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tables/table41.xml" ContentType="application/vnd.openxmlformats-officedocument.spreadsheetml.table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3008518\Desktop\"/>
    </mc:Choice>
  </mc:AlternateContent>
  <xr:revisionPtr revIDLastSave="0" documentId="13_ncr:1_{55EF838F-5D5B-4EA2-8093-001E39D3A71D}" xr6:coauthVersionLast="47" xr6:coauthVersionMax="47" xr10:uidLastSave="{00000000-0000-0000-0000-000000000000}"/>
  <bookViews>
    <workbookView xWindow="-110" yWindow="-110" windowWidth="19420" windowHeight="10420" tabRatio="789" xr2:uid="{00000000-000D-0000-FFFF-FFFF00000000}"/>
  </bookViews>
  <sheets>
    <sheet name="Ajuda" sheetId="23" r:id="rId1"/>
    <sheet name="Teste" sheetId="26" state="hidden" r:id="rId2"/>
    <sheet name="IP_Parâmetros" sheetId="36" state="hidden" r:id="rId3"/>
    <sheet name="Gráfico1" sheetId="40" state="hidden" r:id="rId4"/>
    <sheet name="Escolha tarifa" sheetId="27" r:id="rId5"/>
    <sheet name="AUX1" sheetId="44" state="hidden" r:id="rId6"/>
    <sheet name="CPFL" sheetId="4" state="hidden" r:id="rId7"/>
    <sheet name="UCs" sheetId="38" r:id="rId8"/>
    <sheet name="Projeto" sheetId="29" r:id="rId9"/>
    <sheet name="RCB" sheetId="2" r:id="rId10"/>
    <sheet name="CustoContabil" sheetId="3" r:id="rId11"/>
    <sheet name="ContrDesemp" sheetId="43" r:id="rId12"/>
    <sheet name="IPCA" sheetId="34" state="hidden" r:id="rId13"/>
    <sheet name="M&amp;V" sheetId="21" r:id="rId14"/>
    <sheet name="Descarte" sheetId="22" r:id="rId15"/>
    <sheet name="IlumCusto" sheetId="5" r:id="rId16"/>
    <sheet name="IlumBenef" sheetId="6" r:id="rId17"/>
    <sheet name="SolarFVCusto" sheetId="16" r:id="rId18"/>
    <sheet name="SolarFVBenef" sheetId="17" r:id="rId19"/>
    <sheet name="MotorCusto" sheetId="10" r:id="rId20"/>
    <sheet name="MotorBenef" sheetId="11" r:id="rId21"/>
    <sheet name="SolarCusto" sheetId="14" r:id="rId22"/>
    <sheet name="SolarBenef" sheetId="15" r:id="rId23"/>
    <sheet name="CondAmbCusto" sheetId="7" r:id="rId24"/>
    <sheet name="CondAmbBenef" sheetId="8" r:id="rId25"/>
    <sheet name="RefrigCusto" sheetId="41" r:id="rId26"/>
    <sheet name="RefrigBenef" sheetId="13" r:id="rId27"/>
    <sheet name="OutrosCusto" sheetId="42" r:id="rId28"/>
    <sheet name="OutrosBenef" sheetId="19" r:id="rId29"/>
    <sheet name="Cronograma Físico" sheetId="35" state="hidden" r:id="rId30"/>
    <sheet name="Cronograma Financeiro" sheetId="31" state="hidden" r:id="rId31"/>
    <sheet name="Tabelas Contratos" sheetId="39" state="hidden" r:id="rId32"/>
  </sheets>
  <externalReferences>
    <externalReference r:id="rId33"/>
  </externalReferences>
  <definedNames>
    <definedName name="_xlnm._FilterDatabase" localSheetId="2" hidden="1">IP_Parâmetros!$J$1:$O$646</definedName>
    <definedName name="_xlnm._FilterDatabase" localSheetId="1" hidden="1">Teste!$B$33:$O$51</definedName>
    <definedName name="COPEL" localSheetId="11">#REF!</definedName>
    <definedName name="COPEL">#REF!</definedName>
    <definedName name="Lista_Atividade">CPFL!$W$4:$W$6</definedName>
    <definedName name="Lista_Empresa">CPFL!$AC$4:$AC$7</definedName>
    <definedName name="Lista_Localizacao">CPFL!$C$4:$C$401</definedName>
    <definedName name="Lista_Solar" localSheetId="11">[1]CPFL!$BD$4:$BD$29</definedName>
    <definedName name="Lista_Solar" localSheetId="27">[1]CPFL!$BD$4:$BD$29</definedName>
    <definedName name="Lista_Solar" localSheetId="25">[1]CPFL!$BD$4:$BD$29</definedName>
    <definedName name="Lista_Solar">CPFL!$BD$4:$BD$29</definedName>
    <definedName name="Lista_SubgrupoTarifa" localSheetId="11">[1]CPFL!#REF!</definedName>
    <definedName name="Lista_SubgrupoTarifa" localSheetId="27">[1]CPFL!#REF!</definedName>
    <definedName name="Lista_SubgrupoTarifa" localSheetId="25">[1]CPFL!#REF!</definedName>
    <definedName name="Lista_SubgrupoTarifa">CPFL!#REF!</definedName>
    <definedName name="Lista_Tarifa" localSheetId="11">[1]CPFL!$AI$4:$AI$8</definedName>
    <definedName name="Lista_Tarifa" localSheetId="27">[1]CPFL!$AI$4:$AI$8</definedName>
    <definedName name="Lista_Tarifa" localSheetId="25">[1]CPFL!$AI$4:$AI$8</definedName>
    <definedName name="Lista_Tarifa">CPFL!$AI$4:$AI$8</definedName>
    <definedName name="Lista_Tipologia">CPFL!$K$4:$K$11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1" i="44" l="1"/>
  <c r="A20" i="44"/>
  <c r="A19" i="44"/>
  <c r="A18" i="44"/>
  <c r="A17" i="44"/>
  <c r="A16" i="44"/>
  <c r="A15" i="44"/>
  <c r="A14" i="44"/>
  <c r="A13" i="44"/>
  <c r="A12" i="44"/>
  <c r="A11" i="44" l="1"/>
  <c r="A10" i="44"/>
  <c r="A9" i="44"/>
  <c r="A8" i="44"/>
  <c r="A7" i="44"/>
  <c r="A6" i="44"/>
  <c r="A5" i="44"/>
  <c r="A4" i="44"/>
  <c r="A3" i="44"/>
  <c r="A2" i="44"/>
  <c r="S19" i="27"/>
  <c r="G9" i="17" l="1"/>
  <c r="C34" i="38"/>
  <c r="H34" i="38"/>
  <c r="M34" i="38"/>
  <c r="R34" i="38"/>
  <c r="W34" i="38"/>
  <c r="AB34" i="38"/>
  <c r="AG34" i="38"/>
  <c r="AL34" i="38"/>
  <c r="AQ34" i="38"/>
  <c r="AV34" i="38"/>
  <c r="BA34" i="38"/>
  <c r="BF34" i="38"/>
  <c r="BK34" i="38"/>
  <c r="BP34" i="38"/>
  <c r="BU34" i="38"/>
  <c r="BZ34" i="38"/>
  <c r="CE34" i="38"/>
  <c r="CJ34" i="38"/>
  <c r="CO34" i="38"/>
  <c r="CT34" i="38"/>
  <c r="CT18" i="38"/>
  <c r="CU18" i="38"/>
  <c r="CO18" i="38"/>
  <c r="CP18" i="38"/>
  <c r="CJ18" i="38"/>
  <c r="CK18" i="38"/>
  <c r="CE18" i="38"/>
  <c r="CF18" i="38"/>
  <c r="BZ18" i="38"/>
  <c r="CA18" i="38"/>
  <c r="BU18" i="38"/>
  <c r="BV18" i="38"/>
  <c r="BP18" i="38"/>
  <c r="BQ18" i="38"/>
  <c r="BK18" i="38"/>
  <c r="BL18" i="38"/>
  <c r="BF18" i="38"/>
  <c r="BG18" i="38"/>
  <c r="BA18" i="38"/>
  <c r="BB18" i="38"/>
  <c r="AV18" i="38"/>
  <c r="AW18" i="38"/>
  <c r="AQ18" i="38"/>
  <c r="AR18" i="38"/>
  <c r="AS6" i="38"/>
  <c r="AS18" i="38" s="1"/>
  <c r="AS7" i="38"/>
  <c r="AS8" i="38"/>
  <c r="AS9" i="38"/>
  <c r="AS10" i="38"/>
  <c r="AS11" i="38"/>
  <c r="AS12" i="38"/>
  <c r="AS13" i="38"/>
  <c r="AS14" i="38"/>
  <c r="AS15" i="38"/>
  <c r="AS16" i="38"/>
  <c r="AS17" i="38"/>
  <c r="AL18" i="38"/>
  <c r="AM18" i="38"/>
  <c r="AG18" i="38"/>
  <c r="AH18" i="38"/>
  <c r="AB18" i="38"/>
  <c r="AC18" i="38"/>
  <c r="W18" i="38"/>
  <c r="X18" i="38"/>
  <c r="R18" i="38"/>
  <c r="S18" i="38"/>
  <c r="M18" i="38"/>
  <c r="N18" i="38"/>
  <c r="H18" i="38"/>
  <c r="I18" i="38"/>
  <c r="C18" i="38"/>
  <c r="D18" i="38"/>
  <c r="M107" i="10"/>
  <c r="L107" i="10"/>
  <c r="G12" i="17"/>
  <c r="G11" i="17"/>
  <c r="M42" i="38" l="1"/>
  <c r="L42" i="38"/>
  <c r="U42" i="38"/>
  <c r="T42" i="38"/>
  <c r="S42" i="38"/>
  <c r="R42" i="38"/>
  <c r="Q42" i="38"/>
  <c r="P42" i="38"/>
  <c r="O42" i="38"/>
  <c r="N42" i="38"/>
  <c r="K42" i="38"/>
  <c r="J42" i="38"/>
  <c r="I42" i="38"/>
  <c r="H42" i="38"/>
  <c r="G42" i="38"/>
  <c r="F42" i="38"/>
  <c r="E42" i="38"/>
  <c r="D42" i="38"/>
  <c r="C42" i="38"/>
  <c r="B42" i="38"/>
  <c r="Q24" i="15"/>
  <c r="E17" i="38"/>
  <c r="F38" i="3"/>
  <c r="F34" i="3"/>
  <c r="F32" i="3"/>
  <c r="B3" i="43"/>
  <c r="B2" i="43"/>
  <c r="M209" i="42"/>
  <c r="L209" i="42"/>
  <c r="N208" i="42"/>
  <c r="K208" i="42"/>
  <c r="N207" i="42"/>
  <c r="K207" i="42" s="1"/>
  <c r="N206" i="42"/>
  <c r="N204" i="42"/>
  <c r="M204" i="42"/>
  <c r="L204" i="42"/>
  <c r="K204" i="42"/>
  <c r="N203" i="42"/>
  <c r="M203" i="42"/>
  <c r="L203" i="42"/>
  <c r="K203" i="42"/>
  <c r="M202" i="42"/>
  <c r="L202" i="42"/>
  <c r="N201" i="42"/>
  <c r="K201" i="42" s="1"/>
  <c r="N200" i="42"/>
  <c r="K200" i="42" s="1"/>
  <c r="N199" i="42"/>
  <c r="M197" i="42"/>
  <c r="L197" i="42"/>
  <c r="N196" i="42"/>
  <c r="K196" i="42"/>
  <c r="N195" i="42"/>
  <c r="K195" i="42" s="1"/>
  <c r="N194" i="42"/>
  <c r="N192" i="42"/>
  <c r="M187" i="42"/>
  <c r="M188" i="42" s="1"/>
  <c r="L187" i="42"/>
  <c r="L188" i="42" s="1"/>
  <c r="N186" i="42"/>
  <c r="N185" i="42"/>
  <c r="K185" i="42" s="1"/>
  <c r="N184" i="42"/>
  <c r="K184" i="42" s="1"/>
  <c r="N182" i="42"/>
  <c r="M179" i="42"/>
  <c r="M180" i="42" s="1"/>
  <c r="L179" i="42"/>
  <c r="L180" i="42" s="1"/>
  <c r="N178" i="42"/>
  <c r="K178" i="42" s="1"/>
  <c r="N177" i="42"/>
  <c r="K177" i="42" s="1"/>
  <c r="N176" i="42"/>
  <c r="N175" i="42"/>
  <c r="K175" i="42"/>
  <c r="N174" i="42"/>
  <c r="K174" i="42" s="1"/>
  <c r="N172" i="42"/>
  <c r="M170" i="42"/>
  <c r="L170" i="42"/>
  <c r="Q169" i="42"/>
  <c r="N169" i="42"/>
  <c r="Q168" i="42"/>
  <c r="P168" i="42"/>
  <c r="N168" i="42"/>
  <c r="K168" i="42" s="1"/>
  <c r="X168" i="42" s="1"/>
  <c r="Q167" i="42"/>
  <c r="P167" i="42"/>
  <c r="N167" i="42"/>
  <c r="Q166" i="42"/>
  <c r="P166" i="42"/>
  <c r="N166" i="42"/>
  <c r="K166" i="42" s="1"/>
  <c r="X166" i="42" s="1"/>
  <c r="Q165" i="42"/>
  <c r="P165" i="42"/>
  <c r="N165" i="42"/>
  <c r="Q164" i="42"/>
  <c r="P164" i="42"/>
  <c r="N164" i="42"/>
  <c r="K164" i="42" s="1"/>
  <c r="X164" i="42" s="1"/>
  <c r="Q163" i="42"/>
  <c r="P163" i="42"/>
  <c r="N163" i="42"/>
  <c r="Q162" i="42"/>
  <c r="P162" i="42"/>
  <c r="N162" i="42"/>
  <c r="K162" i="42" s="1"/>
  <c r="X162" i="42" s="1"/>
  <c r="Q161" i="42"/>
  <c r="P161" i="42"/>
  <c r="N161" i="42"/>
  <c r="K161" i="42" s="1"/>
  <c r="X161" i="42" s="1"/>
  <c r="Q160" i="42"/>
  <c r="P160" i="42"/>
  <c r="N160" i="42"/>
  <c r="K160" i="42" s="1"/>
  <c r="X160" i="42" s="1"/>
  <c r="Q159" i="42"/>
  <c r="P159" i="42"/>
  <c r="N159" i="42"/>
  <c r="K159" i="42" s="1"/>
  <c r="X159" i="42" s="1"/>
  <c r="Q158" i="42"/>
  <c r="P158" i="42"/>
  <c r="N158" i="42"/>
  <c r="Q157" i="42"/>
  <c r="P157" i="42"/>
  <c r="N157" i="42"/>
  <c r="K157" i="42" s="1"/>
  <c r="X157" i="42" s="1"/>
  <c r="Q156" i="42"/>
  <c r="P156" i="42"/>
  <c r="N156" i="42"/>
  <c r="Q155" i="42"/>
  <c r="P155" i="42"/>
  <c r="N155" i="42"/>
  <c r="K155" i="42" s="1"/>
  <c r="X155" i="42" s="1"/>
  <c r="Q154" i="42"/>
  <c r="P154" i="42"/>
  <c r="N154" i="42"/>
  <c r="Q153" i="42"/>
  <c r="P153" i="42"/>
  <c r="N153" i="42"/>
  <c r="K153" i="42" s="1"/>
  <c r="X153" i="42" s="1"/>
  <c r="Q152" i="42"/>
  <c r="P152" i="42"/>
  <c r="N152" i="42"/>
  <c r="Q151" i="42"/>
  <c r="P151" i="42"/>
  <c r="N151" i="42"/>
  <c r="K151" i="42" s="1"/>
  <c r="X151" i="42" s="1"/>
  <c r="Q150" i="42"/>
  <c r="P150" i="42"/>
  <c r="N150" i="42"/>
  <c r="Q149" i="42"/>
  <c r="P149" i="42"/>
  <c r="N149" i="42"/>
  <c r="P148" i="42"/>
  <c r="P145" i="42"/>
  <c r="M141" i="42"/>
  <c r="L141" i="42"/>
  <c r="N140" i="42"/>
  <c r="K140" i="42"/>
  <c r="N139" i="42"/>
  <c r="K139" i="42" s="1"/>
  <c r="K141" i="42" s="1"/>
  <c r="N138" i="42"/>
  <c r="K138" i="42" s="1"/>
  <c r="M136" i="42"/>
  <c r="L136" i="42"/>
  <c r="N135" i="42"/>
  <c r="M135" i="42"/>
  <c r="L135" i="42"/>
  <c r="K135" i="42"/>
  <c r="M134" i="42"/>
  <c r="L134" i="42"/>
  <c r="N133" i="42"/>
  <c r="N132" i="42"/>
  <c r="K132" i="42" s="1"/>
  <c r="N131" i="42"/>
  <c r="K131" i="42" s="1"/>
  <c r="M125" i="42"/>
  <c r="M126" i="42" s="1"/>
  <c r="L125" i="42"/>
  <c r="L126" i="42" s="1"/>
  <c r="L127" i="42" s="1"/>
  <c r="N124" i="42"/>
  <c r="K124" i="42" s="1"/>
  <c r="N123" i="42"/>
  <c r="K123" i="42" s="1"/>
  <c r="N122" i="42"/>
  <c r="M118" i="42"/>
  <c r="M119" i="42" s="1"/>
  <c r="L118" i="42"/>
  <c r="L119" i="42" s="1"/>
  <c r="N117" i="42"/>
  <c r="K117" i="42" s="1"/>
  <c r="N116" i="42"/>
  <c r="K116" i="42" s="1"/>
  <c r="N115" i="42"/>
  <c r="K115" i="42" s="1"/>
  <c r="N114" i="42"/>
  <c r="K114" i="42"/>
  <c r="N113" i="42"/>
  <c r="K113" i="42" s="1"/>
  <c r="K136" i="42" s="1"/>
  <c r="N112" i="42"/>
  <c r="N111" i="42"/>
  <c r="K111" i="42" s="1"/>
  <c r="M107" i="42"/>
  <c r="L107" i="42"/>
  <c r="Q106" i="42"/>
  <c r="N106" i="42"/>
  <c r="V106" i="42" s="1"/>
  <c r="W106" i="42" s="1"/>
  <c r="Y106" i="42"/>
  <c r="K106" i="42"/>
  <c r="X106" i="42" s="1"/>
  <c r="Q105" i="42"/>
  <c r="P105" i="42"/>
  <c r="N105" i="42"/>
  <c r="Q104" i="42"/>
  <c r="P104" i="42"/>
  <c r="N104" i="42"/>
  <c r="V104" i="42" s="1"/>
  <c r="W104" i="42" s="1"/>
  <c r="K104" i="42"/>
  <c r="X104" i="42" s="1"/>
  <c r="Q103" i="42"/>
  <c r="P103" i="42"/>
  <c r="N103" i="42"/>
  <c r="Q102" i="42"/>
  <c r="P102" i="42"/>
  <c r="N102" i="42"/>
  <c r="Q101" i="42"/>
  <c r="P101" i="42"/>
  <c r="N101" i="42"/>
  <c r="Q100" i="42"/>
  <c r="P100" i="42"/>
  <c r="N100" i="42"/>
  <c r="Q99" i="42"/>
  <c r="P99" i="42"/>
  <c r="N99" i="42"/>
  <c r="Q98" i="42"/>
  <c r="P98" i="42"/>
  <c r="N98" i="42"/>
  <c r="Q97" i="42"/>
  <c r="P97" i="42"/>
  <c r="N97" i="42"/>
  <c r="V97" i="42" s="1"/>
  <c r="W97" i="42" s="1"/>
  <c r="Q96" i="42"/>
  <c r="P96" i="42"/>
  <c r="N96" i="42"/>
  <c r="V96" i="42" s="1"/>
  <c r="W96" i="42" s="1"/>
  <c r="Q95" i="42"/>
  <c r="P95" i="42"/>
  <c r="N95" i="42"/>
  <c r="Q94" i="42"/>
  <c r="P94" i="42"/>
  <c r="N94" i="42"/>
  <c r="Q93" i="42"/>
  <c r="P93" i="42"/>
  <c r="N93" i="42"/>
  <c r="K93" i="42" s="1"/>
  <c r="X93" i="42" s="1"/>
  <c r="V93" i="42"/>
  <c r="W93" i="42" s="1"/>
  <c r="Q92" i="42"/>
  <c r="P92" i="42"/>
  <c r="N92" i="42"/>
  <c r="K92" i="42" s="1"/>
  <c r="X92" i="42" s="1"/>
  <c r="Q91" i="42"/>
  <c r="P91" i="42"/>
  <c r="N91" i="42"/>
  <c r="Q90" i="42"/>
  <c r="P90" i="42"/>
  <c r="N90" i="42"/>
  <c r="K90" i="42" s="1"/>
  <c r="X90" i="42" s="1"/>
  <c r="Q89" i="42"/>
  <c r="P89" i="42"/>
  <c r="N89" i="42"/>
  <c r="K89" i="42" s="1"/>
  <c r="X89" i="42" s="1"/>
  <c r="V89" i="42"/>
  <c r="W89" i="42" s="1"/>
  <c r="Q88" i="42"/>
  <c r="P88" i="42"/>
  <c r="N88" i="42"/>
  <c r="Q87" i="42"/>
  <c r="P87" i="42"/>
  <c r="N87" i="42"/>
  <c r="Q86" i="42"/>
  <c r="P86" i="42"/>
  <c r="N86" i="42"/>
  <c r="Q85" i="42"/>
  <c r="P85" i="42"/>
  <c r="N85" i="42"/>
  <c r="V85" i="42" s="1"/>
  <c r="W85" i="42" s="1"/>
  <c r="K85" i="42"/>
  <c r="X85" i="42" s="1"/>
  <c r="Q84" i="42"/>
  <c r="P84" i="42"/>
  <c r="N84" i="42"/>
  <c r="Q83" i="42"/>
  <c r="P83" i="42"/>
  <c r="N83" i="42"/>
  <c r="Q82" i="42"/>
  <c r="P82" i="42"/>
  <c r="N82" i="42"/>
  <c r="Q81" i="42"/>
  <c r="P81" i="42"/>
  <c r="N81" i="42"/>
  <c r="Q80" i="42"/>
  <c r="P80" i="42"/>
  <c r="N80" i="42"/>
  <c r="Q79" i="42"/>
  <c r="P79" i="42"/>
  <c r="N79" i="42"/>
  <c r="K79" i="42" s="1"/>
  <c r="X79" i="42" s="1"/>
  <c r="Q78" i="42"/>
  <c r="P78" i="42"/>
  <c r="N78" i="42"/>
  <c r="Q77" i="42"/>
  <c r="P77" i="42"/>
  <c r="N77" i="42"/>
  <c r="V77" i="42" s="1"/>
  <c r="W77" i="42" s="1"/>
  <c r="Q76" i="42"/>
  <c r="P76" i="42"/>
  <c r="N76" i="42"/>
  <c r="Q75" i="42"/>
  <c r="P75" i="42"/>
  <c r="N75" i="42"/>
  <c r="V75" i="42" s="1"/>
  <c r="W75" i="42" s="1"/>
  <c r="Q74" i="42"/>
  <c r="P74" i="42"/>
  <c r="N74" i="42"/>
  <c r="Q73" i="42"/>
  <c r="P73" i="42"/>
  <c r="N73" i="42"/>
  <c r="V73" i="42" s="1"/>
  <c r="W73" i="42" s="1"/>
  <c r="Q72" i="42"/>
  <c r="P72" i="42"/>
  <c r="N72" i="42"/>
  <c r="Q71" i="42"/>
  <c r="P71" i="42"/>
  <c r="N71" i="42"/>
  <c r="K71" i="42" s="1"/>
  <c r="X71" i="42" s="1"/>
  <c r="Q70" i="42"/>
  <c r="P70" i="42"/>
  <c r="N70" i="42"/>
  <c r="Q69" i="42"/>
  <c r="P69" i="42"/>
  <c r="N69" i="42"/>
  <c r="K69" i="42" s="1"/>
  <c r="X69" i="42" s="1"/>
  <c r="Q68" i="42"/>
  <c r="P68" i="42"/>
  <c r="N68" i="42"/>
  <c r="K68" i="42" s="1"/>
  <c r="X68" i="42" s="1"/>
  <c r="Q67" i="42"/>
  <c r="P67" i="42"/>
  <c r="N67" i="42"/>
  <c r="Q66" i="42"/>
  <c r="P66" i="42"/>
  <c r="N66" i="42"/>
  <c r="Q65" i="42"/>
  <c r="P65" i="42"/>
  <c r="N65" i="42"/>
  <c r="K65" i="42"/>
  <c r="X65" i="42" s="1"/>
  <c r="Q64" i="42"/>
  <c r="P64" i="42"/>
  <c r="N64" i="42"/>
  <c r="K64" i="42" s="1"/>
  <c r="X64" i="42" s="1"/>
  <c r="Q63" i="42"/>
  <c r="P63" i="42"/>
  <c r="N63" i="42"/>
  <c r="K63" i="42" s="1"/>
  <c r="X63" i="42" s="1"/>
  <c r="Q62" i="42"/>
  <c r="P62" i="42"/>
  <c r="N62" i="42"/>
  <c r="Q61" i="42"/>
  <c r="P61" i="42"/>
  <c r="N61" i="42"/>
  <c r="K61" i="42" s="1"/>
  <c r="X61" i="42" s="1"/>
  <c r="Q60" i="42"/>
  <c r="P60" i="42"/>
  <c r="N60" i="42"/>
  <c r="K60" i="42"/>
  <c r="X60" i="42" s="1"/>
  <c r="Q59" i="42"/>
  <c r="P59" i="42"/>
  <c r="N59" i="42"/>
  <c r="K59" i="42" s="1"/>
  <c r="X59" i="42" s="1"/>
  <c r="Q58" i="42"/>
  <c r="P58" i="42"/>
  <c r="N58" i="42"/>
  <c r="K58" i="42"/>
  <c r="X58" i="42" s="1"/>
  <c r="Q57" i="42"/>
  <c r="P57" i="42"/>
  <c r="N57" i="42"/>
  <c r="Q56" i="42"/>
  <c r="P56" i="42"/>
  <c r="N56" i="42"/>
  <c r="Q55" i="42"/>
  <c r="P55" i="42"/>
  <c r="N55" i="42"/>
  <c r="Q54" i="42"/>
  <c r="P54" i="42"/>
  <c r="N54" i="42"/>
  <c r="V54" i="42" s="1"/>
  <c r="W54" i="42" s="1"/>
  <c r="Q53" i="42"/>
  <c r="P53" i="42"/>
  <c r="N53" i="42"/>
  <c r="Q52" i="42"/>
  <c r="P52" i="42"/>
  <c r="N52" i="42"/>
  <c r="V52" i="42" s="1"/>
  <c r="W52" i="42" s="1"/>
  <c r="Q51" i="42"/>
  <c r="P51" i="42"/>
  <c r="N51" i="42"/>
  <c r="Q50" i="42"/>
  <c r="P50" i="42"/>
  <c r="N50" i="42"/>
  <c r="Q49" i="42"/>
  <c r="P49" i="42"/>
  <c r="N49" i="42"/>
  <c r="V49" i="42"/>
  <c r="W49" i="42" s="1"/>
  <c r="Q48" i="42"/>
  <c r="P48" i="42"/>
  <c r="N48" i="42"/>
  <c r="Q47" i="42"/>
  <c r="P47" i="42"/>
  <c r="N47" i="42"/>
  <c r="V47" i="42"/>
  <c r="W47" i="42" s="1"/>
  <c r="Q46" i="42"/>
  <c r="P46" i="42"/>
  <c r="N46" i="42"/>
  <c r="K46" i="42" s="1"/>
  <c r="X46" i="42" s="1"/>
  <c r="Q45" i="42"/>
  <c r="P45" i="42"/>
  <c r="N45" i="42"/>
  <c r="V45" i="42" s="1"/>
  <c r="W45" i="42" s="1"/>
  <c r="Q44" i="42"/>
  <c r="P44" i="42"/>
  <c r="N44" i="42"/>
  <c r="V44" i="42" s="1"/>
  <c r="W44" i="42" s="1"/>
  <c r="Q43" i="42"/>
  <c r="P43" i="42"/>
  <c r="N43" i="42"/>
  <c r="V43" i="42" s="1"/>
  <c r="W43" i="42" s="1"/>
  <c r="Q42" i="42"/>
  <c r="P42" i="42"/>
  <c r="N42" i="42"/>
  <c r="Q41" i="42"/>
  <c r="P41" i="42"/>
  <c r="N41" i="42"/>
  <c r="V41" i="42" s="1"/>
  <c r="W41" i="42" s="1"/>
  <c r="Q40" i="42"/>
  <c r="P40" i="42"/>
  <c r="N40" i="42"/>
  <c r="Q39" i="42"/>
  <c r="P39" i="42"/>
  <c r="N39" i="42"/>
  <c r="V39" i="42" s="1"/>
  <c r="W39" i="42" s="1"/>
  <c r="Q38" i="42"/>
  <c r="P38" i="42"/>
  <c r="N38" i="42"/>
  <c r="Q37" i="42"/>
  <c r="P37" i="42"/>
  <c r="N37" i="42"/>
  <c r="Q36" i="42"/>
  <c r="P36" i="42"/>
  <c r="N36" i="42"/>
  <c r="V36" i="42" s="1"/>
  <c r="W36" i="42" s="1"/>
  <c r="Q35" i="42"/>
  <c r="P35" i="42"/>
  <c r="N35" i="42"/>
  <c r="V35" i="42" s="1"/>
  <c r="W35" i="42" s="1"/>
  <c r="Q34" i="42"/>
  <c r="P34" i="42"/>
  <c r="N34" i="42"/>
  <c r="V34" i="42" s="1"/>
  <c r="W34" i="42" s="1"/>
  <c r="Q33" i="42"/>
  <c r="P33" i="42"/>
  <c r="N33" i="42"/>
  <c r="V33" i="42" s="1"/>
  <c r="W33" i="42" s="1"/>
  <c r="Q32" i="42"/>
  <c r="P32" i="42"/>
  <c r="N32" i="42"/>
  <c r="V32" i="42"/>
  <c r="W32" i="42" s="1"/>
  <c r="Q31" i="42"/>
  <c r="P31" i="42"/>
  <c r="N31" i="42"/>
  <c r="Q30" i="42"/>
  <c r="P30" i="42"/>
  <c r="N30" i="42"/>
  <c r="Q29" i="42"/>
  <c r="P29" i="42"/>
  <c r="N29" i="42"/>
  <c r="V29" i="42" s="1"/>
  <c r="W29" i="42" s="1"/>
  <c r="Q28" i="42"/>
  <c r="P28" i="42"/>
  <c r="N28" i="42"/>
  <c r="Q27" i="42"/>
  <c r="P27" i="42"/>
  <c r="N27" i="42"/>
  <c r="V27" i="42" s="1"/>
  <c r="W27" i="42" s="1"/>
  <c r="Q26" i="42"/>
  <c r="P26" i="42"/>
  <c r="N26" i="42"/>
  <c r="Q25" i="42"/>
  <c r="P25" i="42"/>
  <c r="N25" i="42"/>
  <c r="V25" i="42" s="1"/>
  <c r="W25" i="42" s="1"/>
  <c r="Q24" i="42"/>
  <c r="P24" i="42"/>
  <c r="N24" i="42"/>
  <c r="Q23" i="42"/>
  <c r="P23" i="42"/>
  <c r="N23" i="42"/>
  <c r="Y23" i="42" s="1"/>
  <c r="Q22" i="42"/>
  <c r="P22" i="42"/>
  <c r="N22" i="42"/>
  <c r="V22" i="42" s="1"/>
  <c r="W22" i="42" s="1"/>
  <c r="Q21" i="42"/>
  <c r="P21" i="42"/>
  <c r="N21" i="42"/>
  <c r="V21" i="42" s="1"/>
  <c r="W21" i="42" s="1"/>
  <c r="Q20" i="42"/>
  <c r="P20" i="42"/>
  <c r="N20" i="42"/>
  <c r="V20" i="42" s="1"/>
  <c r="W20" i="42" s="1"/>
  <c r="Q19" i="42"/>
  <c r="P19" i="42"/>
  <c r="N19" i="42"/>
  <c r="Q18" i="42"/>
  <c r="P18" i="42"/>
  <c r="N18" i="42"/>
  <c r="Q17" i="42"/>
  <c r="P17" i="42"/>
  <c r="N17" i="42"/>
  <c r="V17" i="42"/>
  <c r="W17" i="42" s="1"/>
  <c r="Q16" i="42"/>
  <c r="P16" i="42"/>
  <c r="N16" i="42"/>
  <c r="V16" i="42" s="1"/>
  <c r="W16" i="42" s="1"/>
  <c r="Q15" i="42"/>
  <c r="P15" i="42"/>
  <c r="N15" i="42"/>
  <c r="V15" i="42"/>
  <c r="W15" i="42" s="1"/>
  <c r="Q14" i="42"/>
  <c r="P14" i="42"/>
  <c r="N14" i="42"/>
  <c r="Q13" i="42"/>
  <c r="P13" i="42"/>
  <c r="N13" i="42"/>
  <c r="V13" i="42" s="1"/>
  <c r="W13" i="42" s="1"/>
  <c r="Q12" i="42"/>
  <c r="P12" i="42"/>
  <c r="N12" i="42"/>
  <c r="Q11" i="42"/>
  <c r="P11" i="42"/>
  <c r="N11" i="42"/>
  <c r="V11" i="42" s="1"/>
  <c r="W11" i="42" s="1"/>
  <c r="Q10" i="42"/>
  <c r="P10" i="42"/>
  <c r="N10" i="42"/>
  <c r="V10" i="42" s="1"/>
  <c r="W10" i="42" s="1"/>
  <c r="Q9" i="42"/>
  <c r="P9" i="42"/>
  <c r="N9" i="42"/>
  <c r="V9" i="42" s="1"/>
  <c r="W9" i="42" s="1"/>
  <c r="Q8" i="42"/>
  <c r="P8" i="42"/>
  <c r="N8" i="42"/>
  <c r="V8" i="42" s="1"/>
  <c r="W8" i="42" s="1"/>
  <c r="Q7" i="42"/>
  <c r="P7" i="42"/>
  <c r="N7" i="42"/>
  <c r="Q6" i="42"/>
  <c r="P6" i="42"/>
  <c r="N6" i="42"/>
  <c r="P5" i="42"/>
  <c r="P2" i="42"/>
  <c r="M209" i="41"/>
  <c r="L209" i="41"/>
  <c r="N208" i="41"/>
  <c r="K208" i="41" s="1"/>
  <c r="N207" i="41"/>
  <c r="K207" i="41"/>
  <c r="K209" i="41" s="1"/>
  <c r="N206" i="41"/>
  <c r="K206" i="41"/>
  <c r="N204" i="41"/>
  <c r="M204" i="41"/>
  <c r="L204" i="41"/>
  <c r="K204" i="41"/>
  <c r="N203" i="41"/>
  <c r="M203" i="41"/>
  <c r="L203" i="41"/>
  <c r="K203" i="41"/>
  <c r="M202" i="41"/>
  <c r="L202" i="41"/>
  <c r="N201" i="41"/>
  <c r="K201" i="41" s="1"/>
  <c r="N200" i="41"/>
  <c r="K200" i="41" s="1"/>
  <c r="N199" i="41"/>
  <c r="K199" i="41" s="1"/>
  <c r="M197" i="41"/>
  <c r="L197" i="41"/>
  <c r="N196" i="41"/>
  <c r="K196" i="41" s="1"/>
  <c r="K197" i="41" s="1"/>
  <c r="N195" i="41"/>
  <c r="K195" i="41" s="1"/>
  <c r="N194" i="41"/>
  <c r="N192" i="41"/>
  <c r="M187" i="41"/>
  <c r="M188" i="41" s="1"/>
  <c r="L187" i="41"/>
  <c r="L188" i="41" s="1"/>
  <c r="L189" i="41" s="1"/>
  <c r="N186" i="41"/>
  <c r="K186" i="41" s="1"/>
  <c r="N185" i="41"/>
  <c r="K185" i="41" s="1"/>
  <c r="N184" i="41"/>
  <c r="K184" i="41" s="1"/>
  <c r="N182" i="41"/>
  <c r="M179" i="41"/>
  <c r="M180" i="41" s="1"/>
  <c r="L179" i="41"/>
  <c r="L180" i="41" s="1"/>
  <c r="N178" i="41"/>
  <c r="K178" i="41" s="1"/>
  <c r="N177" i="41"/>
  <c r="K177" i="41" s="1"/>
  <c r="N176" i="41"/>
  <c r="K176" i="41" s="1"/>
  <c r="N175" i="41"/>
  <c r="K175" i="41" s="1"/>
  <c r="K179" i="41" s="1"/>
  <c r="K180" i="41" s="1"/>
  <c r="N174" i="41"/>
  <c r="N172" i="41"/>
  <c r="M170" i="41"/>
  <c r="L170" i="41"/>
  <c r="Q169" i="41"/>
  <c r="N169" i="41"/>
  <c r="Q168" i="41"/>
  <c r="P168" i="41"/>
  <c r="N168" i="41"/>
  <c r="K168" i="41" s="1"/>
  <c r="X168" i="41" s="1"/>
  <c r="Y168" i="41"/>
  <c r="Q167" i="41"/>
  <c r="P167" i="41"/>
  <c r="N167" i="41"/>
  <c r="V167" i="41" s="1"/>
  <c r="W167" i="41" s="1"/>
  <c r="K167" i="41"/>
  <c r="X167" i="41" s="1"/>
  <c r="Q166" i="41"/>
  <c r="P166" i="41"/>
  <c r="N166" i="41"/>
  <c r="Y166" i="41" s="1"/>
  <c r="Q165" i="41"/>
  <c r="P165" i="41"/>
  <c r="N165" i="41"/>
  <c r="Q164" i="41"/>
  <c r="P164" i="41"/>
  <c r="N164" i="41"/>
  <c r="Q163" i="41"/>
  <c r="P163" i="41"/>
  <c r="N163" i="41"/>
  <c r="V163" i="41" s="1"/>
  <c r="W163" i="41" s="1"/>
  <c r="Q162" i="41"/>
  <c r="P162" i="41"/>
  <c r="N162" i="41"/>
  <c r="K162" i="41" s="1"/>
  <c r="X162" i="41" s="1"/>
  <c r="Q161" i="41"/>
  <c r="P161" i="41"/>
  <c r="N161" i="41"/>
  <c r="V161" i="41" s="1"/>
  <c r="W161" i="41" s="1"/>
  <c r="Q160" i="41"/>
  <c r="P160" i="41"/>
  <c r="N160" i="41"/>
  <c r="Y160" i="41"/>
  <c r="Q159" i="41"/>
  <c r="P159" i="41"/>
  <c r="N159" i="41"/>
  <c r="Y159" i="41" s="1"/>
  <c r="V159" i="41"/>
  <c r="W159" i="41" s="1"/>
  <c r="K159" i="41"/>
  <c r="X159" i="41" s="1"/>
  <c r="Q158" i="41"/>
  <c r="P158" i="41"/>
  <c r="N158" i="41"/>
  <c r="Q157" i="41"/>
  <c r="P157" i="41"/>
  <c r="N157" i="41"/>
  <c r="Y157" i="41" s="1"/>
  <c r="Y156" i="41"/>
  <c r="Q156" i="41"/>
  <c r="P156" i="41"/>
  <c r="N156" i="41"/>
  <c r="V156" i="41" s="1"/>
  <c r="W156" i="41" s="1"/>
  <c r="K156" i="41"/>
  <c r="X156" i="41" s="1"/>
  <c r="Q155" i="41"/>
  <c r="P155" i="41"/>
  <c r="N155" i="41"/>
  <c r="K155" i="41" s="1"/>
  <c r="X155" i="41" s="1"/>
  <c r="Q154" i="41"/>
  <c r="P154" i="41"/>
  <c r="N154" i="41"/>
  <c r="K154" i="41" s="1"/>
  <c r="X154" i="41" s="1"/>
  <c r="Q153" i="41"/>
  <c r="P153" i="41"/>
  <c r="N153" i="41"/>
  <c r="Y153" i="41" s="1"/>
  <c r="Q152" i="41"/>
  <c r="P152" i="41"/>
  <c r="N152" i="41"/>
  <c r="Q151" i="41"/>
  <c r="P151" i="41"/>
  <c r="N151" i="41"/>
  <c r="V151" i="41" s="1"/>
  <c r="W151" i="41" s="1"/>
  <c r="Q150" i="41"/>
  <c r="P150" i="41"/>
  <c r="N150" i="41"/>
  <c r="Q149" i="41"/>
  <c r="P149" i="41"/>
  <c r="N149" i="41"/>
  <c r="P148" i="41"/>
  <c r="P145" i="41"/>
  <c r="M141" i="41"/>
  <c r="L141" i="41"/>
  <c r="N140" i="41"/>
  <c r="K140" i="41" s="1"/>
  <c r="N139" i="41"/>
  <c r="K139" i="41" s="1"/>
  <c r="N138" i="41"/>
  <c r="M136" i="41"/>
  <c r="L136" i="41"/>
  <c r="N135" i="41"/>
  <c r="M135" i="41"/>
  <c r="L135" i="41"/>
  <c r="K135" i="41"/>
  <c r="M134" i="41"/>
  <c r="L134" i="41"/>
  <c r="N133" i="41"/>
  <c r="K133" i="41" s="1"/>
  <c r="N132" i="41"/>
  <c r="K132" i="41" s="1"/>
  <c r="N131" i="41"/>
  <c r="K131" i="41" s="1"/>
  <c r="M125" i="41"/>
  <c r="M126" i="41" s="1"/>
  <c r="M127" i="41" s="1"/>
  <c r="L125" i="41"/>
  <c r="L126" i="41" s="1"/>
  <c r="N124" i="41"/>
  <c r="K124" i="41" s="1"/>
  <c r="N123" i="41"/>
  <c r="K123" i="41" s="1"/>
  <c r="N122" i="41"/>
  <c r="K122" i="41" s="1"/>
  <c r="M118" i="41"/>
  <c r="M119" i="41" s="1"/>
  <c r="L118" i="41"/>
  <c r="L119" i="41"/>
  <c r="N117" i="41"/>
  <c r="K117" i="41" s="1"/>
  <c r="N116" i="41"/>
  <c r="K116" i="41" s="1"/>
  <c r="N115" i="41"/>
  <c r="K115" i="41" s="1"/>
  <c r="N114" i="41"/>
  <c r="K114" i="41"/>
  <c r="N113" i="41"/>
  <c r="N136" i="41" s="1"/>
  <c r="N112" i="41"/>
  <c r="K112" i="41" s="1"/>
  <c r="N111" i="41"/>
  <c r="K111" i="41" s="1"/>
  <c r="M107" i="41"/>
  <c r="L107" i="41"/>
  <c r="Q106" i="41"/>
  <c r="N106" i="41"/>
  <c r="Q105" i="41"/>
  <c r="P105" i="41"/>
  <c r="N105" i="41"/>
  <c r="Y105" i="41" s="1"/>
  <c r="Q104" i="41"/>
  <c r="P104" i="41"/>
  <c r="N104" i="41"/>
  <c r="Y104" i="41" s="1"/>
  <c r="Q103" i="41"/>
  <c r="P103" i="41"/>
  <c r="N103" i="41"/>
  <c r="V103" i="41" s="1"/>
  <c r="W103" i="41" s="1"/>
  <c r="Q102" i="41"/>
  <c r="P102" i="41"/>
  <c r="N102" i="41"/>
  <c r="Y102" i="41" s="1"/>
  <c r="Q101" i="41"/>
  <c r="P101" i="41"/>
  <c r="N101" i="41"/>
  <c r="Q100" i="41"/>
  <c r="P100" i="41"/>
  <c r="N100" i="41"/>
  <c r="Q99" i="41"/>
  <c r="P99" i="41"/>
  <c r="N99" i="41"/>
  <c r="V99" i="41" s="1"/>
  <c r="W99" i="41" s="1"/>
  <c r="Q98" i="41"/>
  <c r="P98" i="41"/>
  <c r="N98" i="41"/>
  <c r="Q97" i="41"/>
  <c r="P97" i="41"/>
  <c r="N97" i="41"/>
  <c r="Y97" i="41" s="1"/>
  <c r="Q96" i="41"/>
  <c r="P96" i="41"/>
  <c r="N96" i="41"/>
  <c r="Y96" i="41" s="1"/>
  <c r="Q95" i="41"/>
  <c r="P95" i="41"/>
  <c r="N95" i="41"/>
  <c r="V95" i="41" s="1"/>
  <c r="W95" i="41" s="1"/>
  <c r="Q94" i="41"/>
  <c r="P94" i="41"/>
  <c r="N94" i="41"/>
  <c r="Q93" i="41"/>
  <c r="P93" i="41"/>
  <c r="N93" i="41"/>
  <c r="Q92" i="41"/>
  <c r="P92" i="41"/>
  <c r="N92" i="41"/>
  <c r="V92" i="41" s="1"/>
  <c r="W92" i="41" s="1"/>
  <c r="Q91" i="41"/>
  <c r="P91" i="41"/>
  <c r="N91" i="41"/>
  <c r="Y91" i="41" s="1"/>
  <c r="Q90" i="41"/>
  <c r="P90" i="41"/>
  <c r="N90" i="41"/>
  <c r="Q89" i="41"/>
  <c r="P89" i="41"/>
  <c r="N89" i="41"/>
  <c r="Y89" i="41" s="1"/>
  <c r="V89" i="41"/>
  <c r="W89" i="41" s="1"/>
  <c r="Y88" i="41"/>
  <c r="Q88" i="41"/>
  <c r="P88" i="41"/>
  <c r="N88" i="41"/>
  <c r="V88" i="41"/>
  <c r="W88" i="41" s="1"/>
  <c r="Q87" i="41"/>
  <c r="P87" i="41"/>
  <c r="N87" i="41"/>
  <c r="Y87" i="41" s="1"/>
  <c r="Q86" i="41"/>
  <c r="P86" i="41"/>
  <c r="N86" i="41"/>
  <c r="K86" i="41" s="1"/>
  <c r="X86" i="41" s="1"/>
  <c r="Q85" i="41"/>
  <c r="P85" i="41"/>
  <c r="N85" i="41"/>
  <c r="Y85" i="41" s="1"/>
  <c r="Y84" i="41"/>
  <c r="Q84" i="41"/>
  <c r="P84" i="41"/>
  <c r="N84" i="41"/>
  <c r="V84" i="41"/>
  <c r="W84" i="41" s="1"/>
  <c r="Q83" i="41"/>
  <c r="P83" i="41"/>
  <c r="N83" i="41"/>
  <c r="Q82" i="41"/>
  <c r="P82" i="41"/>
  <c r="N82" i="41"/>
  <c r="Q81" i="41"/>
  <c r="P81" i="41"/>
  <c r="N81" i="41"/>
  <c r="V81" i="41" s="1"/>
  <c r="W81" i="41" s="1"/>
  <c r="Q80" i="41"/>
  <c r="P80" i="41"/>
  <c r="N80" i="41"/>
  <c r="V80" i="41" s="1"/>
  <c r="W80" i="41" s="1"/>
  <c r="Q79" i="41"/>
  <c r="P79" i="41"/>
  <c r="N79" i="41"/>
  <c r="Q78" i="41"/>
  <c r="P78" i="41"/>
  <c r="N78" i="41"/>
  <c r="Q77" i="41"/>
  <c r="P77" i="41"/>
  <c r="N77" i="41"/>
  <c r="Q76" i="41"/>
  <c r="P76" i="41"/>
  <c r="N76" i="41"/>
  <c r="Y76" i="41" s="1"/>
  <c r="V76" i="41"/>
  <c r="W76" i="41" s="1"/>
  <c r="Q75" i="41"/>
  <c r="P75" i="41"/>
  <c r="N75" i="41"/>
  <c r="Y75" i="41" s="1"/>
  <c r="Q74" i="41"/>
  <c r="P74" i="41"/>
  <c r="N74" i="41"/>
  <c r="K74" i="41" s="1"/>
  <c r="X74" i="41" s="1"/>
  <c r="Q73" i="41"/>
  <c r="P73" i="41"/>
  <c r="N73" i="41"/>
  <c r="Y73" i="41" s="1"/>
  <c r="Y72" i="41"/>
  <c r="Q72" i="41"/>
  <c r="P72" i="41"/>
  <c r="N72" i="41"/>
  <c r="V72" i="41"/>
  <c r="W72" i="41" s="1"/>
  <c r="Q71" i="41"/>
  <c r="P71" i="41"/>
  <c r="N71" i="41"/>
  <c r="Y71" i="41" s="1"/>
  <c r="Q70" i="41"/>
  <c r="P70" i="41"/>
  <c r="N70" i="41"/>
  <c r="Q69" i="41"/>
  <c r="P69" i="41"/>
  <c r="N69" i="41"/>
  <c r="Y69" i="41" s="1"/>
  <c r="Q68" i="41"/>
  <c r="P68" i="41"/>
  <c r="N68" i="41"/>
  <c r="Y68" i="41" s="1"/>
  <c r="Q67" i="41"/>
  <c r="P67" i="41"/>
  <c r="N67" i="41"/>
  <c r="Q66" i="41"/>
  <c r="P66" i="41"/>
  <c r="N66" i="41"/>
  <c r="Y66" i="41" s="1"/>
  <c r="Q65" i="41"/>
  <c r="P65" i="41"/>
  <c r="N65" i="41"/>
  <c r="Y65" i="41" s="1"/>
  <c r="Q64" i="41"/>
  <c r="P64" i="41"/>
  <c r="N64" i="41"/>
  <c r="Q63" i="41"/>
  <c r="P63" i="41"/>
  <c r="N63" i="41"/>
  <c r="Q62" i="41"/>
  <c r="P62" i="41"/>
  <c r="N62" i="41"/>
  <c r="Y62" i="41" s="1"/>
  <c r="Q61" i="41"/>
  <c r="P61" i="41"/>
  <c r="N61" i="41"/>
  <c r="Y61" i="41" s="1"/>
  <c r="Q60" i="41"/>
  <c r="P60" i="41"/>
  <c r="N60" i="41"/>
  <c r="Q59" i="41"/>
  <c r="P59" i="41"/>
  <c r="N59" i="41"/>
  <c r="Q58" i="41"/>
  <c r="P58" i="41"/>
  <c r="N58" i="41"/>
  <c r="Y58" i="41" s="1"/>
  <c r="Q57" i="41"/>
  <c r="P57" i="41"/>
  <c r="N57" i="41"/>
  <c r="Y57" i="41" s="1"/>
  <c r="Q56" i="41"/>
  <c r="P56" i="41"/>
  <c r="N56" i="41"/>
  <c r="Q55" i="41"/>
  <c r="P55" i="41"/>
  <c r="N55" i="41"/>
  <c r="Q54" i="41"/>
  <c r="P54" i="41"/>
  <c r="N54" i="41"/>
  <c r="Y54" i="41" s="1"/>
  <c r="Q53" i="41"/>
  <c r="P53" i="41"/>
  <c r="N53" i="41"/>
  <c r="Y53" i="41" s="1"/>
  <c r="Q52" i="41"/>
  <c r="P52" i="41"/>
  <c r="N52" i="41"/>
  <c r="Q51" i="41"/>
  <c r="P51" i="41"/>
  <c r="N51" i="41"/>
  <c r="Y51" i="41" s="1"/>
  <c r="Q50" i="41"/>
  <c r="P50" i="41"/>
  <c r="N50" i="41"/>
  <c r="K50" i="41" s="1"/>
  <c r="X50" i="41" s="1"/>
  <c r="Q49" i="41"/>
  <c r="P49" i="41"/>
  <c r="N49" i="41"/>
  <c r="K49" i="41" s="1"/>
  <c r="X49" i="41" s="1"/>
  <c r="Q48" i="41"/>
  <c r="P48" i="41"/>
  <c r="N48" i="41"/>
  <c r="Q47" i="41"/>
  <c r="P47" i="41"/>
  <c r="N47" i="41"/>
  <c r="K47" i="41" s="1"/>
  <c r="X47" i="41" s="1"/>
  <c r="Q46" i="41"/>
  <c r="P46" i="41"/>
  <c r="N46" i="41"/>
  <c r="K46" i="41" s="1"/>
  <c r="X46" i="41"/>
  <c r="Q45" i="41"/>
  <c r="P45" i="41"/>
  <c r="N45" i="41"/>
  <c r="Q44" i="41"/>
  <c r="P44" i="41"/>
  <c r="N44" i="41"/>
  <c r="Q43" i="41"/>
  <c r="P43" i="41"/>
  <c r="N43" i="41"/>
  <c r="Q42" i="41"/>
  <c r="P42" i="41"/>
  <c r="N42" i="41"/>
  <c r="K42" i="41" s="1"/>
  <c r="X42" i="41" s="1"/>
  <c r="Q41" i="41"/>
  <c r="P41" i="41"/>
  <c r="N41" i="41"/>
  <c r="Q40" i="41"/>
  <c r="P40" i="41"/>
  <c r="N40" i="41"/>
  <c r="K40" i="41" s="1"/>
  <c r="X40" i="41" s="1"/>
  <c r="Q39" i="41"/>
  <c r="P39" i="41"/>
  <c r="N39" i="41"/>
  <c r="K39" i="41" s="1"/>
  <c r="X39" i="41" s="1"/>
  <c r="Q38" i="41"/>
  <c r="P38" i="41"/>
  <c r="N38" i="41"/>
  <c r="K38" i="41" s="1"/>
  <c r="X38" i="41" s="1"/>
  <c r="Q37" i="41"/>
  <c r="P37" i="41"/>
  <c r="N37" i="41"/>
  <c r="K37" i="41" s="1"/>
  <c r="X37" i="41" s="1"/>
  <c r="Q36" i="41"/>
  <c r="P36" i="41"/>
  <c r="N36" i="41"/>
  <c r="Q35" i="41"/>
  <c r="P35" i="41"/>
  <c r="N35" i="41"/>
  <c r="K35" i="41" s="1"/>
  <c r="X35" i="41" s="1"/>
  <c r="Q34" i="41"/>
  <c r="P34" i="41"/>
  <c r="N34" i="41"/>
  <c r="K34" i="41" s="1"/>
  <c r="X34" i="41" s="1"/>
  <c r="Q33" i="41"/>
  <c r="P33" i="41"/>
  <c r="N33" i="41"/>
  <c r="Q32" i="41"/>
  <c r="P32" i="41"/>
  <c r="N32" i="41"/>
  <c r="K32" i="41"/>
  <c r="X32" i="41" s="1"/>
  <c r="Q31" i="41"/>
  <c r="P31" i="41"/>
  <c r="N31" i="41"/>
  <c r="Q30" i="41"/>
  <c r="P30" i="41"/>
  <c r="N30" i="41"/>
  <c r="K30" i="41" s="1"/>
  <c r="X30" i="41" s="1"/>
  <c r="Q29" i="41"/>
  <c r="P29" i="41"/>
  <c r="N29" i="41"/>
  <c r="Y29" i="41" s="1"/>
  <c r="Q28" i="41"/>
  <c r="P28" i="41"/>
  <c r="N28" i="41"/>
  <c r="Q27" i="41"/>
  <c r="P27" i="41"/>
  <c r="N27" i="41"/>
  <c r="Q26" i="41"/>
  <c r="P26" i="41"/>
  <c r="N26" i="41"/>
  <c r="Q25" i="41"/>
  <c r="P25" i="41"/>
  <c r="N25" i="41"/>
  <c r="K25" i="41" s="1"/>
  <c r="X25" i="41" s="1"/>
  <c r="Q24" i="41"/>
  <c r="P24" i="41"/>
  <c r="N24" i="41"/>
  <c r="K24" i="41" s="1"/>
  <c r="X24" i="41" s="1"/>
  <c r="Q23" i="41"/>
  <c r="P23" i="41"/>
  <c r="N23" i="41"/>
  <c r="Y23" i="41" s="1"/>
  <c r="Q22" i="41"/>
  <c r="P22" i="41"/>
  <c r="N22" i="41"/>
  <c r="K22" i="41" s="1"/>
  <c r="X22" i="41" s="1"/>
  <c r="Q21" i="41"/>
  <c r="P21" i="41"/>
  <c r="N21" i="41"/>
  <c r="Q20" i="41"/>
  <c r="P20" i="41"/>
  <c r="N20" i="41"/>
  <c r="K20" i="41" s="1"/>
  <c r="X20" i="41" s="1"/>
  <c r="Q19" i="41"/>
  <c r="P19" i="41"/>
  <c r="N19" i="41"/>
  <c r="Q18" i="41"/>
  <c r="P18" i="41"/>
  <c r="N18" i="41"/>
  <c r="Q17" i="41"/>
  <c r="P17" i="41"/>
  <c r="N17" i="41"/>
  <c r="K17" i="41"/>
  <c r="X17" i="41" s="1"/>
  <c r="Q16" i="41"/>
  <c r="P16" i="41"/>
  <c r="N16" i="41"/>
  <c r="Q15" i="41"/>
  <c r="P15" i="41"/>
  <c r="N15" i="41"/>
  <c r="Q14" i="41"/>
  <c r="P14" i="41"/>
  <c r="N14" i="41"/>
  <c r="K14" i="41"/>
  <c r="X14" i="41" s="1"/>
  <c r="Q13" i="41"/>
  <c r="P13" i="41"/>
  <c r="N13" i="41"/>
  <c r="K13" i="41" s="1"/>
  <c r="X13" i="41" s="1"/>
  <c r="Q12" i="41"/>
  <c r="P12" i="41"/>
  <c r="N12" i="41"/>
  <c r="K12" i="41" s="1"/>
  <c r="X12" i="41" s="1"/>
  <c r="Q11" i="41"/>
  <c r="P11" i="41"/>
  <c r="N11" i="41"/>
  <c r="K11" i="41" s="1"/>
  <c r="X11" i="41" s="1"/>
  <c r="Q10" i="41"/>
  <c r="P10" i="41"/>
  <c r="N10" i="41"/>
  <c r="K10" i="41"/>
  <c r="X10" i="41" s="1"/>
  <c r="Q9" i="41"/>
  <c r="P9" i="41"/>
  <c r="N9" i="41"/>
  <c r="Q8" i="41"/>
  <c r="P8" i="41"/>
  <c r="N8" i="41"/>
  <c r="K8" i="41" s="1"/>
  <c r="X8" i="41" s="1"/>
  <c r="Q7" i="41"/>
  <c r="P7" i="41"/>
  <c r="N7" i="41"/>
  <c r="V7" i="41" s="1"/>
  <c r="W7" i="41" s="1"/>
  <c r="Q6" i="41"/>
  <c r="P6" i="41"/>
  <c r="N6" i="41"/>
  <c r="P5" i="41"/>
  <c r="P2" i="41"/>
  <c r="L142" i="42"/>
  <c r="K153" i="41"/>
  <c r="X153" i="41" s="1"/>
  <c r="V155" i="41"/>
  <c r="W155" i="41" s="1"/>
  <c r="Y151" i="41"/>
  <c r="Y155" i="41"/>
  <c r="K160" i="41"/>
  <c r="X160" i="41" s="1"/>
  <c r="K164" i="41"/>
  <c r="X164" i="41" s="1"/>
  <c r="Y167" i="41"/>
  <c r="V157" i="41"/>
  <c r="W157" i="41" s="1"/>
  <c r="V150" i="42"/>
  <c r="W150" i="42" s="1"/>
  <c r="Y169" i="42"/>
  <c r="V156" i="42"/>
  <c r="W156" i="42" s="1"/>
  <c r="V151" i="42"/>
  <c r="W151" i="42" s="1"/>
  <c r="V160" i="42"/>
  <c r="W160" i="42"/>
  <c r="M189" i="42"/>
  <c r="V162" i="42"/>
  <c r="W162" i="42" s="1"/>
  <c r="V164" i="42"/>
  <c r="W164" i="42" s="1"/>
  <c r="V166" i="42"/>
  <c r="W166" i="42" s="1"/>
  <c r="V168" i="42"/>
  <c r="W168" i="42" s="1"/>
  <c r="N197" i="42"/>
  <c r="V155" i="42"/>
  <c r="W155" i="42" s="1"/>
  <c r="V159" i="42"/>
  <c r="W159" i="42" s="1"/>
  <c r="K206" i="42"/>
  <c r="K209" i="42" s="1"/>
  <c r="V153" i="41"/>
  <c r="W153" i="41" s="1"/>
  <c r="V154" i="41"/>
  <c r="W154" i="41" s="1"/>
  <c r="Y154" i="41"/>
  <c r="V160" i="41"/>
  <c r="W160" i="41" s="1"/>
  <c r="Y162" i="41"/>
  <c r="V168" i="41"/>
  <c r="W168" i="41" s="1"/>
  <c r="N209" i="41"/>
  <c r="V162" i="41"/>
  <c r="W162" i="41" s="1"/>
  <c r="K194" i="41"/>
  <c r="M127" i="42"/>
  <c r="Y6" i="42"/>
  <c r="Y7" i="42"/>
  <c r="Y8" i="42"/>
  <c r="Y10" i="42"/>
  <c r="Y11" i="42"/>
  <c r="Y12" i="42"/>
  <c r="Y13" i="42"/>
  <c r="Y15" i="42"/>
  <c r="Y16" i="42"/>
  <c r="Y17" i="42"/>
  <c r="Y19" i="42"/>
  <c r="Y20" i="42"/>
  <c r="Y21" i="42"/>
  <c r="Y22" i="42"/>
  <c r="Y25" i="42"/>
  <c r="Y27" i="42"/>
  <c r="Y28" i="42"/>
  <c r="Y29" i="42"/>
  <c r="Y32" i="42"/>
  <c r="Y33" i="42"/>
  <c r="Y34" i="42"/>
  <c r="Y35" i="42"/>
  <c r="Y36" i="42"/>
  <c r="Y39" i="42"/>
  <c r="Y41" i="42"/>
  <c r="Y43" i="42"/>
  <c r="Y44" i="42"/>
  <c r="Y45" i="42"/>
  <c r="Y47" i="42"/>
  <c r="Y49" i="42"/>
  <c r="Y51" i="42"/>
  <c r="Y52" i="42"/>
  <c r="Y54" i="42"/>
  <c r="Y55" i="42"/>
  <c r="V68" i="42"/>
  <c r="W68" i="42" s="1"/>
  <c r="Y68" i="42"/>
  <c r="K8" i="42"/>
  <c r="X8" i="42" s="1"/>
  <c r="K10" i="42"/>
  <c r="X10" i="42" s="1"/>
  <c r="K11" i="42"/>
  <c r="X11" i="42" s="1"/>
  <c r="K13" i="42"/>
  <c r="X13" i="42" s="1"/>
  <c r="K15" i="42"/>
  <c r="X15" i="42" s="1"/>
  <c r="K16" i="42"/>
  <c r="X16" i="42" s="1"/>
  <c r="K17" i="42"/>
  <c r="X17" i="42" s="1"/>
  <c r="K20" i="42"/>
  <c r="X20" i="42" s="1"/>
  <c r="K21" i="42"/>
  <c r="X21" i="42" s="1"/>
  <c r="K22" i="42"/>
  <c r="X22" i="42" s="1"/>
  <c r="K24" i="42"/>
  <c r="X24" i="42" s="1"/>
  <c r="K25" i="42"/>
  <c r="X25" i="42" s="1"/>
  <c r="K26" i="42"/>
  <c r="X26" i="42" s="1"/>
  <c r="K27" i="42"/>
  <c r="X27" i="42" s="1"/>
  <c r="K29" i="42"/>
  <c r="X29" i="42" s="1"/>
  <c r="K30" i="42"/>
  <c r="X30" i="42" s="1"/>
  <c r="K32" i="42"/>
  <c r="X32" i="42" s="1"/>
  <c r="K33" i="42"/>
  <c r="X33" i="42" s="1"/>
  <c r="K34" i="42"/>
  <c r="X34" i="42" s="1"/>
  <c r="K35" i="42"/>
  <c r="X35" i="42" s="1"/>
  <c r="K36" i="42"/>
  <c r="X36" i="42"/>
  <c r="K39" i="42"/>
  <c r="X39" i="42" s="1"/>
  <c r="K40" i="42"/>
  <c r="X40" i="42" s="1"/>
  <c r="K41" i="42"/>
  <c r="X41" i="42" s="1"/>
  <c r="K42" i="42"/>
  <c r="X42" i="42" s="1"/>
  <c r="K43" i="42"/>
  <c r="X43" i="42" s="1"/>
  <c r="K44" i="42"/>
  <c r="X44" i="42" s="1"/>
  <c r="K45" i="42"/>
  <c r="X45" i="42" s="1"/>
  <c r="K47" i="42"/>
  <c r="X47" i="42" s="1"/>
  <c r="K49" i="42"/>
  <c r="X49" i="42" s="1"/>
  <c r="K52" i="42"/>
  <c r="X52" i="42" s="1"/>
  <c r="K53" i="42"/>
  <c r="X53" i="42"/>
  <c r="K54" i="42"/>
  <c r="X54" i="42" s="1"/>
  <c r="V58" i="42"/>
  <c r="W58" i="42" s="1"/>
  <c r="Y58" i="42"/>
  <c r="V62" i="42"/>
  <c r="W62" i="42" s="1"/>
  <c r="V65" i="42"/>
  <c r="W65" i="42"/>
  <c r="Y65" i="42"/>
  <c r="N125" i="42"/>
  <c r="N126" i="42" s="1"/>
  <c r="V61" i="42"/>
  <c r="W61" i="42" s="1"/>
  <c r="Y61" i="42"/>
  <c r="V64" i="42"/>
  <c r="W64" i="42" s="1"/>
  <c r="Y64" i="42"/>
  <c r="V60" i="42"/>
  <c r="W60" i="42" s="1"/>
  <c r="Y60" i="42"/>
  <c r="V69" i="42"/>
  <c r="W69" i="42" s="1"/>
  <c r="Y69" i="42"/>
  <c r="V59" i="42"/>
  <c r="W59" i="42"/>
  <c r="Y59" i="42"/>
  <c r="V63" i="42"/>
  <c r="W63" i="42"/>
  <c r="Y63" i="42"/>
  <c r="Y149" i="42"/>
  <c r="Y151" i="42"/>
  <c r="Y153" i="42"/>
  <c r="Y154" i="42"/>
  <c r="Y155" i="42"/>
  <c r="Y158" i="42"/>
  <c r="Y159" i="42"/>
  <c r="Y160" i="42"/>
  <c r="Y161" i="42"/>
  <c r="Y162" i="42"/>
  <c r="Y163" i="42"/>
  <c r="Y164" i="42"/>
  <c r="Y166" i="42"/>
  <c r="Y168" i="42"/>
  <c r="Y70" i="42"/>
  <c r="Y71" i="42"/>
  <c r="Y73" i="42"/>
  <c r="Y75" i="42"/>
  <c r="Y76" i="42"/>
  <c r="Y77" i="42"/>
  <c r="Y78" i="42"/>
  <c r="Y79" i="42"/>
  <c r="Y80" i="42"/>
  <c r="Y84" i="42"/>
  <c r="Y85" i="42"/>
  <c r="Y86" i="42"/>
  <c r="Y87" i="42"/>
  <c r="Y88" i="42"/>
  <c r="Y89" i="42"/>
  <c r="Y90" i="42"/>
  <c r="Y92" i="42"/>
  <c r="Y93" i="42"/>
  <c r="Y95" i="42"/>
  <c r="Y96" i="42"/>
  <c r="Y97" i="42"/>
  <c r="Y99" i="42"/>
  <c r="Y102" i="42"/>
  <c r="Y103" i="42"/>
  <c r="Y104" i="42"/>
  <c r="Y105" i="42"/>
  <c r="K122" i="42"/>
  <c r="K125" i="42" s="1"/>
  <c r="K126" i="42" s="1"/>
  <c r="K194" i="42"/>
  <c r="K197" i="42" s="1"/>
  <c r="K199" i="42"/>
  <c r="K202" i="42" s="1"/>
  <c r="Y7" i="41"/>
  <c r="Y19" i="41"/>
  <c r="V19" i="41"/>
  <c r="W19" i="41" s="1"/>
  <c r="Y31" i="41"/>
  <c r="V31" i="41"/>
  <c r="W31" i="41" s="1"/>
  <c r="Y43" i="41"/>
  <c r="V43" i="41"/>
  <c r="W43" i="41" s="1"/>
  <c r="V52" i="41"/>
  <c r="W52" i="41" s="1"/>
  <c r="Y22" i="41"/>
  <c r="V22" i="41"/>
  <c r="W22" i="41" s="1"/>
  <c r="Y34" i="41"/>
  <c r="Y40" i="41"/>
  <c r="V40" i="41"/>
  <c r="W40" i="41" s="1"/>
  <c r="Y48" i="41"/>
  <c r="Y8" i="41"/>
  <c r="V8" i="41"/>
  <c r="W8" i="41" s="1"/>
  <c r="Y21" i="41"/>
  <c r="V21" i="41"/>
  <c r="W21" i="41" s="1"/>
  <c r="Y45" i="41"/>
  <c r="V45" i="41"/>
  <c r="W45" i="41" s="1"/>
  <c r="Y11" i="41"/>
  <c r="V11" i="41"/>
  <c r="W11" i="41" s="1"/>
  <c r="Y20" i="41"/>
  <c r="V20" i="41"/>
  <c r="W20" i="41"/>
  <c r="V26" i="41"/>
  <c r="W26" i="41" s="1"/>
  <c r="Y30" i="41"/>
  <c r="Y36" i="41"/>
  <c r="Y42" i="41"/>
  <c r="V42" i="41"/>
  <c r="W42" i="41" s="1"/>
  <c r="Y46" i="41"/>
  <c r="V46" i="41"/>
  <c r="W46" i="41" s="1"/>
  <c r="Y13" i="41"/>
  <c r="V13" i="41"/>
  <c r="W13" i="41" s="1"/>
  <c r="V15" i="41"/>
  <c r="W15" i="41" s="1"/>
  <c r="V6" i="41"/>
  <c r="W6" i="41" s="1"/>
  <c r="Y6" i="41"/>
  <c r="Y16" i="41"/>
  <c r="Y24" i="41"/>
  <c r="V24" i="41"/>
  <c r="W24" i="41" s="1"/>
  <c r="Y32" i="41"/>
  <c r="V32" i="41"/>
  <c r="W32" i="41" s="1"/>
  <c r="Y38" i="41"/>
  <c r="V38" i="41"/>
  <c r="W38" i="41" s="1"/>
  <c r="V44" i="41"/>
  <c r="W44" i="41" s="1"/>
  <c r="K7" i="41"/>
  <c r="X7" i="41" s="1"/>
  <c r="Y10" i="41"/>
  <c r="V10" i="41"/>
  <c r="W10" i="41"/>
  <c r="K19" i="41"/>
  <c r="X19" i="41" s="1"/>
  <c r="K21" i="41"/>
  <c r="X21" i="41" s="1"/>
  <c r="K31" i="41"/>
  <c r="X31" i="41" s="1"/>
  <c r="K43" i="41"/>
  <c r="X43" i="41" s="1"/>
  <c r="K45" i="41"/>
  <c r="X45" i="41" s="1"/>
  <c r="Y39" i="41"/>
  <c r="V39" i="41"/>
  <c r="W39" i="41" s="1"/>
  <c r="Y49" i="41"/>
  <c r="V49" i="41"/>
  <c r="W49" i="41" s="1"/>
  <c r="Y37" i="41"/>
  <c r="V37" i="41"/>
  <c r="W37" i="41" s="1"/>
  <c r="Y47" i="41"/>
  <c r="V47" i="41"/>
  <c r="W47" i="41"/>
  <c r="V60" i="41"/>
  <c r="W60" i="41" s="1"/>
  <c r="K60" i="41"/>
  <c r="X60" i="41" s="1"/>
  <c r="Y60" i="41"/>
  <c r="V27" i="41"/>
  <c r="W27" i="41" s="1"/>
  <c r="K6" i="41"/>
  <c r="K56" i="41"/>
  <c r="X56" i="41" s="1"/>
  <c r="Y17" i="41"/>
  <c r="V17" i="41"/>
  <c r="W17" i="41" s="1"/>
  <c r="Y25" i="41"/>
  <c r="V25" i="41"/>
  <c r="W25" i="41" s="1"/>
  <c r="Y35" i="41"/>
  <c r="V35" i="41"/>
  <c r="W35" i="41" s="1"/>
  <c r="Y14" i="41"/>
  <c r="V14" i="41"/>
  <c r="W14" i="41" s="1"/>
  <c r="K174" i="41"/>
  <c r="N179" i="41"/>
  <c r="V59" i="41"/>
  <c r="W59" i="41" s="1"/>
  <c r="K59" i="41"/>
  <c r="X59" i="41" s="1"/>
  <c r="V63" i="41"/>
  <c r="W63" i="41" s="1"/>
  <c r="K63" i="41"/>
  <c r="X63" i="41" s="1"/>
  <c r="N125" i="41"/>
  <c r="N126" i="41" s="1"/>
  <c r="M189" i="41"/>
  <c r="V54" i="41"/>
  <c r="W54" i="41" s="1"/>
  <c r="K54" i="41"/>
  <c r="X54" i="41" s="1"/>
  <c r="V58" i="41"/>
  <c r="W58" i="41" s="1"/>
  <c r="K58" i="41"/>
  <c r="X58" i="41" s="1"/>
  <c r="K62" i="41"/>
  <c r="X62" i="41" s="1"/>
  <c r="V66" i="41"/>
  <c r="W66" i="41" s="1"/>
  <c r="K66" i="41"/>
  <c r="X66" i="41" s="1"/>
  <c r="N134" i="41"/>
  <c r="N187" i="41"/>
  <c r="N188" i="41" s="1"/>
  <c r="V55" i="41"/>
  <c r="W55" i="41" s="1"/>
  <c r="K55" i="41"/>
  <c r="X55" i="41" s="1"/>
  <c r="V67" i="41"/>
  <c r="W67" i="41" s="1"/>
  <c r="K67" i="41"/>
  <c r="X67" i="41" s="1"/>
  <c r="K134" i="41"/>
  <c r="V61" i="41"/>
  <c r="W61" i="41" s="1"/>
  <c r="K61" i="41"/>
  <c r="X61" i="41" s="1"/>
  <c r="V69" i="41"/>
  <c r="W69" i="41"/>
  <c r="K69" i="41"/>
  <c r="X69" i="41" s="1"/>
  <c r="L127" i="41"/>
  <c r="V53" i="41"/>
  <c r="W53" i="41" s="1"/>
  <c r="K53" i="41"/>
  <c r="X53" i="41" s="1"/>
  <c r="K65" i="41"/>
  <c r="X65" i="41" s="1"/>
  <c r="Y55" i="41"/>
  <c r="Y59" i="41"/>
  <c r="Y63" i="41"/>
  <c r="Y67" i="41"/>
  <c r="N202" i="41"/>
  <c r="V68" i="41"/>
  <c r="W68" i="41" s="1"/>
  <c r="K68" i="41"/>
  <c r="X68" i="41" s="1"/>
  <c r="N118" i="41"/>
  <c r="N119" i="41" s="1"/>
  <c r="K70" i="41"/>
  <c r="X70" i="41" s="1"/>
  <c r="K71" i="41"/>
  <c r="X71" i="41"/>
  <c r="K72" i="41"/>
  <c r="X72" i="41" s="1"/>
  <c r="K75" i="41"/>
  <c r="X75" i="41" s="1"/>
  <c r="K76" i="41"/>
  <c r="X76" i="41" s="1"/>
  <c r="K77" i="41"/>
  <c r="X77" i="41" s="1"/>
  <c r="K78" i="41"/>
  <c r="X78" i="41" s="1"/>
  <c r="K79" i="41"/>
  <c r="X79" i="41" s="1"/>
  <c r="K80" i="41"/>
  <c r="X80" i="41" s="1"/>
  <c r="K83" i="41"/>
  <c r="X83" i="41" s="1"/>
  <c r="K84" i="41"/>
  <c r="X84" i="41"/>
  <c r="K85" i="41"/>
  <c r="X85" i="41" s="1"/>
  <c r="K87" i="41"/>
  <c r="X87" i="41" s="1"/>
  <c r="K88" i="41"/>
  <c r="X88" i="41" s="1"/>
  <c r="K89" i="41"/>
  <c r="X89" i="41" s="1"/>
  <c r="K90" i="41"/>
  <c r="X90" i="41" s="1"/>
  <c r="K91" i="41"/>
  <c r="X91" i="41"/>
  <c r="K92" i="41"/>
  <c r="X92" i="41" s="1"/>
  <c r="K93" i="41"/>
  <c r="X93" i="41" s="1"/>
  <c r="K94" i="41"/>
  <c r="X94" i="41" s="1"/>
  <c r="K96" i="41"/>
  <c r="X96" i="41"/>
  <c r="K97" i="41"/>
  <c r="X97" i="41" s="1"/>
  <c r="K98" i="41"/>
  <c r="X98" i="41" s="1"/>
  <c r="K99" i="41"/>
  <c r="X99" i="41" s="1"/>
  <c r="K101" i="41"/>
  <c r="X101" i="41" s="1"/>
  <c r="K102" i="41"/>
  <c r="X102" i="41" s="1"/>
  <c r="K103" i="41"/>
  <c r="X103" i="41" s="1"/>
  <c r="K104" i="41"/>
  <c r="X104" i="41" s="1"/>
  <c r="AA33" i="26"/>
  <c r="AF36" i="26" s="1"/>
  <c r="AB28" i="26"/>
  <c r="H13" i="17"/>
  <c r="H53" i="17"/>
  <c r="J53" i="17"/>
  <c r="I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H23" i="13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DC24" i="19"/>
  <c r="H24" i="19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H24" i="6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H25" i="8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H26" i="11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D38" i="38"/>
  <c r="C38" i="38"/>
  <c r="B38" i="38"/>
  <c r="C53" i="39"/>
  <c r="E19" i="39"/>
  <c r="J31" i="19"/>
  <c r="J17" i="38"/>
  <c r="C41" i="38"/>
  <c r="U41" i="38"/>
  <c r="CV17" i="38"/>
  <c r="CV16" i="38"/>
  <c r="CV15" i="38"/>
  <c r="CV14" i="38"/>
  <c r="CV13" i="38"/>
  <c r="CV12" i="38"/>
  <c r="CV11" i="38"/>
  <c r="CV10" i="38"/>
  <c r="CV9" i="38"/>
  <c r="CV8" i="38"/>
  <c r="CV7" i="38"/>
  <c r="CV6" i="38"/>
  <c r="T41" i="38"/>
  <c r="S41" i="38"/>
  <c r="R41" i="38"/>
  <c r="Q41" i="38"/>
  <c r="P41" i="38"/>
  <c r="O41" i="38"/>
  <c r="N41" i="38"/>
  <c r="M41" i="38"/>
  <c r="L41" i="38"/>
  <c r="K41" i="38"/>
  <c r="CQ17" i="38"/>
  <c r="CL17" i="38"/>
  <c r="CG17" i="38"/>
  <c r="CB17" i="38"/>
  <c r="BW17" i="38"/>
  <c r="BR17" i="38"/>
  <c r="BM17" i="38"/>
  <c r="BH17" i="38"/>
  <c r="BC17" i="38"/>
  <c r="AX17" i="38"/>
  <c r="CQ16" i="38"/>
  <c r="CL16" i="38"/>
  <c r="CG16" i="38"/>
  <c r="CB16" i="38"/>
  <c r="BW16" i="38"/>
  <c r="BR16" i="38"/>
  <c r="BM16" i="38"/>
  <c r="BH16" i="38"/>
  <c r="BC16" i="38"/>
  <c r="AX16" i="38"/>
  <c r="CQ15" i="38"/>
  <c r="CL15" i="38"/>
  <c r="CG15" i="38"/>
  <c r="CB15" i="38"/>
  <c r="BW15" i="38"/>
  <c r="BR15" i="38"/>
  <c r="BM15" i="38"/>
  <c r="BH15" i="38"/>
  <c r="BC15" i="38"/>
  <c r="AX15" i="38"/>
  <c r="CQ14" i="38"/>
  <c r="CL14" i="38"/>
  <c r="CG14" i="38"/>
  <c r="CB14" i="38"/>
  <c r="BW14" i="38"/>
  <c r="BR14" i="38"/>
  <c r="BM14" i="38"/>
  <c r="BH14" i="38"/>
  <c r="BC14" i="38"/>
  <c r="AX14" i="38"/>
  <c r="CQ13" i="38"/>
  <c r="CL13" i="38"/>
  <c r="CG13" i="38"/>
  <c r="CB13" i="38"/>
  <c r="BW13" i="38"/>
  <c r="BR13" i="38"/>
  <c r="BM13" i="38"/>
  <c r="BH13" i="38"/>
  <c r="BC13" i="38"/>
  <c r="AX13" i="38"/>
  <c r="CQ12" i="38"/>
  <c r="CL12" i="38"/>
  <c r="CG12" i="38"/>
  <c r="CB12" i="38"/>
  <c r="BW12" i="38"/>
  <c r="BR12" i="38"/>
  <c r="BM12" i="38"/>
  <c r="BH12" i="38"/>
  <c r="BC12" i="38"/>
  <c r="AX12" i="38"/>
  <c r="CQ11" i="38"/>
  <c r="CL11" i="38"/>
  <c r="CG11" i="38"/>
  <c r="CB11" i="38"/>
  <c r="BW11" i="38"/>
  <c r="BR11" i="38"/>
  <c r="BM11" i="38"/>
  <c r="BH11" i="38"/>
  <c r="BC11" i="38"/>
  <c r="AX11" i="38"/>
  <c r="CQ10" i="38"/>
  <c r="CL10" i="38"/>
  <c r="CG10" i="38"/>
  <c r="CB10" i="38"/>
  <c r="BW10" i="38"/>
  <c r="BR10" i="38"/>
  <c r="BM10" i="38"/>
  <c r="BH10" i="38"/>
  <c r="BC10" i="38"/>
  <c r="AX10" i="38"/>
  <c r="CQ9" i="38"/>
  <c r="CL9" i="38"/>
  <c r="CG9" i="38"/>
  <c r="CB9" i="38"/>
  <c r="BW9" i="38"/>
  <c r="BR9" i="38"/>
  <c r="BM9" i="38"/>
  <c r="BH9" i="38"/>
  <c r="BC9" i="38"/>
  <c r="AX9" i="38"/>
  <c r="CQ8" i="38"/>
  <c r="CL8" i="38"/>
  <c r="CG8" i="38"/>
  <c r="CB8" i="38"/>
  <c r="BW8" i="38"/>
  <c r="BR8" i="38"/>
  <c r="BM8" i="38"/>
  <c r="BH8" i="38"/>
  <c r="BC8" i="38"/>
  <c r="AX8" i="38"/>
  <c r="CQ7" i="38"/>
  <c r="CL7" i="38"/>
  <c r="CG7" i="38"/>
  <c r="CB7" i="38"/>
  <c r="BW7" i="38"/>
  <c r="BR7" i="38"/>
  <c r="BM7" i="38"/>
  <c r="BH7" i="38"/>
  <c r="BC7" i="38"/>
  <c r="AX7" i="38"/>
  <c r="CQ6" i="38"/>
  <c r="CQ18" i="38" s="1"/>
  <c r="CL6" i="38"/>
  <c r="CG6" i="38"/>
  <c r="CG18" i="38" s="1"/>
  <c r="CB6" i="38"/>
  <c r="CB18" i="38" s="1"/>
  <c r="BW6" i="38"/>
  <c r="BW18" i="38" s="1"/>
  <c r="BR6" i="38"/>
  <c r="BM6" i="38"/>
  <c r="BM18" i="38" s="1"/>
  <c r="BH6" i="38"/>
  <c r="BC6" i="38"/>
  <c r="BC18" i="38" s="1"/>
  <c r="AX6" i="38"/>
  <c r="J41" i="38"/>
  <c r="I41" i="38"/>
  <c r="H41" i="38"/>
  <c r="G41" i="38"/>
  <c r="F41" i="38"/>
  <c r="AN17" i="38"/>
  <c r="AI17" i="38"/>
  <c r="AD17" i="38"/>
  <c r="Y17" i="38"/>
  <c r="AN16" i="38"/>
  <c r="AI16" i="38"/>
  <c r="AD16" i="38"/>
  <c r="Y16" i="38"/>
  <c r="AN15" i="38"/>
  <c r="AI15" i="38"/>
  <c r="AD15" i="38"/>
  <c r="Y15" i="38"/>
  <c r="AN14" i="38"/>
  <c r="AI14" i="38"/>
  <c r="AD14" i="38"/>
  <c r="Y14" i="38"/>
  <c r="AN13" i="38"/>
  <c r="AI13" i="38"/>
  <c r="AD13" i="38"/>
  <c r="Y13" i="38"/>
  <c r="AN12" i="38"/>
  <c r="AI12" i="38"/>
  <c r="AD12" i="38"/>
  <c r="Y12" i="38"/>
  <c r="AN11" i="38"/>
  <c r="AI11" i="38"/>
  <c r="AD11" i="38"/>
  <c r="Y11" i="38"/>
  <c r="AN10" i="38"/>
  <c r="AI10" i="38"/>
  <c r="AD10" i="38"/>
  <c r="Y10" i="38"/>
  <c r="AN9" i="38"/>
  <c r="AI9" i="38"/>
  <c r="AD9" i="38"/>
  <c r="Y9" i="38"/>
  <c r="AN8" i="38"/>
  <c r="AI8" i="38"/>
  <c r="AD8" i="38"/>
  <c r="Y8" i="38"/>
  <c r="AN7" i="38"/>
  <c r="AI7" i="38"/>
  <c r="AD7" i="38"/>
  <c r="Y7" i="38"/>
  <c r="AN6" i="38"/>
  <c r="AN18" i="38" s="1"/>
  <c r="AI6" i="38"/>
  <c r="AD6" i="38"/>
  <c r="Y6" i="38"/>
  <c r="Y18" i="38" s="1"/>
  <c r="E41" i="38"/>
  <c r="T17" i="38"/>
  <c r="T16" i="38"/>
  <c r="T15" i="38"/>
  <c r="T14" i="38"/>
  <c r="T13" i="38"/>
  <c r="T12" i="38"/>
  <c r="T11" i="38"/>
  <c r="T10" i="38"/>
  <c r="T9" i="38"/>
  <c r="T8" i="38"/>
  <c r="T7" i="38"/>
  <c r="T6" i="38"/>
  <c r="T18" i="38" s="1"/>
  <c r="D41" i="38"/>
  <c r="O17" i="38"/>
  <c r="O16" i="38"/>
  <c r="O15" i="38"/>
  <c r="O14" i="38"/>
  <c r="O13" i="38"/>
  <c r="O12" i="38"/>
  <c r="O11" i="38"/>
  <c r="O10" i="38"/>
  <c r="O9" i="38"/>
  <c r="O8" i="38"/>
  <c r="O7" i="38"/>
  <c r="O6" i="38"/>
  <c r="J16" i="38"/>
  <c r="J15" i="38"/>
  <c r="J14" i="38"/>
  <c r="J13" i="38"/>
  <c r="J12" i="38"/>
  <c r="J11" i="38"/>
  <c r="J10" i="38"/>
  <c r="J9" i="38"/>
  <c r="J8" i="38"/>
  <c r="J7" i="38"/>
  <c r="J6" i="38"/>
  <c r="J18" i="38" s="1"/>
  <c r="B41" i="38"/>
  <c r="E16" i="38"/>
  <c r="E15" i="38"/>
  <c r="E14" i="38"/>
  <c r="E13" i="38"/>
  <c r="E12" i="38"/>
  <c r="E11" i="38"/>
  <c r="E10" i="38"/>
  <c r="E9" i="38"/>
  <c r="E8" i="38"/>
  <c r="E7" i="38"/>
  <c r="E6" i="38"/>
  <c r="H10" i="27"/>
  <c r="M91" i="16"/>
  <c r="L91" i="16"/>
  <c r="M68" i="16"/>
  <c r="M69" i="16" s="1"/>
  <c r="L68" i="16"/>
  <c r="M57" i="16"/>
  <c r="L57" i="16"/>
  <c r="N84" i="22"/>
  <c r="K84" i="22" s="1"/>
  <c r="N85" i="22"/>
  <c r="N86" i="22"/>
  <c r="K86" i="22" s="1"/>
  <c r="N87" i="22"/>
  <c r="K87" i="22" s="1"/>
  <c r="N88" i="22"/>
  <c r="K88" i="22"/>
  <c r="N89" i="22"/>
  <c r="K89" i="22" s="1"/>
  <c r="N90" i="22"/>
  <c r="K90" i="22" s="1"/>
  <c r="N91" i="22"/>
  <c r="K91" i="22" s="1"/>
  <c r="N92" i="22"/>
  <c r="K92" i="22" s="1"/>
  <c r="M93" i="22"/>
  <c r="L93" i="22"/>
  <c r="N83" i="22"/>
  <c r="K83" i="22" s="1"/>
  <c r="M80" i="22"/>
  <c r="L80" i="22"/>
  <c r="N71" i="22"/>
  <c r="K71" i="22" s="1"/>
  <c r="N72" i="22"/>
  <c r="K72" i="22" s="1"/>
  <c r="N73" i="22"/>
  <c r="K73" i="22" s="1"/>
  <c r="N74" i="22"/>
  <c r="K74" i="22"/>
  <c r="N75" i="22"/>
  <c r="K75" i="22" s="1"/>
  <c r="N76" i="22"/>
  <c r="K76" i="22" s="1"/>
  <c r="N77" i="22"/>
  <c r="K77" i="22" s="1"/>
  <c r="N78" i="22"/>
  <c r="K78" i="22" s="1"/>
  <c r="N79" i="22"/>
  <c r="K79" i="22"/>
  <c r="N70" i="22"/>
  <c r="K70" i="22" s="1"/>
  <c r="M67" i="22"/>
  <c r="L67" i="22"/>
  <c r="N58" i="22"/>
  <c r="K58" i="22" s="1"/>
  <c r="N59" i="22"/>
  <c r="K59" i="22" s="1"/>
  <c r="N60" i="22"/>
  <c r="N61" i="22"/>
  <c r="K61" i="22" s="1"/>
  <c r="N62" i="22"/>
  <c r="K62" i="22"/>
  <c r="N63" i="22"/>
  <c r="K63" i="22" s="1"/>
  <c r="N64" i="22"/>
  <c r="K64" i="22" s="1"/>
  <c r="N65" i="22"/>
  <c r="K65" i="22" s="1"/>
  <c r="N66" i="22"/>
  <c r="K66" i="22" s="1"/>
  <c r="N57" i="22"/>
  <c r="K57" i="22"/>
  <c r="M54" i="22"/>
  <c r="L54" i="22"/>
  <c r="N45" i="22"/>
  <c r="K45" i="22" s="1"/>
  <c r="N46" i="22"/>
  <c r="K46" i="22" s="1"/>
  <c r="N47" i="22"/>
  <c r="K47" i="22" s="1"/>
  <c r="N48" i="22"/>
  <c r="N49" i="22"/>
  <c r="K49" i="22" s="1"/>
  <c r="N50" i="22"/>
  <c r="K50" i="22"/>
  <c r="N51" i="22"/>
  <c r="K51" i="22" s="1"/>
  <c r="N52" i="22"/>
  <c r="K52" i="22" s="1"/>
  <c r="N53" i="22"/>
  <c r="K53" i="22" s="1"/>
  <c r="N44" i="22"/>
  <c r="K44" i="22" s="1"/>
  <c r="N32" i="22"/>
  <c r="K32" i="22" s="1"/>
  <c r="N33" i="22"/>
  <c r="N34" i="22"/>
  <c r="K34" i="22" s="1"/>
  <c r="N35" i="22"/>
  <c r="K35" i="22" s="1"/>
  <c r="N36" i="22"/>
  <c r="K36" i="22" s="1"/>
  <c r="N37" i="22"/>
  <c r="K37" i="22" s="1"/>
  <c r="N38" i="22"/>
  <c r="K38" i="22" s="1"/>
  <c r="N39" i="22"/>
  <c r="K39" i="22" s="1"/>
  <c r="N40" i="22"/>
  <c r="K40" i="22" s="1"/>
  <c r="L41" i="22"/>
  <c r="M41" i="22"/>
  <c r="N31" i="22"/>
  <c r="K31" i="22" s="1"/>
  <c r="M28" i="22"/>
  <c r="L28" i="22"/>
  <c r="N19" i="22"/>
  <c r="K19" i="22" s="1"/>
  <c r="N20" i="22"/>
  <c r="K20" i="22" s="1"/>
  <c r="N21" i="22"/>
  <c r="K21" i="22" s="1"/>
  <c r="N22" i="22"/>
  <c r="K22" i="22" s="1"/>
  <c r="N23" i="22"/>
  <c r="K23" i="22" s="1"/>
  <c r="N24" i="22"/>
  <c r="K24" i="22" s="1"/>
  <c r="N25" i="22"/>
  <c r="K25" i="22" s="1"/>
  <c r="N26" i="22"/>
  <c r="K26" i="22" s="1"/>
  <c r="N27" i="22"/>
  <c r="K27" i="22" s="1"/>
  <c r="N18" i="22"/>
  <c r="M15" i="22"/>
  <c r="M135" i="5" s="1"/>
  <c r="L15" i="22"/>
  <c r="L135" i="5" s="1"/>
  <c r="N6" i="22"/>
  <c r="K6" i="22" s="1"/>
  <c r="N7" i="22"/>
  <c r="K7" i="22" s="1"/>
  <c r="N8" i="22"/>
  <c r="K8" i="22" s="1"/>
  <c r="N9" i="22"/>
  <c r="K9" i="22" s="1"/>
  <c r="N10" i="22"/>
  <c r="K10" i="22" s="1"/>
  <c r="N11" i="22"/>
  <c r="K11" i="22" s="1"/>
  <c r="N12" i="22"/>
  <c r="N13" i="22"/>
  <c r="K13" i="22" s="1"/>
  <c r="N14" i="22"/>
  <c r="K14" i="22" s="1"/>
  <c r="N5" i="22"/>
  <c r="K5" i="22" s="1"/>
  <c r="K12" i="22"/>
  <c r="O669" i="21"/>
  <c r="O670" i="21" s="1"/>
  <c r="N669" i="21"/>
  <c r="O616" i="21"/>
  <c r="N616" i="21"/>
  <c r="N670" i="21" s="1"/>
  <c r="N562" i="21"/>
  <c r="N561" i="21"/>
  <c r="O561" i="21"/>
  <c r="O562" i="21"/>
  <c r="O506" i="21"/>
  <c r="N506" i="21"/>
  <c r="O453" i="21"/>
  <c r="N453" i="21"/>
  <c r="N507" i="21" s="1"/>
  <c r="O398" i="21"/>
  <c r="N398" i="21"/>
  <c r="N345" i="21"/>
  <c r="O345" i="21"/>
  <c r="N290" i="21"/>
  <c r="N291" i="21" s="1"/>
  <c r="O290" i="21"/>
  <c r="O237" i="21"/>
  <c r="N237" i="21"/>
  <c r="O222" i="21"/>
  <c r="N222" i="21"/>
  <c r="N169" i="21"/>
  <c r="N223" i="21" s="1"/>
  <c r="O169" i="21"/>
  <c r="O114" i="21"/>
  <c r="N114" i="21"/>
  <c r="O61" i="21"/>
  <c r="N61" i="21"/>
  <c r="L134" i="5"/>
  <c r="M134" i="5"/>
  <c r="O291" i="21"/>
  <c r="O507" i="21"/>
  <c r="L141" i="5"/>
  <c r="M141" i="5"/>
  <c r="N140" i="5"/>
  <c r="N139" i="5"/>
  <c r="K139" i="5" s="1"/>
  <c r="N138" i="5"/>
  <c r="K138" i="5" s="1"/>
  <c r="N132" i="5"/>
  <c r="N133" i="5"/>
  <c r="K133" i="5" s="1"/>
  <c r="N131" i="5"/>
  <c r="K131" i="5" s="1"/>
  <c r="N123" i="5"/>
  <c r="N124" i="5"/>
  <c r="K124" i="5" s="1"/>
  <c r="N122" i="5"/>
  <c r="K122" i="5" s="1"/>
  <c r="M125" i="5"/>
  <c r="M126" i="5" s="1"/>
  <c r="L125" i="5"/>
  <c r="L126" i="5" s="1"/>
  <c r="N112" i="5"/>
  <c r="K112" i="5" s="1"/>
  <c r="N113" i="5"/>
  <c r="K113" i="5" s="1"/>
  <c r="N114" i="5"/>
  <c r="K114" i="5" s="1"/>
  <c r="N115" i="5"/>
  <c r="K115" i="5" s="1"/>
  <c r="N116" i="5"/>
  <c r="K116" i="5" s="1"/>
  <c r="N117" i="5"/>
  <c r="K117" i="5" s="1"/>
  <c r="N111" i="5"/>
  <c r="K111" i="5" s="1"/>
  <c r="M118" i="5"/>
  <c r="L118" i="5"/>
  <c r="L119" i="5" s="1"/>
  <c r="N7" i="5"/>
  <c r="V7" i="5" s="1"/>
  <c r="W7" i="5" s="1"/>
  <c r="N8" i="5"/>
  <c r="K8" i="5" s="1"/>
  <c r="N9" i="5"/>
  <c r="K9" i="5" s="1"/>
  <c r="N10" i="5"/>
  <c r="K10" i="5" s="1"/>
  <c r="N11" i="5"/>
  <c r="N12" i="5"/>
  <c r="N13" i="5"/>
  <c r="K13" i="5" s="1"/>
  <c r="N14" i="5"/>
  <c r="K14" i="5" s="1"/>
  <c r="N15" i="5"/>
  <c r="V15" i="5" s="1"/>
  <c r="W15" i="5" s="1"/>
  <c r="N16" i="5"/>
  <c r="K16" i="5" s="1"/>
  <c r="N17" i="5"/>
  <c r="N18" i="5"/>
  <c r="N19" i="5"/>
  <c r="K19" i="5" s="1"/>
  <c r="N20" i="5"/>
  <c r="N21" i="5"/>
  <c r="K21" i="5" s="1"/>
  <c r="N22" i="5"/>
  <c r="V22" i="5" s="1"/>
  <c r="W22" i="5" s="1"/>
  <c r="N23" i="5"/>
  <c r="N24" i="5"/>
  <c r="V24" i="5" s="1"/>
  <c r="W24" i="5" s="1"/>
  <c r="N25" i="5"/>
  <c r="K25" i="5" s="1"/>
  <c r="N26" i="5"/>
  <c r="K26" i="5" s="1"/>
  <c r="N27" i="5"/>
  <c r="N28" i="5"/>
  <c r="K28" i="5" s="1"/>
  <c r="N29" i="5"/>
  <c r="K29" i="5" s="1"/>
  <c r="N30" i="5"/>
  <c r="N31" i="5"/>
  <c r="V31" i="5" s="1"/>
  <c r="N32" i="5"/>
  <c r="K32" i="5" s="1"/>
  <c r="N33" i="5"/>
  <c r="V33" i="5" s="1"/>
  <c r="W33" i="5" s="1"/>
  <c r="N34" i="5"/>
  <c r="V34" i="5"/>
  <c r="W34" i="5" s="1"/>
  <c r="N35" i="5"/>
  <c r="V35" i="5" s="1"/>
  <c r="W35" i="5" s="1"/>
  <c r="N36" i="5"/>
  <c r="N37" i="5"/>
  <c r="K37" i="5" s="1"/>
  <c r="N38" i="5"/>
  <c r="N39" i="5"/>
  <c r="V39" i="5" s="1"/>
  <c r="W39" i="5" s="1"/>
  <c r="N40" i="5"/>
  <c r="N41" i="5"/>
  <c r="N42" i="5"/>
  <c r="N43" i="5"/>
  <c r="K43" i="5" s="1"/>
  <c r="N44" i="5"/>
  <c r="K44" i="5" s="1"/>
  <c r="N45" i="5"/>
  <c r="K45" i="5" s="1"/>
  <c r="N46" i="5"/>
  <c r="K46" i="5" s="1"/>
  <c r="N47" i="5"/>
  <c r="N48" i="5"/>
  <c r="N49" i="5"/>
  <c r="K49" i="5" s="1"/>
  <c r="N50" i="5"/>
  <c r="N51" i="5"/>
  <c r="V51" i="5" s="1"/>
  <c r="W51" i="5" s="1"/>
  <c r="N52" i="5"/>
  <c r="K52" i="5" s="1"/>
  <c r="N53" i="5"/>
  <c r="K53" i="5" s="1"/>
  <c r="N54" i="5"/>
  <c r="V54" i="5" s="1"/>
  <c r="W54" i="5" s="1"/>
  <c r="N55" i="5"/>
  <c r="N56" i="5"/>
  <c r="N57" i="5"/>
  <c r="V57" i="5" s="1"/>
  <c r="W57" i="5" s="1"/>
  <c r="N58" i="5"/>
  <c r="V58" i="5" s="1"/>
  <c r="W58" i="5" s="1"/>
  <c r="N59" i="5"/>
  <c r="N60" i="5"/>
  <c r="K60" i="5" s="1"/>
  <c r="N61" i="5"/>
  <c r="N62" i="5"/>
  <c r="K62" i="5" s="1"/>
  <c r="N63" i="5"/>
  <c r="N64" i="5"/>
  <c r="K64" i="5" s="1"/>
  <c r="N65" i="5"/>
  <c r="K65" i="5" s="1"/>
  <c r="N66" i="5"/>
  <c r="V66" i="5" s="1"/>
  <c r="W66" i="5" s="1"/>
  <c r="N67" i="5"/>
  <c r="N68" i="5"/>
  <c r="N69" i="5"/>
  <c r="N70" i="5"/>
  <c r="V70" i="5" s="1"/>
  <c r="W70" i="5" s="1"/>
  <c r="N71" i="5"/>
  <c r="N72" i="5"/>
  <c r="V72" i="5"/>
  <c r="W72" i="5" s="1"/>
  <c r="N73" i="5"/>
  <c r="K73" i="5" s="1"/>
  <c r="N74" i="5"/>
  <c r="K74" i="5" s="1"/>
  <c r="N75" i="5"/>
  <c r="V75" i="5" s="1"/>
  <c r="W75" i="5" s="1"/>
  <c r="N76" i="5"/>
  <c r="N77" i="5"/>
  <c r="K77" i="5" s="1"/>
  <c r="N78" i="5"/>
  <c r="K78" i="5" s="1"/>
  <c r="N79" i="5"/>
  <c r="N80" i="5"/>
  <c r="K80" i="5" s="1"/>
  <c r="N81" i="5"/>
  <c r="K81" i="5" s="1"/>
  <c r="N82" i="5"/>
  <c r="K82" i="5" s="1"/>
  <c r="N83" i="5"/>
  <c r="N84" i="5"/>
  <c r="V84" i="5" s="1"/>
  <c r="W84" i="5" s="1"/>
  <c r="N85" i="5"/>
  <c r="N86" i="5"/>
  <c r="K86" i="5" s="1"/>
  <c r="N87" i="5"/>
  <c r="V87" i="5" s="1"/>
  <c r="W87" i="5" s="1"/>
  <c r="N88" i="5"/>
  <c r="K88" i="5" s="1"/>
  <c r="N89" i="5"/>
  <c r="K89" i="5" s="1"/>
  <c r="N90" i="5"/>
  <c r="N91" i="5"/>
  <c r="N92" i="5"/>
  <c r="K92" i="5" s="1"/>
  <c r="N93" i="5"/>
  <c r="V93" i="5" s="1"/>
  <c r="W93" i="5" s="1"/>
  <c r="N94" i="5"/>
  <c r="K94" i="5" s="1"/>
  <c r="N95" i="5"/>
  <c r="K95" i="5" s="1"/>
  <c r="N96" i="5"/>
  <c r="N97" i="5"/>
  <c r="N98" i="5"/>
  <c r="K98" i="5" s="1"/>
  <c r="N99" i="5"/>
  <c r="K99" i="5" s="1"/>
  <c r="N100" i="5"/>
  <c r="K100" i="5" s="1"/>
  <c r="N101" i="5"/>
  <c r="K101" i="5" s="1"/>
  <c r="N102" i="5"/>
  <c r="N103" i="5"/>
  <c r="V103" i="5" s="1"/>
  <c r="W103" i="5"/>
  <c r="N104" i="5"/>
  <c r="N105" i="5"/>
  <c r="K105" i="5" s="1"/>
  <c r="N106" i="5"/>
  <c r="K106" i="5" s="1"/>
  <c r="N6" i="5"/>
  <c r="K6" i="5" s="1"/>
  <c r="M107" i="5"/>
  <c r="L107" i="5"/>
  <c r="Q106" i="5"/>
  <c r="Q105" i="5"/>
  <c r="P105" i="5"/>
  <c r="Q104" i="5"/>
  <c r="P104" i="5"/>
  <c r="Q103" i="5"/>
  <c r="P103" i="5"/>
  <c r="Q102" i="5"/>
  <c r="P102" i="5"/>
  <c r="Q101" i="5"/>
  <c r="P101" i="5"/>
  <c r="Q100" i="5"/>
  <c r="P100" i="5"/>
  <c r="Q99" i="5"/>
  <c r="P99" i="5"/>
  <c r="Q98" i="5"/>
  <c r="P98" i="5"/>
  <c r="Q97" i="5"/>
  <c r="P97" i="5"/>
  <c r="Q96" i="5"/>
  <c r="P96" i="5"/>
  <c r="Q95" i="5"/>
  <c r="P95" i="5"/>
  <c r="Q94" i="5"/>
  <c r="P94" i="5"/>
  <c r="Q93" i="5"/>
  <c r="P93" i="5"/>
  <c r="Q92" i="5"/>
  <c r="P92" i="5"/>
  <c r="Q91" i="5"/>
  <c r="P91" i="5"/>
  <c r="Q90" i="5"/>
  <c r="P90" i="5"/>
  <c r="Q89" i="5"/>
  <c r="P89" i="5"/>
  <c r="Q88" i="5"/>
  <c r="P88" i="5"/>
  <c r="Q87" i="5"/>
  <c r="P87" i="5"/>
  <c r="Q86" i="5"/>
  <c r="P86" i="5"/>
  <c r="Q85" i="5"/>
  <c r="P85" i="5"/>
  <c r="Q84" i="5"/>
  <c r="P84" i="5"/>
  <c r="Q83" i="5"/>
  <c r="P83" i="5"/>
  <c r="Q82" i="5"/>
  <c r="P82" i="5"/>
  <c r="Q81" i="5"/>
  <c r="P81" i="5"/>
  <c r="Q80" i="5"/>
  <c r="P80" i="5"/>
  <c r="Q79" i="5"/>
  <c r="P79" i="5"/>
  <c r="Q78" i="5"/>
  <c r="P78" i="5"/>
  <c r="Q77" i="5"/>
  <c r="P77" i="5"/>
  <c r="V76" i="5"/>
  <c r="W76" i="5" s="1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Q64" i="5"/>
  <c r="P64" i="5"/>
  <c r="Q63" i="5"/>
  <c r="P63" i="5"/>
  <c r="Q62" i="5"/>
  <c r="P62" i="5"/>
  <c r="Q61" i="5"/>
  <c r="P61" i="5"/>
  <c r="Q60" i="5"/>
  <c r="P60" i="5"/>
  <c r="Q59" i="5"/>
  <c r="P59" i="5"/>
  <c r="Q58" i="5"/>
  <c r="P58" i="5"/>
  <c r="Q57" i="5"/>
  <c r="P57" i="5"/>
  <c r="Q56" i="5"/>
  <c r="P56" i="5"/>
  <c r="Q55" i="5"/>
  <c r="P55" i="5"/>
  <c r="Q54" i="5"/>
  <c r="P54" i="5"/>
  <c r="Q53" i="5"/>
  <c r="P53" i="5"/>
  <c r="Q52" i="5"/>
  <c r="P52" i="5"/>
  <c r="Q51" i="5"/>
  <c r="P51" i="5"/>
  <c r="Q50" i="5"/>
  <c r="P50" i="5"/>
  <c r="Q49" i="5"/>
  <c r="P49" i="5"/>
  <c r="Q48" i="5"/>
  <c r="P48" i="5"/>
  <c r="Q47" i="5"/>
  <c r="P47" i="5"/>
  <c r="Q46" i="5"/>
  <c r="P46" i="5"/>
  <c r="Q45" i="5"/>
  <c r="P45" i="5"/>
  <c r="Q44" i="5"/>
  <c r="P44" i="5"/>
  <c r="Q43" i="5"/>
  <c r="P43" i="5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4" i="5"/>
  <c r="P34" i="5"/>
  <c r="Q33" i="5"/>
  <c r="P33" i="5"/>
  <c r="Q32" i="5"/>
  <c r="P32" i="5"/>
  <c r="Q31" i="5"/>
  <c r="P31" i="5"/>
  <c r="Q30" i="5"/>
  <c r="P30" i="5"/>
  <c r="Q29" i="5"/>
  <c r="P29" i="5"/>
  <c r="Q28" i="5"/>
  <c r="P28" i="5"/>
  <c r="Q27" i="5"/>
  <c r="P27" i="5"/>
  <c r="Q26" i="5"/>
  <c r="P26" i="5"/>
  <c r="Q25" i="5"/>
  <c r="P25" i="5"/>
  <c r="Q24" i="5"/>
  <c r="P24" i="5"/>
  <c r="Q23" i="5"/>
  <c r="P23" i="5"/>
  <c r="Q22" i="5"/>
  <c r="P22" i="5"/>
  <c r="Q21" i="5"/>
  <c r="P21" i="5"/>
  <c r="Q20" i="5"/>
  <c r="P20" i="5"/>
  <c r="Q19" i="5"/>
  <c r="P19" i="5"/>
  <c r="Q18" i="5"/>
  <c r="P18" i="5"/>
  <c r="Q17" i="5"/>
  <c r="P17" i="5"/>
  <c r="Q16" i="5"/>
  <c r="P16" i="5"/>
  <c r="Q15" i="5"/>
  <c r="P15" i="5"/>
  <c r="Q14" i="5"/>
  <c r="P14" i="5"/>
  <c r="Q13" i="5"/>
  <c r="P13" i="5"/>
  <c r="Q12" i="5"/>
  <c r="P12" i="5"/>
  <c r="Q11" i="5"/>
  <c r="P11" i="5"/>
  <c r="Q10" i="5"/>
  <c r="P10" i="5"/>
  <c r="Q9" i="5"/>
  <c r="P9" i="5"/>
  <c r="Q8" i="5"/>
  <c r="P8" i="5"/>
  <c r="Q7" i="5"/>
  <c r="P7" i="5"/>
  <c r="Q6" i="5"/>
  <c r="P6" i="5"/>
  <c r="P5" i="5"/>
  <c r="P2" i="5"/>
  <c r="V28" i="5"/>
  <c r="W28" i="5" s="1"/>
  <c r="V10" i="5"/>
  <c r="W10" i="5"/>
  <c r="V82" i="5"/>
  <c r="W82" i="5" s="1"/>
  <c r="V105" i="5"/>
  <c r="W105" i="5" s="1"/>
  <c r="K34" i="5"/>
  <c r="V32" i="5"/>
  <c r="W32" i="5" s="1"/>
  <c r="K33" i="5"/>
  <c r="V64" i="5"/>
  <c r="W64" i="5" s="1"/>
  <c r="K58" i="5"/>
  <c r="K22" i="5"/>
  <c r="V106" i="5"/>
  <c r="W106" i="5" s="1"/>
  <c r="K70" i="5"/>
  <c r="K7" i="5"/>
  <c r="K39" i="5"/>
  <c r="V45" i="5"/>
  <c r="W45" i="5" s="1"/>
  <c r="V73" i="5"/>
  <c r="W73" i="5" s="1"/>
  <c r="V21" i="5"/>
  <c r="W21" i="5" s="1"/>
  <c r="V29" i="5"/>
  <c r="W29" i="5" s="1"/>
  <c r="V25" i="5"/>
  <c r="W25" i="5" s="1"/>
  <c r="V9" i="5"/>
  <c r="W9" i="5" s="1"/>
  <c r="V94" i="5"/>
  <c r="W94" i="5" s="1"/>
  <c r="V99" i="5"/>
  <c r="W99" i="5" s="1"/>
  <c r="K103" i="5"/>
  <c r="K51" i="5"/>
  <c r="K15" i="5"/>
  <c r="K68" i="5"/>
  <c r="V102" i="5"/>
  <c r="W102" i="5" s="1"/>
  <c r="K66" i="5"/>
  <c r="K54" i="5"/>
  <c r="V18" i="5"/>
  <c r="W18" i="5" s="1"/>
  <c r="V52" i="5"/>
  <c r="W52" i="5" s="1"/>
  <c r="V88" i="5"/>
  <c r="W88" i="5" s="1"/>
  <c r="V100" i="5"/>
  <c r="W100" i="5" s="1"/>
  <c r="K59" i="5"/>
  <c r="K47" i="5"/>
  <c r="K35" i="5"/>
  <c r="K76" i="5"/>
  <c r="K40" i="5"/>
  <c r="V40" i="5"/>
  <c r="W40" i="5" s="1"/>
  <c r="K102" i="5"/>
  <c r="K84" i="5"/>
  <c r="K72" i="5"/>
  <c r="K24" i="5"/>
  <c r="K18" i="5"/>
  <c r="V43" i="5"/>
  <c r="W43" i="5"/>
  <c r="V46" i="5"/>
  <c r="W46" i="5" s="1"/>
  <c r="V65" i="5"/>
  <c r="W65" i="5" s="1"/>
  <c r="V74" i="5"/>
  <c r="W74" i="5" s="1"/>
  <c r="V86" i="5"/>
  <c r="W86" i="5" s="1"/>
  <c r="V95" i="5"/>
  <c r="W95" i="5" s="1"/>
  <c r="V8" i="5"/>
  <c r="W8" i="5" s="1"/>
  <c r="V14" i="5"/>
  <c r="W14" i="5" s="1"/>
  <c r="V26" i="5"/>
  <c r="W26" i="5" s="1"/>
  <c r="V89" i="5"/>
  <c r="W89" i="5" s="1"/>
  <c r="V98" i="5"/>
  <c r="W98" i="5" s="1"/>
  <c r="W31" i="5"/>
  <c r="V37" i="5"/>
  <c r="W37" i="5" s="1"/>
  <c r="V68" i="5"/>
  <c r="W68" i="5" s="1"/>
  <c r="V77" i="5"/>
  <c r="W77" i="5" s="1"/>
  <c r="V80" i="5"/>
  <c r="W80" i="5" s="1"/>
  <c r="V44" i="5"/>
  <c r="W44" i="5" s="1"/>
  <c r="V47" i="5"/>
  <c r="W47" i="5" s="1"/>
  <c r="V53" i="5"/>
  <c r="W53" i="5" s="1"/>
  <c r="V59" i="5"/>
  <c r="W59" i="5" s="1"/>
  <c r="V62" i="5"/>
  <c r="W62" i="5" s="1"/>
  <c r="V92" i="5"/>
  <c r="W92" i="5" s="1"/>
  <c r="V101" i="5"/>
  <c r="W101" i="5" s="1"/>
  <c r="G24" i="15"/>
  <c r="H8" i="43" s="1"/>
  <c r="S18" i="27"/>
  <c r="S17" i="27"/>
  <c r="U4" i="36"/>
  <c r="AB4" i="36"/>
  <c r="AB3" i="36"/>
  <c r="AB2" i="36"/>
  <c r="U3" i="36"/>
  <c r="U2" i="36"/>
  <c r="R18" i="27" s="1"/>
  <c r="D18" i="3"/>
  <c r="G31" i="11"/>
  <c r="G27" i="11"/>
  <c r="G10" i="11"/>
  <c r="G6" i="11"/>
  <c r="G7" i="17"/>
  <c r="G6" i="17"/>
  <c r="I30" i="6"/>
  <c r="J30" i="6"/>
  <c r="J37" i="6" s="1"/>
  <c r="J38" i="6" s="1"/>
  <c r="J40" i="6" s="1"/>
  <c r="K30" i="6"/>
  <c r="L30" i="6"/>
  <c r="L37" i="6" s="1"/>
  <c r="M30" i="6"/>
  <c r="N30" i="6"/>
  <c r="O30" i="6"/>
  <c r="O37" i="6" s="1"/>
  <c r="P30" i="6"/>
  <c r="Q30" i="6"/>
  <c r="R30" i="6"/>
  <c r="R37" i="6" s="1"/>
  <c r="R38" i="6" s="1"/>
  <c r="R40" i="6" s="1"/>
  <c r="S30" i="6"/>
  <c r="S37" i="6" s="1"/>
  <c r="S38" i="6" s="1"/>
  <c r="S40" i="6" s="1"/>
  <c r="T30" i="6"/>
  <c r="U30" i="6"/>
  <c r="U37" i="6" s="1"/>
  <c r="V30" i="6"/>
  <c r="V37" i="6" s="1"/>
  <c r="W30" i="6"/>
  <c r="W37" i="6" s="1"/>
  <c r="X30" i="6"/>
  <c r="X37" i="6" s="1"/>
  <c r="Y30" i="6"/>
  <c r="Z30" i="6"/>
  <c r="Z37" i="6" s="1"/>
  <c r="AA30" i="6"/>
  <c r="AB30" i="6"/>
  <c r="AC30" i="6"/>
  <c r="AD30" i="6"/>
  <c r="AE30" i="6"/>
  <c r="AF30" i="6"/>
  <c r="AF37" i="6" s="1"/>
  <c r="AG30" i="6"/>
  <c r="AH30" i="6"/>
  <c r="AI30" i="6"/>
  <c r="AI37" i="6" s="1"/>
  <c r="AJ30" i="6"/>
  <c r="AJ37" i="6" s="1"/>
  <c r="AK30" i="6"/>
  <c r="AL30" i="6"/>
  <c r="AM30" i="6"/>
  <c r="AM37" i="6" s="1"/>
  <c r="AN30" i="6"/>
  <c r="AO30" i="6"/>
  <c r="AP30" i="6"/>
  <c r="AQ30" i="6"/>
  <c r="AQ37" i="6" s="1"/>
  <c r="AQ38" i="6" s="1"/>
  <c r="AQ40" i="6" s="1"/>
  <c r="AR30" i="6"/>
  <c r="AR37" i="6" s="1"/>
  <c r="AS30" i="6"/>
  <c r="AT30" i="6"/>
  <c r="AU30" i="6"/>
  <c r="AV30" i="6"/>
  <c r="AV37" i="6" s="1"/>
  <c r="AW30" i="6"/>
  <c r="AX30" i="6"/>
  <c r="AX37" i="6" s="1"/>
  <c r="AX38" i="6" s="1"/>
  <c r="AX40" i="6" s="1"/>
  <c r="AY30" i="6"/>
  <c r="AZ30" i="6"/>
  <c r="BA30" i="6"/>
  <c r="BB30" i="6"/>
  <c r="BB37" i="6" s="1"/>
  <c r="BC30" i="6"/>
  <c r="BC37" i="6" s="1"/>
  <c r="BD30" i="6"/>
  <c r="BE30" i="6"/>
  <c r="BF30" i="6"/>
  <c r="BF37" i="6" s="1"/>
  <c r="BG30" i="6"/>
  <c r="BG37" i="6" s="1"/>
  <c r="BH30" i="6"/>
  <c r="BI30" i="6"/>
  <c r="BI37" i="6" s="1"/>
  <c r="BI38" i="6" s="1"/>
  <c r="BJ30" i="6"/>
  <c r="BK30" i="6"/>
  <c r="BL30" i="6"/>
  <c r="BM30" i="6"/>
  <c r="BN30" i="6"/>
  <c r="BN37" i="6" s="1"/>
  <c r="BO30" i="6"/>
  <c r="BO37" i="6" s="1"/>
  <c r="BP30" i="6"/>
  <c r="BQ30" i="6"/>
  <c r="BQ37" i="6" s="1"/>
  <c r="BQ38" i="6" s="1"/>
  <c r="BQ40" i="6" s="1"/>
  <c r="BR30" i="6"/>
  <c r="BS30" i="6"/>
  <c r="BT30" i="6"/>
  <c r="BT37" i="6" s="1"/>
  <c r="BU30" i="6"/>
  <c r="BU37" i="6" s="1"/>
  <c r="BV30" i="6"/>
  <c r="BV37" i="6" s="1"/>
  <c r="BW30" i="6"/>
  <c r="BW37" i="6" s="1"/>
  <c r="BX30" i="6"/>
  <c r="BX37" i="6" s="1"/>
  <c r="BY30" i="6"/>
  <c r="BZ30" i="6"/>
  <c r="CA30" i="6"/>
  <c r="CB30" i="6"/>
  <c r="CC30" i="6"/>
  <c r="CC37" i="6" s="1"/>
  <c r="CD30" i="6"/>
  <c r="CE30" i="6"/>
  <c r="CE37" i="6" s="1"/>
  <c r="CF30" i="6"/>
  <c r="CF37" i="6" s="1"/>
  <c r="CG30" i="6"/>
  <c r="CG37" i="6" s="1"/>
  <c r="CG38" i="6" s="1"/>
  <c r="CG40" i="6" s="1"/>
  <c r="CH30" i="6"/>
  <c r="CI30" i="6"/>
  <c r="CI37" i="6" s="1"/>
  <c r="CJ30" i="6"/>
  <c r="CJ37" i="6" s="1"/>
  <c r="CJ38" i="6" s="1"/>
  <c r="CK30" i="6"/>
  <c r="CK37" i="6" s="1"/>
  <c r="CK38" i="6" s="1"/>
  <c r="CL30" i="6"/>
  <c r="CL37" i="6" s="1"/>
  <c r="CM30" i="6"/>
  <c r="CN30" i="6"/>
  <c r="CN37" i="6" s="1"/>
  <c r="CO30" i="6"/>
  <c r="CP30" i="6"/>
  <c r="CQ30" i="6"/>
  <c r="CR30" i="6"/>
  <c r="CR37" i="6" s="1"/>
  <c r="CS30" i="6"/>
  <c r="CT30" i="6"/>
  <c r="CU30" i="6"/>
  <c r="CU37" i="6" s="1"/>
  <c r="CU38" i="6" s="1"/>
  <c r="CU40" i="6" s="1"/>
  <c r="CV30" i="6"/>
  <c r="CW30" i="6"/>
  <c r="CX30" i="6"/>
  <c r="CY30" i="6"/>
  <c r="CZ30" i="6"/>
  <c r="DA30" i="6"/>
  <c r="DA37" i="6" s="1"/>
  <c r="DB30" i="6"/>
  <c r="DB37" i="6" s="1"/>
  <c r="DC30" i="6"/>
  <c r="DC37" i="6" s="1"/>
  <c r="H30" i="6"/>
  <c r="H37" i="6" s="1"/>
  <c r="H38" i="6" s="1"/>
  <c r="H40" i="6" s="1"/>
  <c r="I13" i="6"/>
  <c r="I19" i="6" s="1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O19" i="6" s="1"/>
  <c r="AO47" i="6" s="1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B19" i="6" s="1"/>
  <c r="BB47" i="6" s="1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R19" i="6" s="1"/>
  <c r="BR47" i="6" s="1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O19" i="6" s="1"/>
  <c r="CO47" i="6" s="1"/>
  <c r="CP13" i="6"/>
  <c r="CQ13" i="6"/>
  <c r="CR13" i="6"/>
  <c r="CS13" i="6"/>
  <c r="CT13" i="6"/>
  <c r="CU13" i="6"/>
  <c r="CV13" i="6"/>
  <c r="CW13" i="6"/>
  <c r="CX13" i="6"/>
  <c r="CY13" i="6"/>
  <c r="CZ13" i="6"/>
  <c r="DA13" i="6"/>
  <c r="DA19" i="6" s="1"/>
  <c r="DA47" i="6" s="1"/>
  <c r="DB13" i="6"/>
  <c r="DC13" i="6"/>
  <c r="H13" i="6"/>
  <c r="I10" i="6"/>
  <c r="I17" i="6" s="1"/>
  <c r="J10" i="6"/>
  <c r="K10" i="6"/>
  <c r="L10" i="6"/>
  <c r="L17" i="6"/>
  <c r="L18" i="6" s="1"/>
  <c r="L20" i="6" s="1"/>
  <c r="M10" i="6"/>
  <c r="N10" i="6"/>
  <c r="O10" i="6"/>
  <c r="P10" i="6"/>
  <c r="Q10" i="6"/>
  <c r="R10" i="6"/>
  <c r="R17" i="6" s="1"/>
  <c r="S10" i="6"/>
  <c r="T10" i="6"/>
  <c r="T17" i="6" s="1"/>
  <c r="U10" i="6"/>
  <c r="V10" i="6"/>
  <c r="W10" i="6"/>
  <c r="X10" i="6"/>
  <c r="X17" i="6" s="1"/>
  <c r="Y10" i="6"/>
  <c r="Y18" i="6" s="1"/>
  <c r="Y20" i="6" s="1"/>
  <c r="Z10" i="6"/>
  <c r="Z17" i="6" s="1"/>
  <c r="AA10" i="6"/>
  <c r="AA17" i="6" s="1"/>
  <c r="AB10" i="6"/>
  <c r="AC10" i="6"/>
  <c r="AD10" i="6"/>
  <c r="AE10" i="6"/>
  <c r="AE17" i="6" s="1"/>
  <c r="AF10" i="6"/>
  <c r="AG10" i="6"/>
  <c r="AG17" i="6" s="1"/>
  <c r="AG18" i="6" s="1"/>
  <c r="AG20" i="6" s="1"/>
  <c r="AH10" i="6"/>
  <c r="AI10" i="6"/>
  <c r="AI17" i="6" s="1"/>
  <c r="AJ10" i="6"/>
  <c r="AJ17" i="6" s="1"/>
  <c r="AK10" i="6"/>
  <c r="AK17" i="6" s="1"/>
  <c r="AL10" i="6"/>
  <c r="AM10" i="6"/>
  <c r="AN10" i="6"/>
  <c r="AO10" i="6"/>
  <c r="AP10" i="6"/>
  <c r="AQ10" i="6"/>
  <c r="AQ17" i="6" s="1"/>
  <c r="AR10" i="6"/>
  <c r="AS10" i="6"/>
  <c r="AT10" i="6"/>
  <c r="AT17" i="6" s="1"/>
  <c r="AU10" i="6"/>
  <c r="AV10" i="6"/>
  <c r="AV17" i="6" s="1"/>
  <c r="AV18" i="6" s="1"/>
  <c r="AV20" i="6" s="1"/>
  <c r="AV45" i="6" s="1"/>
  <c r="AW10" i="6"/>
  <c r="AW17" i="6" s="1"/>
  <c r="AX10" i="6"/>
  <c r="AY10" i="6"/>
  <c r="AY17" i="6" s="1"/>
  <c r="AZ10" i="6"/>
  <c r="BA10" i="6"/>
  <c r="BB10" i="6"/>
  <c r="BB17" i="6" s="1"/>
  <c r="BC10" i="6"/>
  <c r="BD10" i="6"/>
  <c r="BD17" i="6" s="1"/>
  <c r="BE10" i="6"/>
  <c r="BF10" i="6"/>
  <c r="BF17" i="6" s="1"/>
  <c r="BG10" i="6"/>
  <c r="BG19" i="6" s="1"/>
  <c r="BG47" i="6" s="1"/>
  <c r="BH10" i="6"/>
  <c r="BI10" i="6"/>
  <c r="BJ10" i="6"/>
  <c r="BK10" i="6"/>
  <c r="BL10" i="6"/>
  <c r="BL17" i="6" s="1"/>
  <c r="BM10" i="6"/>
  <c r="BN10" i="6"/>
  <c r="BN17" i="6" s="1"/>
  <c r="BO10" i="6"/>
  <c r="BP10" i="6"/>
  <c r="BP17" i="6" s="1"/>
  <c r="BP18" i="6" s="1"/>
  <c r="BP20" i="6" s="1"/>
  <c r="BQ10" i="6"/>
  <c r="BR10" i="6"/>
  <c r="BS10" i="6"/>
  <c r="BT10" i="6"/>
  <c r="BU10" i="6"/>
  <c r="BV10" i="6"/>
  <c r="BV17" i="6" s="1"/>
  <c r="BW10" i="6"/>
  <c r="BX10" i="6"/>
  <c r="BY10" i="6"/>
  <c r="BZ10" i="6"/>
  <c r="CA10" i="6"/>
  <c r="CA17" i="6" s="1"/>
  <c r="CB10" i="6"/>
  <c r="CC10" i="6"/>
  <c r="CD10" i="6"/>
  <c r="CE10" i="6"/>
  <c r="CF10" i="6"/>
  <c r="CG10" i="6"/>
  <c r="CH10" i="6"/>
  <c r="CI10" i="6"/>
  <c r="CJ10" i="6"/>
  <c r="CK10" i="6"/>
  <c r="CL10" i="6"/>
  <c r="CL19" i="6" s="1"/>
  <c r="CL47" i="6" s="1"/>
  <c r="CM10" i="6"/>
  <c r="CN10" i="6"/>
  <c r="CN17" i="6" s="1"/>
  <c r="CN18" i="6" s="1"/>
  <c r="CN20" i="6" s="1"/>
  <c r="CO10" i="6"/>
  <c r="CO17" i="6" s="1"/>
  <c r="CP10" i="6"/>
  <c r="CP17" i="6" s="1"/>
  <c r="CQ10" i="6"/>
  <c r="CR10" i="6"/>
  <c r="CS10" i="6"/>
  <c r="CS17" i="6" s="1"/>
  <c r="CT10" i="6"/>
  <c r="CT17" i="6" s="1"/>
  <c r="CU10" i="6"/>
  <c r="CV10" i="6"/>
  <c r="CW10" i="6"/>
  <c r="CX10" i="6"/>
  <c r="CY10" i="6"/>
  <c r="CZ10" i="6"/>
  <c r="CZ17" i="6" s="1"/>
  <c r="DA10" i="6"/>
  <c r="DA17" i="6" s="1"/>
  <c r="DB10" i="6"/>
  <c r="DB17" i="6" s="1"/>
  <c r="DC10" i="6"/>
  <c r="DC17" i="6" s="1"/>
  <c r="H10" i="6"/>
  <c r="O17" i="6"/>
  <c r="CB37" i="6"/>
  <c r="R18" i="6"/>
  <c r="R20" i="6" s="1"/>
  <c r="R45" i="6" s="1"/>
  <c r="X38" i="6"/>
  <c r="X40" i="6" s="1"/>
  <c r="BD37" i="6"/>
  <c r="CZ37" i="6"/>
  <c r="U19" i="6"/>
  <c r="U47" i="6" s="1"/>
  <c r="U18" i="6"/>
  <c r="U20" i="6" s="1"/>
  <c r="U17" i="6"/>
  <c r="CR38" i="6"/>
  <c r="CR40" i="6" s="1"/>
  <c r="CW19" i="6"/>
  <c r="CW47" i="6" s="1"/>
  <c r="BY19" i="6"/>
  <c r="BY47" i="6" s="1"/>
  <c r="AU17" i="6"/>
  <c r="AU18" i="6"/>
  <c r="AC17" i="6"/>
  <c r="N17" i="6"/>
  <c r="CH17" i="6"/>
  <c r="CH18" i="6"/>
  <c r="CH20" i="6" s="1"/>
  <c r="CH45" i="6" s="1"/>
  <c r="BJ17" i="6"/>
  <c r="BJ18" i="6" s="1"/>
  <c r="BJ20" i="6" s="1"/>
  <c r="BD18" i="6"/>
  <c r="BD20" i="6" s="1"/>
  <c r="BA19" i="6"/>
  <c r="BA47" i="6" s="1"/>
  <c r="CL17" i="6"/>
  <c r="CL18" i="6" s="1"/>
  <c r="CL20" i="6" s="1"/>
  <c r="AH37" i="6"/>
  <c r="AH38" i="6" s="1"/>
  <c r="V38" i="6"/>
  <c r="V40" i="6" s="1"/>
  <c r="CI38" i="6"/>
  <c r="CI40" i="6" s="1"/>
  <c r="BK37" i="6"/>
  <c r="AM38" i="6"/>
  <c r="AM40" i="6" s="1"/>
  <c r="AG37" i="6"/>
  <c r="BZ17" i="6"/>
  <c r="BZ18" i="6" s="1"/>
  <c r="BE37" i="6"/>
  <c r="BE38" i="6" s="1"/>
  <c r="BE40" i="6" s="1"/>
  <c r="CS37" i="6"/>
  <c r="CA37" i="6"/>
  <c r="CA38" i="6" s="1"/>
  <c r="CA40" i="6" s="1"/>
  <c r="BU38" i="6"/>
  <c r="BU40" i="6" s="1"/>
  <c r="BC38" i="6"/>
  <c r="BC40" i="6" s="1"/>
  <c r="AW37" i="6"/>
  <c r="AW38" i="6" s="1"/>
  <c r="AW40" i="6" s="1"/>
  <c r="AE37" i="6"/>
  <c r="AE38" i="6" s="1"/>
  <c r="AE40" i="6" s="1"/>
  <c r="AU37" i="6"/>
  <c r="AU38" i="6" s="1"/>
  <c r="AU40" i="6" s="1"/>
  <c r="AO37" i="6"/>
  <c r="K37" i="6"/>
  <c r="K38" i="6" s="1"/>
  <c r="K40" i="6" s="1"/>
  <c r="AF38" i="6"/>
  <c r="AF40" i="6" s="1"/>
  <c r="BN38" i="6"/>
  <c r="BN40" i="6" s="1"/>
  <c r="AV38" i="6"/>
  <c r="AV40" i="6" s="1"/>
  <c r="L38" i="6"/>
  <c r="L40" i="6" s="1"/>
  <c r="BT38" i="6"/>
  <c r="BT40" i="6" s="1"/>
  <c r="BB38" i="6"/>
  <c r="BB40" i="6" s="1"/>
  <c r="CT37" i="6"/>
  <c r="N37" i="6"/>
  <c r="N38" i="6" s="1"/>
  <c r="N40" i="6" s="1"/>
  <c r="L91" i="14"/>
  <c r="M91" i="14"/>
  <c r="L118" i="10"/>
  <c r="L119" i="10" s="1"/>
  <c r="M118" i="10"/>
  <c r="M119" i="10" s="1"/>
  <c r="H9" i="27"/>
  <c r="H11" i="27"/>
  <c r="H12" i="27"/>
  <c r="H13" i="27"/>
  <c r="H14" i="27"/>
  <c r="H15" i="27"/>
  <c r="H16" i="27"/>
  <c r="H17" i="27"/>
  <c r="H18" i="27"/>
  <c r="H19" i="27"/>
  <c r="H8" i="27"/>
  <c r="S16" i="27"/>
  <c r="N645" i="36"/>
  <c r="N643" i="36"/>
  <c r="N632" i="36"/>
  <c r="N629" i="36"/>
  <c r="N623" i="36"/>
  <c r="N618" i="36"/>
  <c r="N611" i="36"/>
  <c r="N598" i="36"/>
  <c r="N588" i="36"/>
  <c r="N586" i="36"/>
  <c r="N576" i="36"/>
  <c r="N560" i="36"/>
  <c r="N557" i="36"/>
  <c r="N556" i="36"/>
  <c r="N554" i="36"/>
  <c r="N553" i="36"/>
  <c r="N551" i="36"/>
  <c r="N535" i="36"/>
  <c r="N534" i="36"/>
  <c r="N532" i="36"/>
  <c r="N525" i="36"/>
  <c r="N519" i="36"/>
  <c r="N516" i="36"/>
  <c r="N507" i="36"/>
  <c r="N503" i="36"/>
  <c r="N498" i="36"/>
  <c r="N492" i="36"/>
  <c r="N486" i="36"/>
  <c r="N482" i="36"/>
  <c r="N455" i="36"/>
  <c r="N454" i="36"/>
  <c r="N453" i="36"/>
  <c r="N449" i="36"/>
  <c r="N425" i="36"/>
  <c r="N420" i="36"/>
  <c r="N419" i="36"/>
  <c r="N416" i="36"/>
  <c r="N412" i="36"/>
  <c r="N411" i="36"/>
  <c r="N407" i="36"/>
  <c r="N400" i="36"/>
  <c r="N398" i="36"/>
  <c r="N396" i="36"/>
  <c r="N390" i="36"/>
  <c r="N389" i="36"/>
  <c r="N387" i="36"/>
  <c r="N386" i="36"/>
  <c r="N383" i="36"/>
  <c r="N376" i="36"/>
  <c r="N374" i="36"/>
  <c r="N373" i="36"/>
  <c r="N369" i="36"/>
  <c r="N360" i="36"/>
  <c r="N355" i="36"/>
  <c r="N345" i="36"/>
  <c r="N340" i="36"/>
  <c r="N338" i="36"/>
  <c r="N337" i="36"/>
  <c r="N336" i="36"/>
  <c r="N331" i="36"/>
  <c r="N322" i="36"/>
  <c r="N321" i="36"/>
  <c r="N291" i="36"/>
  <c r="N285" i="36"/>
  <c r="N279" i="36"/>
  <c r="N278" i="36"/>
  <c r="N274" i="36"/>
  <c r="N267" i="36"/>
  <c r="N248" i="36"/>
  <c r="N246" i="36"/>
  <c r="N241" i="36"/>
  <c r="N237" i="36"/>
  <c r="N233" i="36"/>
  <c r="N230" i="36"/>
  <c r="N218" i="36"/>
  <c r="N208" i="36"/>
  <c r="N207" i="36"/>
  <c r="N205" i="36"/>
  <c r="N203" i="36"/>
  <c r="N202" i="36"/>
  <c r="N197" i="36"/>
  <c r="N195" i="36"/>
  <c r="N189" i="36"/>
  <c r="N186" i="36"/>
  <c r="N182" i="36"/>
  <c r="N178" i="36"/>
  <c r="N160" i="36"/>
  <c r="N156" i="36"/>
  <c r="N149" i="36"/>
  <c r="N146" i="36"/>
  <c r="N138" i="36"/>
  <c r="N137" i="36"/>
  <c r="N124" i="36"/>
  <c r="N95" i="36"/>
  <c r="N64" i="36"/>
  <c r="N56" i="36"/>
  <c r="N50" i="36"/>
  <c r="N47" i="36"/>
  <c r="N35" i="36"/>
  <c r="N30" i="36"/>
  <c r="N22" i="36"/>
  <c r="N16" i="36"/>
  <c r="N12" i="36"/>
  <c r="N646" i="36"/>
  <c r="N644" i="36"/>
  <c r="N642" i="36"/>
  <c r="N641" i="36"/>
  <c r="N640" i="36"/>
  <c r="N639" i="36"/>
  <c r="N638" i="36"/>
  <c r="N637" i="36"/>
  <c r="N636" i="36"/>
  <c r="N635" i="36"/>
  <c r="N634" i="36"/>
  <c r="N633" i="36"/>
  <c r="N631" i="36"/>
  <c r="N630" i="36"/>
  <c r="N628" i="36"/>
  <c r="N627" i="36"/>
  <c r="N626" i="36"/>
  <c r="N625" i="36"/>
  <c r="N624" i="36"/>
  <c r="N622" i="36"/>
  <c r="N621" i="36"/>
  <c r="N620" i="36"/>
  <c r="N619" i="36"/>
  <c r="N617" i="36"/>
  <c r="N616" i="36"/>
  <c r="N615" i="36"/>
  <c r="N614" i="36"/>
  <c r="N613" i="36"/>
  <c r="N612" i="36"/>
  <c r="N610" i="36"/>
  <c r="N609" i="36"/>
  <c r="N608" i="36"/>
  <c r="N607" i="36"/>
  <c r="N606" i="36"/>
  <c r="N605" i="36"/>
  <c r="N604" i="36"/>
  <c r="N603" i="36"/>
  <c r="N602" i="36"/>
  <c r="N601" i="36"/>
  <c r="N600" i="36"/>
  <c r="N599" i="36"/>
  <c r="N597" i="36"/>
  <c r="N596" i="36"/>
  <c r="N595" i="36"/>
  <c r="N594" i="36"/>
  <c r="N593" i="36"/>
  <c r="N592" i="36"/>
  <c r="N591" i="36"/>
  <c r="N590" i="36"/>
  <c r="N589" i="36"/>
  <c r="N587" i="36"/>
  <c r="N585" i="36"/>
  <c r="N584" i="36"/>
  <c r="N583" i="36"/>
  <c r="N582" i="36"/>
  <c r="N581" i="36"/>
  <c r="N580" i="36"/>
  <c r="N579" i="36"/>
  <c r="N578" i="36"/>
  <c r="N577" i="36"/>
  <c r="N575" i="36"/>
  <c r="N574" i="36"/>
  <c r="N573" i="36"/>
  <c r="N572" i="36"/>
  <c r="N571" i="36"/>
  <c r="N570" i="36"/>
  <c r="N569" i="36"/>
  <c r="N568" i="36"/>
  <c r="N567" i="36"/>
  <c r="N566" i="36"/>
  <c r="N565" i="36"/>
  <c r="N564" i="36"/>
  <c r="N563" i="36"/>
  <c r="N562" i="36"/>
  <c r="N561" i="36"/>
  <c r="N559" i="36"/>
  <c r="N558" i="36"/>
  <c r="N555" i="36"/>
  <c r="N552" i="36"/>
  <c r="N550" i="36"/>
  <c r="N549" i="36"/>
  <c r="N548" i="36"/>
  <c r="N547" i="36"/>
  <c r="N546" i="36"/>
  <c r="N545" i="36"/>
  <c r="N544" i="36"/>
  <c r="N543" i="36"/>
  <c r="N542" i="36"/>
  <c r="N541" i="36"/>
  <c r="N540" i="36"/>
  <c r="N539" i="36"/>
  <c r="N538" i="36"/>
  <c r="N537" i="36"/>
  <c r="N536" i="36"/>
  <c r="N533" i="36"/>
  <c r="N531" i="36"/>
  <c r="N530" i="36"/>
  <c r="N529" i="36"/>
  <c r="N528" i="36"/>
  <c r="N527" i="36"/>
  <c r="N526" i="36"/>
  <c r="N524" i="36"/>
  <c r="N523" i="36"/>
  <c r="N522" i="36"/>
  <c r="N521" i="36"/>
  <c r="N520" i="36"/>
  <c r="N518" i="36"/>
  <c r="N517" i="36"/>
  <c r="N515" i="36"/>
  <c r="N514" i="36"/>
  <c r="N513" i="36"/>
  <c r="N512" i="36"/>
  <c r="N511" i="36"/>
  <c r="N510" i="36"/>
  <c r="N509" i="36"/>
  <c r="N508" i="36"/>
  <c r="N506" i="36"/>
  <c r="N505" i="36"/>
  <c r="N504" i="36"/>
  <c r="N502" i="36"/>
  <c r="N501" i="36"/>
  <c r="N500" i="36"/>
  <c r="N499" i="36"/>
  <c r="N497" i="36"/>
  <c r="N496" i="36"/>
  <c r="N495" i="36"/>
  <c r="N494" i="36"/>
  <c r="N493" i="36"/>
  <c r="N491" i="36"/>
  <c r="N490" i="36"/>
  <c r="N489" i="36"/>
  <c r="N488" i="36"/>
  <c r="N487" i="36"/>
  <c r="N485" i="36"/>
  <c r="N484" i="36"/>
  <c r="N480" i="36"/>
  <c r="N479" i="36"/>
  <c r="N478" i="36"/>
  <c r="N477" i="36"/>
  <c r="N476" i="36"/>
  <c r="N475" i="36"/>
  <c r="N474" i="36"/>
  <c r="N473" i="36"/>
  <c r="N472" i="36"/>
  <c r="N471" i="36"/>
  <c r="N470" i="36"/>
  <c r="N469" i="36"/>
  <c r="N468" i="36"/>
  <c r="N467" i="36"/>
  <c r="N466" i="36"/>
  <c r="N465" i="36"/>
  <c r="N464" i="36"/>
  <c r="N463" i="36"/>
  <c r="N462" i="36"/>
  <c r="N461" i="36"/>
  <c r="N460" i="36"/>
  <c r="N459" i="36"/>
  <c r="N458" i="36"/>
  <c r="N457" i="36"/>
  <c r="N456" i="36"/>
  <c r="N452" i="36"/>
  <c r="N451" i="36"/>
  <c r="N450" i="36"/>
  <c r="N448" i="36"/>
  <c r="N447" i="36"/>
  <c r="N446" i="36"/>
  <c r="N445" i="36"/>
  <c r="N444" i="36"/>
  <c r="N443" i="36"/>
  <c r="N442" i="36"/>
  <c r="N441" i="36"/>
  <c r="N440" i="36"/>
  <c r="N439" i="36"/>
  <c r="N438" i="36"/>
  <c r="N437" i="36"/>
  <c r="N436" i="36"/>
  <c r="N435" i="36"/>
  <c r="N434" i="36"/>
  <c r="N433" i="36"/>
  <c r="N432" i="36"/>
  <c r="N431" i="36"/>
  <c r="N430" i="36"/>
  <c r="N429" i="36"/>
  <c r="N428" i="36"/>
  <c r="N427" i="36"/>
  <c r="N426" i="36"/>
  <c r="N424" i="36"/>
  <c r="N423" i="36"/>
  <c r="N422" i="36"/>
  <c r="N421" i="36"/>
  <c r="N418" i="36"/>
  <c r="N417" i="36"/>
  <c r="N415" i="36"/>
  <c r="N414" i="36"/>
  <c r="N413" i="36"/>
  <c r="N409" i="36"/>
  <c r="N408" i="36"/>
  <c r="N406" i="36"/>
  <c r="N405" i="36"/>
  <c r="N404" i="36"/>
  <c r="N403" i="36"/>
  <c r="N402" i="36"/>
  <c r="N401" i="36"/>
  <c r="N399" i="36"/>
  <c r="N397" i="36"/>
  <c r="N395" i="36"/>
  <c r="N394" i="36"/>
  <c r="N393" i="36"/>
  <c r="N392" i="36"/>
  <c r="N391" i="36"/>
  <c r="N388" i="36"/>
  <c r="N385" i="36"/>
  <c r="N384" i="36"/>
  <c r="N382" i="36"/>
  <c r="N381" i="36"/>
  <c r="N380" i="36"/>
  <c r="N379" i="36"/>
  <c r="N378" i="36"/>
  <c r="N377" i="36"/>
  <c r="N375" i="36"/>
  <c r="N372" i="36"/>
  <c r="N371" i="36"/>
  <c r="N370" i="36"/>
  <c r="N368" i="36"/>
  <c r="N367" i="36"/>
  <c r="N366" i="36"/>
  <c r="N365" i="36"/>
  <c r="N364" i="36"/>
  <c r="N363" i="36"/>
  <c r="N362" i="36"/>
  <c r="N361" i="36"/>
  <c r="N359" i="36"/>
  <c r="N358" i="36"/>
  <c r="N357" i="36"/>
  <c r="N356" i="36"/>
  <c r="N354" i="36"/>
  <c r="N353" i="36"/>
  <c r="N352" i="36"/>
  <c r="N351" i="36"/>
  <c r="N350" i="36"/>
  <c r="N349" i="36"/>
  <c r="N348" i="36"/>
  <c r="N347" i="36"/>
  <c r="N346" i="36"/>
  <c r="N344" i="36"/>
  <c r="N343" i="36"/>
  <c r="N342" i="36"/>
  <c r="N341" i="36"/>
  <c r="N339" i="36"/>
  <c r="N335" i="36"/>
  <c r="N334" i="36"/>
  <c r="N333" i="36"/>
  <c r="N332" i="36"/>
  <c r="N330" i="36"/>
  <c r="N329" i="36"/>
  <c r="N328" i="36"/>
  <c r="N327" i="36"/>
  <c r="N326" i="36"/>
  <c r="N325" i="36"/>
  <c r="N324" i="36"/>
  <c r="N323" i="36"/>
  <c r="N320" i="36"/>
  <c r="N319" i="36"/>
  <c r="N318" i="36"/>
  <c r="N317" i="36"/>
  <c r="N316" i="36"/>
  <c r="N315" i="36"/>
  <c r="N314" i="36"/>
  <c r="N313" i="36"/>
  <c r="N312" i="36"/>
  <c r="N311" i="36"/>
  <c r="N310" i="36"/>
  <c r="N309" i="36"/>
  <c r="N308" i="36"/>
  <c r="N307" i="36"/>
  <c r="N306" i="36"/>
  <c r="N305" i="36"/>
  <c r="N304" i="36"/>
  <c r="N303" i="36"/>
  <c r="N302" i="36"/>
  <c r="N301" i="36"/>
  <c r="N300" i="36"/>
  <c r="N299" i="36"/>
  <c r="N298" i="36"/>
  <c r="N297" i="36"/>
  <c r="N296" i="36"/>
  <c r="N295" i="36"/>
  <c r="N294" i="36"/>
  <c r="N293" i="36"/>
  <c r="N292" i="36"/>
  <c r="N290" i="36"/>
  <c r="N289" i="36"/>
  <c r="N288" i="36"/>
  <c r="N287" i="36"/>
  <c r="N286" i="36"/>
  <c r="N284" i="36"/>
  <c r="N282" i="36"/>
  <c r="N281" i="36"/>
  <c r="N280" i="36"/>
  <c r="N277" i="36"/>
  <c r="N276" i="36"/>
  <c r="N275" i="36"/>
  <c r="N273" i="36"/>
  <c r="N272" i="36"/>
  <c r="N271" i="36"/>
  <c r="N270" i="36"/>
  <c r="N269" i="36"/>
  <c r="N268" i="36"/>
  <c r="N266" i="36"/>
  <c r="N265" i="36"/>
  <c r="N264" i="36"/>
  <c r="N262" i="36"/>
  <c r="N261" i="36"/>
  <c r="N260" i="36"/>
  <c r="N259" i="36"/>
  <c r="N258" i="36"/>
  <c r="N256" i="36"/>
  <c r="N255" i="36"/>
  <c r="N254" i="36"/>
  <c r="N253" i="36"/>
  <c r="N252" i="36"/>
  <c r="N251" i="36"/>
  <c r="N250" i="36"/>
  <c r="N249" i="36"/>
  <c r="N245" i="36"/>
  <c r="N244" i="36"/>
  <c r="N243" i="36"/>
  <c r="N242" i="36"/>
  <c r="N240" i="36"/>
  <c r="N239" i="36"/>
  <c r="N238" i="36"/>
  <c r="N234" i="36"/>
  <c r="N232" i="36"/>
  <c r="N231" i="36"/>
  <c r="N229" i="36"/>
  <c r="N228" i="36"/>
  <c r="N227" i="36"/>
  <c r="N226" i="36"/>
  <c r="N225" i="36"/>
  <c r="N224" i="36"/>
  <c r="N223" i="36"/>
  <c r="N222" i="36"/>
  <c r="N221" i="36"/>
  <c r="N220" i="36"/>
  <c r="N219" i="36"/>
  <c r="N217" i="36"/>
  <c r="N216" i="36"/>
  <c r="N215" i="36"/>
  <c r="N214" i="36"/>
  <c r="N213" i="36"/>
  <c r="N212" i="36"/>
  <c r="N211" i="36"/>
  <c r="N210" i="36"/>
  <c r="N209" i="36"/>
  <c r="N206" i="36"/>
  <c r="N204" i="36"/>
  <c r="N201" i="36"/>
  <c r="N200" i="36"/>
  <c r="N199" i="36"/>
  <c r="N198" i="36"/>
  <c r="N196" i="36"/>
  <c r="N194" i="36"/>
  <c r="N193" i="36"/>
  <c r="N192" i="36"/>
  <c r="N191" i="36"/>
  <c r="N190" i="36"/>
  <c r="N188" i="36"/>
  <c r="N187" i="36"/>
  <c r="N185" i="36"/>
  <c r="N184" i="36"/>
  <c r="N183" i="36"/>
  <c r="N181" i="36"/>
  <c r="N180" i="36"/>
  <c r="N179" i="36"/>
  <c r="N177" i="36"/>
  <c r="N176" i="36"/>
  <c r="N175" i="36"/>
  <c r="N174" i="36"/>
  <c r="N173" i="36"/>
  <c r="N172" i="36"/>
  <c r="N171" i="36"/>
  <c r="N170" i="36"/>
  <c r="N169" i="36"/>
  <c r="N168" i="36"/>
  <c r="N167" i="36"/>
  <c r="N165" i="36"/>
  <c r="N164" i="36"/>
  <c r="N163" i="36"/>
  <c r="N162" i="36"/>
  <c r="N161" i="36"/>
  <c r="N159" i="36"/>
  <c r="N158" i="36"/>
  <c r="N157" i="36"/>
  <c r="N155" i="36"/>
  <c r="N154" i="36"/>
  <c r="N153" i="36"/>
  <c r="N152" i="36"/>
  <c r="N151" i="36"/>
  <c r="N150" i="36"/>
  <c r="N148" i="36"/>
  <c r="N147" i="36"/>
  <c r="N145" i="36"/>
  <c r="N144" i="36"/>
  <c r="N143" i="36"/>
  <c r="N142" i="36"/>
  <c r="N141" i="36"/>
  <c r="N140" i="36"/>
  <c r="N139" i="36"/>
  <c r="N136" i="36"/>
  <c r="N135" i="36"/>
  <c r="N134" i="36"/>
  <c r="N133" i="36"/>
  <c r="N132" i="36"/>
  <c r="N131" i="36"/>
  <c r="N130" i="36"/>
  <c r="N129" i="36"/>
  <c r="N128" i="36"/>
  <c r="N127" i="36"/>
  <c r="N126" i="36"/>
  <c r="N125" i="36"/>
  <c r="N123" i="36"/>
  <c r="N122" i="36"/>
  <c r="N121" i="36"/>
  <c r="N120" i="36"/>
  <c r="N119" i="36"/>
  <c r="N118" i="36"/>
  <c r="N117" i="36"/>
  <c r="N116" i="36"/>
  <c r="N115" i="36"/>
  <c r="N113" i="36"/>
  <c r="N112" i="36"/>
  <c r="N111" i="36"/>
  <c r="N110" i="36"/>
  <c r="N109" i="36"/>
  <c r="N108" i="36"/>
  <c r="N107" i="36"/>
  <c r="N105" i="36"/>
  <c r="N104" i="36"/>
  <c r="N103" i="36"/>
  <c r="N102" i="36"/>
  <c r="N101" i="36"/>
  <c r="N100" i="36"/>
  <c r="N99" i="36"/>
  <c r="N98" i="36"/>
  <c r="N97" i="36"/>
  <c r="N96" i="36"/>
  <c r="N94" i="36"/>
  <c r="N93" i="36"/>
  <c r="N92" i="36"/>
  <c r="N91" i="36"/>
  <c r="N90" i="36"/>
  <c r="N89" i="36"/>
  <c r="N88" i="36"/>
  <c r="N87" i="36"/>
  <c r="N86" i="36"/>
  <c r="N85" i="36"/>
  <c r="N84" i="36"/>
  <c r="N83" i="36"/>
  <c r="N82" i="36"/>
  <c r="N81" i="36"/>
  <c r="N80" i="36"/>
  <c r="N79" i="36"/>
  <c r="N78" i="36"/>
  <c r="N77" i="36"/>
  <c r="N76" i="36"/>
  <c r="N75" i="36"/>
  <c r="N74" i="36"/>
  <c r="N73" i="36"/>
  <c r="N72" i="36"/>
  <c r="N71" i="36"/>
  <c r="N70" i="36"/>
  <c r="N69" i="36"/>
  <c r="N68" i="36"/>
  <c r="N67" i="36"/>
  <c r="N66" i="36"/>
  <c r="N65" i="36"/>
  <c r="N61" i="36"/>
  <c r="N60" i="36"/>
  <c r="N59" i="36"/>
  <c r="N58" i="36"/>
  <c r="N57" i="36"/>
  <c r="N55" i="36"/>
  <c r="N54" i="36"/>
  <c r="N53" i="36"/>
  <c r="N52" i="36"/>
  <c r="N51" i="36"/>
  <c r="N49" i="36"/>
  <c r="N48" i="36"/>
  <c r="N46" i="36"/>
  <c r="N45" i="36"/>
  <c r="N44" i="36"/>
  <c r="N43" i="36"/>
  <c r="N42" i="36"/>
  <c r="N41" i="36"/>
  <c r="N40" i="36"/>
  <c r="N39" i="36"/>
  <c r="N38" i="36"/>
  <c r="N37" i="36"/>
  <c r="N36" i="36"/>
  <c r="N34" i="36"/>
  <c r="N33" i="36"/>
  <c r="N32" i="36"/>
  <c r="N29" i="36"/>
  <c r="N28" i="36"/>
  <c r="N27" i="36"/>
  <c r="N26" i="36"/>
  <c r="N25" i="36"/>
  <c r="N24" i="36"/>
  <c r="N23" i="36"/>
  <c r="N21" i="36"/>
  <c r="N20" i="36"/>
  <c r="N19" i="36"/>
  <c r="N18" i="36"/>
  <c r="N17" i="36"/>
  <c r="N15" i="36"/>
  <c r="N14" i="36"/>
  <c r="N13" i="36"/>
  <c r="N11" i="36"/>
  <c r="N10" i="36"/>
  <c r="N9" i="36"/>
  <c r="N8" i="36"/>
  <c r="N7" i="36"/>
  <c r="N6" i="36"/>
  <c r="R17" i="27" s="1"/>
  <c r="N5" i="36"/>
  <c r="N4" i="36"/>
  <c r="N3" i="36"/>
  <c r="N2" i="36"/>
  <c r="N483" i="36"/>
  <c r="N481" i="36"/>
  <c r="N410" i="36"/>
  <c r="N283" i="36"/>
  <c r="N263" i="36"/>
  <c r="N257" i="36"/>
  <c r="N247" i="36"/>
  <c r="N236" i="36"/>
  <c r="N235" i="36"/>
  <c r="N166" i="36"/>
  <c r="N114" i="36"/>
  <c r="N106" i="36"/>
  <c r="N63" i="36"/>
  <c r="N62" i="36"/>
  <c r="N31" i="36"/>
  <c r="F495" i="36"/>
  <c r="F493" i="36"/>
  <c r="F487" i="36"/>
  <c r="F462" i="36"/>
  <c r="F451" i="36"/>
  <c r="F447" i="36"/>
  <c r="F445" i="36"/>
  <c r="F434" i="36"/>
  <c r="F344" i="36"/>
  <c r="F322" i="36"/>
  <c r="F317" i="36"/>
  <c r="F297" i="36"/>
  <c r="F271" i="36"/>
  <c r="F248" i="36"/>
  <c r="F246" i="36"/>
  <c r="F217" i="36"/>
  <c r="F211" i="36"/>
  <c r="F184" i="36"/>
  <c r="F174" i="36"/>
  <c r="F165" i="36"/>
  <c r="F154" i="36"/>
  <c r="F151" i="36"/>
  <c r="F130" i="36"/>
  <c r="F125" i="36"/>
  <c r="F66" i="36"/>
  <c r="F36" i="36"/>
  <c r="F21" i="36"/>
  <c r="F15" i="36"/>
  <c r="F10" i="36"/>
  <c r="F498" i="36"/>
  <c r="F497" i="36"/>
  <c r="F496" i="36"/>
  <c r="F494" i="36"/>
  <c r="F491" i="36"/>
  <c r="F490" i="36"/>
  <c r="F489" i="36"/>
  <c r="F488" i="36"/>
  <c r="F486" i="36"/>
  <c r="F485" i="36"/>
  <c r="F484" i="36"/>
  <c r="F483" i="36"/>
  <c r="F482" i="36"/>
  <c r="F481" i="36"/>
  <c r="F480" i="36"/>
  <c r="F479" i="36"/>
  <c r="F478" i="36"/>
  <c r="F477" i="36"/>
  <c r="F476" i="36"/>
  <c r="F475" i="36"/>
  <c r="F474" i="36"/>
  <c r="F473" i="36"/>
  <c r="F472" i="36"/>
  <c r="F470" i="36"/>
  <c r="F469" i="36"/>
  <c r="F468" i="36"/>
  <c r="F467" i="36"/>
  <c r="F466" i="36"/>
  <c r="F465" i="36"/>
  <c r="F464" i="36"/>
  <c r="F463" i="36"/>
  <c r="F461" i="36"/>
  <c r="F460" i="36"/>
  <c r="F459" i="36"/>
  <c r="F458" i="36"/>
  <c r="F457" i="36"/>
  <c r="F456" i="36"/>
  <c r="F455" i="36"/>
  <c r="F454" i="36"/>
  <c r="F453" i="36"/>
  <c r="F452" i="36"/>
  <c r="F450" i="36"/>
  <c r="F449" i="36"/>
  <c r="F448" i="36"/>
  <c r="F444" i="36"/>
  <c r="F443" i="36"/>
  <c r="F441" i="36"/>
  <c r="F440" i="36"/>
  <c r="F439" i="36"/>
  <c r="F438" i="36"/>
  <c r="F437" i="36"/>
  <c r="F436" i="36"/>
  <c r="F435" i="36"/>
  <c r="F433" i="36"/>
  <c r="F431" i="36"/>
  <c r="F430" i="36"/>
  <c r="F429" i="36"/>
  <c r="F427" i="36"/>
  <c r="F426" i="36"/>
  <c r="F425" i="36"/>
  <c r="F424" i="36"/>
  <c r="F423" i="36"/>
  <c r="F422" i="36"/>
  <c r="F421" i="36"/>
  <c r="F420" i="36"/>
  <c r="F419" i="36"/>
  <c r="F418" i="36"/>
  <c r="F417" i="36"/>
  <c r="F416" i="36"/>
  <c r="F415" i="36"/>
  <c r="F413" i="36"/>
  <c r="F412" i="36"/>
  <c r="F411" i="36"/>
  <c r="F410" i="36"/>
  <c r="F409" i="36"/>
  <c r="F408" i="36"/>
  <c r="F407" i="36"/>
  <c r="F406" i="36"/>
  <c r="F405" i="36"/>
  <c r="F404" i="36"/>
  <c r="F403" i="36"/>
  <c r="F402" i="36"/>
  <c r="F400" i="36"/>
  <c r="F399" i="36"/>
  <c r="F398" i="36"/>
  <c r="F397" i="36"/>
  <c r="F395" i="36"/>
  <c r="F394" i="36"/>
  <c r="F393" i="36"/>
  <c r="F392" i="36"/>
  <c r="F391" i="36"/>
  <c r="F390" i="36"/>
  <c r="F389" i="36"/>
  <c r="F388" i="36"/>
  <c r="F386" i="36"/>
  <c r="F385" i="36"/>
  <c r="F384" i="36"/>
  <c r="F383" i="36"/>
  <c r="F382" i="36"/>
  <c r="F381" i="36"/>
  <c r="F380" i="36"/>
  <c r="F379" i="36"/>
  <c r="F378" i="36"/>
  <c r="F377" i="36"/>
  <c r="F376" i="36"/>
  <c r="F375" i="36"/>
  <c r="F374" i="36"/>
  <c r="F370" i="36"/>
  <c r="F369" i="36"/>
  <c r="F368" i="36"/>
  <c r="F367" i="36"/>
  <c r="F365" i="36"/>
  <c r="F364" i="36"/>
  <c r="F363" i="36"/>
  <c r="F362" i="36"/>
  <c r="F361" i="36"/>
  <c r="F360" i="36"/>
  <c r="F359" i="36"/>
  <c r="F358" i="36"/>
  <c r="F357" i="36"/>
  <c r="F356" i="36"/>
  <c r="F354" i="36"/>
  <c r="F353" i="36"/>
  <c r="F352" i="36"/>
  <c r="F351" i="36"/>
  <c r="F350" i="36"/>
  <c r="F349" i="36"/>
  <c r="F348" i="36"/>
  <c r="F347" i="36"/>
  <c r="F346" i="36"/>
  <c r="F343" i="36"/>
  <c r="F342" i="36"/>
  <c r="F341" i="36"/>
  <c r="F340" i="36"/>
  <c r="F339" i="36"/>
  <c r="F338" i="36"/>
  <c r="F336" i="36"/>
  <c r="F335" i="36"/>
  <c r="F334" i="36"/>
  <c r="F333" i="36"/>
  <c r="F332" i="36"/>
  <c r="F331" i="36"/>
  <c r="F330" i="36"/>
  <c r="F329" i="36"/>
  <c r="F328" i="36"/>
  <c r="F327" i="36"/>
  <c r="F326" i="36"/>
  <c r="F325" i="36"/>
  <c r="F324" i="36"/>
  <c r="F323" i="36"/>
  <c r="F320" i="36"/>
  <c r="F319" i="36"/>
  <c r="F316" i="36"/>
  <c r="F315" i="36"/>
  <c r="F314" i="36"/>
  <c r="F313" i="36"/>
  <c r="F311" i="36"/>
  <c r="F308" i="36"/>
  <c r="F307" i="36"/>
  <c r="F306" i="36"/>
  <c r="F305" i="36"/>
  <c r="F304" i="36"/>
  <c r="F303" i="36"/>
  <c r="F302" i="36"/>
  <c r="F301" i="36"/>
  <c r="F300" i="36"/>
  <c r="F298" i="36"/>
  <c r="F296" i="36"/>
  <c r="F294" i="36"/>
  <c r="F293" i="36"/>
  <c r="F292" i="36"/>
  <c r="F291" i="36"/>
  <c r="F290" i="36"/>
  <c r="F289" i="36"/>
  <c r="F288" i="36"/>
  <c r="F287" i="36"/>
  <c r="F286" i="36"/>
  <c r="F285" i="36"/>
  <c r="F284" i="36"/>
  <c r="F283" i="36"/>
  <c r="F282" i="36"/>
  <c r="F281" i="36"/>
  <c r="F280" i="36"/>
  <c r="F279" i="36"/>
  <c r="F278" i="36"/>
  <c r="F277" i="36"/>
  <c r="F276" i="36"/>
  <c r="F275" i="36"/>
  <c r="F274" i="36"/>
  <c r="F273" i="36"/>
  <c r="F272" i="36"/>
  <c r="F270" i="36"/>
  <c r="F269" i="36"/>
  <c r="F268" i="36"/>
  <c r="F267" i="36"/>
  <c r="F266" i="36"/>
  <c r="F264" i="36"/>
  <c r="F262" i="36"/>
  <c r="F261" i="36"/>
  <c r="F260" i="36"/>
  <c r="F259" i="36"/>
  <c r="F258" i="36"/>
  <c r="F257" i="36"/>
  <c r="F256" i="36"/>
  <c r="F254" i="36"/>
  <c r="F253" i="36"/>
  <c r="F252" i="36"/>
  <c r="F251" i="36"/>
  <c r="F250" i="36"/>
  <c r="F249" i="36"/>
  <c r="F245" i="36"/>
  <c r="F244" i="36"/>
  <c r="F243" i="36"/>
  <c r="F242" i="36"/>
  <c r="F241" i="36"/>
  <c r="F240" i="36"/>
  <c r="F239" i="36"/>
  <c r="F238" i="36"/>
  <c r="F237" i="36"/>
  <c r="F236" i="36"/>
  <c r="F234" i="36"/>
  <c r="F233" i="36"/>
  <c r="F232" i="36"/>
  <c r="F231" i="36"/>
  <c r="F230" i="36"/>
  <c r="F229" i="36"/>
  <c r="F228" i="36"/>
  <c r="F227" i="36"/>
  <c r="F226" i="36"/>
  <c r="F225" i="36"/>
  <c r="F224" i="36"/>
  <c r="F222" i="36"/>
  <c r="F221" i="36"/>
  <c r="F220" i="36"/>
  <c r="F219" i="36"/>
  <c r="F218" i="36"/>
  <c r="F216" i="36"/>
  <c r="F215" i="36"/>
  <c r="F214" i="36"/>
  <c r="F213" i="36"/>
  <c r="F212" i="36"/>
  <c r="F210" i="36"/>
  <c r="F209" i="36"/>
  <c r="F208" i="36"/>
  <c r="F207" i="36"/>
  <c r="F206" i="36"/>
  <c r="F205" i="36"/>
  <c r="F204" i="36"/>
  <c r="F203" i="36"/>
  <c r="F202" i="36"/>
  <c r="F201" i="36"/>
  <c r="F200" i="36"/>
  <c r="F199" i="36"/>
  <c r="F198" i="36"/>
  <c r="F197" i="36"/>
  <c r="F196" i="36"/>
  <c r="F194" i="36"/>
  <c r="F193" i="36"/>
  <c r="F191" i="36"/>
  <c r="F190" i="36"/>
  <c r="F189" i="36"/>
  <c r="F187" i="36"/>
  <c r="F186" i="36"/>
  <c r="F185" i="36"/>
  <c r="F183" i="36"/>
  <c r="F182" i="36"/>
  <c r="F181" i="36"/>
  <c r="F180" i="36"/>
  <c r="F179" i="36"/>
  <c r="F178" i="36"/>
  <c r="F177" i="36"/>
  <c r="F176" i="36"/>
  <c r="F175" i="36"/>
  <c r="F173" i="36"/>
  <c r="F172" i="36"/>
  <c r="F171" i="36"/>
  <c r="F170" i="36"/>
  <c r="F169" i="36"/>
  <c r="F168" i="36"/>
  <c r="F167" i="36"/>
  <c r="F166" i="36"/>
  <c r="F164" i="36"/>
  <c r="F163" i="36"/>
  <c r="F162" i="36"/>
  <c r="F161" i="36"/>
  <c r="F160" i="36"/>
  <c r="F159" i="36"/>
  <c r="F158" i="36"/>
  <c r="F157" i="36"/>
  <c r="F156" i="36"/>
  <c r="F155" i="36"/>
  <c r="F153" i="36"/>
  <c r="F152" i="36"/>
  <c r="F150" i="36"/>
  <c r="F149" i="36"/>
  <c r="F148" i="36"/>
  <c r="F147" i="36"/>
  <c r="F146" i="36"/>
  <c r="F145" i="36"/>
  <c r="F143" i="36"/>
  <c r="F142" i="36"/>
  <c r="F141" i="36"/>
  <c r="F140" i="36"/>
  <c r="F139" i="36"/>
  <c r="F138" i="36"/>
  <c r="F135" i="36"/>
  <c r="F134" i="36"/>
  <c r="F133" i="36"/>
  <c r="F132" i="36"/>
  <c r="F131" i="36"/>
  <c r="F129" i="36"/>
  <c r="F128" i="36"/>
  <c r="F127" i="36"/>
  <c r="F126" i="36"/>
  <c r="F123" i="36"/>
  <c r="F122" i="36"/>
  <c r="F121" i="36"/>
  <c r="F120" i="36"/>
  <c r="F119" i="36"/>
  <c r="F118" i="36"/>
  <c r="F117" i="36"/>
  <c r="F116" i="36"/>
  <c r="F115" i="36"/>
  <c r="F114" i="36"/>
  <c r="F113" i="36"/>
  <c r="F112" i="36"/>
  <c r="F111" i="36"/>
  <c r="F107" i="36"/>
  <c r="F106" i="36"/>
  <c r="F105" i="36"/>
  <c r="F104" i="36"/>
  <c r="F103" i="36"/>
  <c r="F101" i="36"/>
  <c r="F100" i="36"/>
  <c r="F98" i="36"/>
  <c r="F97" i="36"/>
  <c r="F96" i="36"/>
  <c r="F95" i="36"/>
  <c r="F94" i="36"/>
  <c r="F93" i="36"/>
  <c r="F92" i="36"/>
  <c r="F91" i="36"/>
  <c r="F90" i="36"/>
  <c r="F88" i="36"/>
  <c r="F87" i="36"/>
  <c r="F85" i="36"/>
  <c r="F84" i="36"/>
  <c r="F83" i="36"/>
  <c r="F82" i="36"/>
  <c r="F81" i="36"/>
  <c r="F79" i="36"/>
  <c r="F77" i="36"/>
  <c r="F76" i="36"/>
  <c r="F75" i="36"/>
  <c r="F74" i="36"/>
  <c r="F73" i="36"/>
  <c r="F72" i="36"/>
  <c r="F71" i="36"/>
  <c r="F70" i="36"/>
  <c r="F69" i="36"/>
  <c r="F68" i="36"/>
  <c r="F65" i="36"/>
  <c r="F64" i="36"/>
  <c r="F63" i="36"/>
  <c r="F62" i="36"/>
  <c r="F61" i="36"/>
  <c r="F58" i="36"/>
  <c r="F57" i="36"/>
  <c r="F56" i="36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F34" i="36"/>
  <c r="F33" i="36"/>
  <c r="F30" i="36"/>
  <c r="F29" i="36"/>
  <c r="F28" i="36"/>
  <c r="F25" i="36"/>
  <c r="F24" i="36"/>
  <c r="F22" i="36"/>
  <c r="F20" i="36"/>
  <c r="F18" i="36"/>
  <c r="F17" i="36"/>
  <c r="F16" i="36"/>
  <c r="F13" i="36"/>
  <c r="F12" i="36"/>
  <c r="F11" i="36"/>
  <c r="F9" i="36"/>
  <c r="F8" i="36"/>
  <c r="F7" i="36"/>
  <c r="F6" i="36"/>
  <c r="F5" i="36"/>
  <c r="F4" i="36"/>
  <c r="F3" i="36"/>
  <c r="F492" i="36"/>
  <c r="F471" i="36"/>
  <c r="F446" i="36"/>
  <c r="F442" i="36"/>
  <c r="F432" i="36"/>
  <c r="F428" i="36"/>
  <c r="F414" i="36"/>
  <c r="F401" i="36"/>
  <c r="F396" i="36"/>
  <c r="F387" i="36"/>
  <c r="F373" i="36"/>
  <c r="F372" i="36"/>
  <c r="F366" i="36"/>
  <c r="F355" i="36"/>
  <c r="F345" i="36"/>
  <c r="F337" i="36"/>
  <c r="F321" i="36"/>
  <c r="F318" i="36"/>
  <c r="F312" i="36"/>
  <c r="F310" i="36"/>
  <c r="F309" i="36"/>
  <c r="F299" i="36"/>
  <c r="F295" i="36"/>
  <c r="F265" i="36"/>
  <c r="F263" i="36"/>
  <c r="F255" i="36"/>
  <c r="F247" i="36"/>
  <c r="F235" i="36"/>
  <c r="F195" i="36"/>
  <c r="F192" i="36"/>
  <c r="F188" i="36"/>
  <c r="F144" i="36"/>
  <c r="F137" i="36"/>
  <c r="F136" i="36"/>
  <c r="F124" i="36"/>
  <c r="F110" i="36"/>
  <c r="F109" i="36"/>
  <c r="F102" i="36"/>
  <c r="F99" i="36"/>
  <c r="F89" i="36"/>
  <c r="F86" i="36"/>
  <c r="F80" i="36"/>
  <c r="F78" i="36"/>
  <c r="F67" i="36"/>
  <c r="F60" i="36"/>
  <c r="F59" i="36"/>
  <c r="F38" i="36"/>
  <c r="F37" i="36"/>
  <c r="F35" i="36"/>
  <c r="F32" i="36"/>
  <c r="F31" i="36"/>
  <c r="F26" i="36"/>
  <c r="F23" i="36"/>
  <c r="F19" i="36"/>
  <c r="F14" i="36"/>
  <c r="F2" i="36"/>
  <c r="R16" i="27" s="1"/>
  <c r="F371" i="36"/>
  <c r="F223" i="36"/>
  <c r="F108" i="36"/>
  <c r="F27" i="36"/>
  <c r="M75" i="16"/>
  <c r="M76" i="16" s="1"/>
  <c r="M77" i="16" s="1"/>
  <c r="K660" i="21"/>
  <c r="P660" i="21" s="1"/>
  <c r="M660" i="21" s="1"/>
  <c r="K661" i="21"/>
  <c r="P661" i="21" s="1"/>
  <c r="M661" i="21" s="1"/>
  <c r="K662" i="21"/>
  <c r="P662" i="21" s="1"/>
  <c r="M662" i="21" s="1"/>
  <c r="K663" i="21"/>
  <c r="P663" i="21" s="1"/>
  <c r="M663" i="21" s="1"/>
  <c r="K664" i="21"/>
  <c r="P664" i="21" s="1"/>
  <c r="M664" i="21" s="1"/>
  <c r="K665" i="21"/>
  <c r="P665" i="21" s="1"/>
  <c r="M665" i="21" s="1"/>
  <c r="K666" i="21"/>
  <c r="P666" i="21" s="1"/>
  <c r="M666" i="21" s="1"/>
  <c r="K667" i="21"/>
  <c r="P667" i="21" s="1"/>
  <c r="M667" i="21" s="1"/>
  <c r="K668" i="21"/>
  <c r="P668" i="21" s="1"/>
  <c r="M668" i="21" s="1"/>
  <c r="K620" i="21"/>
  <c r="P620" i="21" s="1"/>
  <c r="M620" i="21" s="1"/>
  <c r="K621" i="21"/>
  <c r="P621" i="21" s="1"/>
  <c r="M621" i="21" s="1"/>
  <c r="K622" i="21"/>
  <c r="P622" i="21" s="1"/>
  <c r="M622" i="21" s="1"/>
  <c r="K623" i="21"/>
  <c r="P623" i="21" s="1"/>
  <c r="M623" i="21" s="1"/>
  <c r="K624" i="21"/>
  <c r="P624" i="21" s="1"/>
  <c r="M624" i="21" s="1"/>
  <c r="K625" i="21"/>
  <c r="P625" i="21" s="1"/>
  <c r="M625" i="21" s="1"/>
  <c r="K626" i="21"/>
  <c r="P626" i="21" s="1"/>
  <c r="M626" i="21"/>
  <c r="K627" i="21"/>
  <c r="P627" i="21"/>
  <c r="M627" i="21" s="1"/>
  <c r="K628" i="21"/>
  <c r="P628" i="21" s="1"/>
  <c r="M628" i="21" s="1"/>
  <c r="K629" i="21"/>
  <c r="P629" i="21" s="1"/>
  <c r="M629" i="21" s="1"/>
  <c r="K630" i="21"/>
  <c r="P630" i="21" s="1"/>
  <c r="M630" i="21"/>
  <c r="K631" i="21"/>
  <c r="P631" i="21" s="1"/>
  <c r="M631" i="21"/>
  <c r="K632" i="21"/>
  <c r="P632" i="21" s="1"/>
  <c r="M632" i="21" s="1"/>
  <c r="K633" i="21"/>
  <c r="P633" i="21" s="1"/>
  <c r="M633" i="21" s="1"/>
  <c r="K634" i="21"/>
  <c r="P634" i="21"/>
  <c r="M634" i="21" s="1"/>
  <c r="K635" i="21"/>
  <c r="P635" i="21" s="1"/>
  <c r="M635" i="21" s="1"/>
  <c r="K636" i="21"/>
  <c r="P636" i="21" s="1"/>
  <c r="M636" i="21" s="1"/>
  <c r="K637" i="21"/>
  <c r="P637" i="21" s="1"/>
  <c r="M637" i="21" s="1"/>
  <c r="K638" i="21"/>
  <c r="P638" i="21" s="1"/>
  <c r="M638" i="21"/>
  <c r="K639" i="21"/>
  <c r="P639" i="21" s="1"/>
  <c r="M639" i="21" s="1"/>
  <c r="K640" i="21"/>
  <c r="P640" i="21" s="1"/>
  <c r="M640" i="21" s="1"/>
  <c r="K641" i="21"/>
  <c r="P641" i="21" s="1"/>
  <c r="M641" i="21" s="1"/>
  <c r="K642" i="21"/>
  <c r="P642" i="21"/>
  <c r="M642" i="21" s="1"/>
  <c r="K643" i="21"/>
  <c r="P643" i="21" s="1"/>
  <c r="M643" i="21" s="1"/>
  <c r="K644" i="21"/>
  <c r="P644" i="21" s="1"/>
  <c r="M644" i="21" s="1"/>
  <c r="K645" i="21"/>
  <c r="P645" i="21" s="1"/>
  <c r="M645" i="21" s="1"/>
  <c r="K646" i="21"/>
  <c r="P646" i="21" s="1"/>
  <c r="M646" i="21" s="1"/>
  <c r="K647" i="21"/>
  <c r="P647" i="21" s="1"/>
  <c r="M647" i="21" s="1"/>
  <c r="K648" i="21"/>
  <c r="P648" i="21" s="1"/>
  <c r="M648" i="21" s="1"/>
  <c r="K649" i="21"/>
  <c r="P649" i="21" s="1"/>
  <c r="M649" i="21" s="1"/>
  <c r="K650" i="21"/>
  <c r="P650" i="21" s="1"/>
  <c r="M650" i="21"/>
  <c r="K651" i="21"/>
  <c r="P651" i="21"/>
  <c r="M651" i="21" s="1"/>
  <c r="K652" i="21"/>
  <c r="P652" i="21" s="1"/>
  <c r="M652" i="21" s="1"/>
  <c r="K653" i="21"/>
  <c r="P653" i="21" s="1"/>
  <c r="M653" i="21" s="1"/>
  <c r="K654" i="21"/>
  <c r="P654" i="21" s="1"/>
  <c r="M654" i="21" s="1"/>
  <c r="K655" i="21"/>
  <c r="P655" i="21" s="1"/>
  <c r="M655" i="21" s="1"/>
  <c r="K656" i="21"/>
  <c r="P656" i="21" s="1"/>
  <c r="M656" i="21" s="1"/>
  <c r="K657" i="21"/>
  <c r="P657" i="21" s="1"/>
  <c r="M657" i="21" s="1"/>
  <c r="K658" i="21"/>
  <c r="P658" i="21"/>
  <c r="M658" i="21" s="1"/>
  <c r="K659" i="21"/>
  <c r="P659" i="21" s="1"/>
  <c r="M659" i="21" s="1"/>
  <c r="K567" i="21"/>
  <c r="P567" i="21" s="1"/>
  <c r="M567" i="21" s="1"/>
  <c r="K568" i="21"/>
  <c r="P568" i="21" s="1"/>
  <c r="M568" i="21" s="1"/>
  <c r="K569" i="21"/>
  <c r="P569" i="21" s="1"/>
  <c r="M569" i="21" s="1"/>
  <c r="K570" i="21"/>
  <c r="P570" i="21" s="1"/>
  <c r="M570" i="21" s="1"/>
  <c r="K571" i="21"/>
  <c r="P571" i="21" s="1"/>
  <c r="M571" i="21" s="1"/>
  <c r="K572" i="21"/>
  <c r="P572" i="21" s="1"/>
  <c r="M572" i="21" s="1"/>
  <c r="K573" i="21"/>
  <c r="P573" i="21" s="1"/>
  <c r="M573" i="21" s="1"/>
  <c r="K574" i="21"/>
  <c r="P574" i="21"/>
  <c r="K575" i="21"/>
  <c r="P575" i="21" s="1"/>
  <c r="M575" i="21" s="1"/>
  <c r="K576" i="21"/>
  <c r="P576" i="21" s="1"/>
  <c r="M576" i="21" s="1"/>
  <c r="K577" i="21"/>
  <c r="P577" i="21" s="1"/>
  <c r="M577" i="21" s="1"/>
  <c r="K578" i="21"/>
  <c r="P578" i="21" s="1"/>
  <c r="M578" i="21" s="1"/>
  <c r="K579" i="21"/>
  <c r="P579" i="21" s="1"/>
  <c r="M579" i="21" s="1"/>
  <c r="K580" i="21"/>
  <c r="P580" i="21" s="1"/>
  <c r="M580" i="21" s="1"/>
  <c r="K581" i="21"/>
  <c r="P581" i="21" s="1"/>
  <c r="M581" i="21"/>
  <c r="K582" i="21"/>
  <c r="P582" i="21" s="1"/>
  <c r="M582" i="21" s="1"/>
  <c r="K583" i="21"/>
  <c r="P583" i="21" s="1"/>
  <c r="M583" i="21" s="1"/>
  <c r="K584" i="21"/>
  <c r="P584" i="21" s="1"/>
  <c r="M584" i="21" s="1"/>
  <c r="K585" i="21"/>
  <c r="P585" i="21"/>
  <c r="M585" i="21" s="1"/>
  <c r="K586" i="21"/>
  <c r="P586" i="21" s="1"/>
  <c r="M586" i="21" s="1"/>
  <c r="K587" i="21"/>
  <c r="P587" i="21" s="1"/>
  <c r="M587" i="21" s="1"/>
  <c r="K588" i="21"/>
  <c r="P588" i="21" s="1"/>
  <c r="M588" i="21" s="1"/>
  <c r="K589" i="21"/>
  <c r="P589" i="21" s="1"/>
  <c r="M589" i="21" s="1"/>
  <c r="K590" i="21"/>
  <c r="P590" i="21" s="1"/>
  <c r="M590" i="21" s="1"/>
  <c r="K591" i="21"/>
  <c r="P591" i="21" s="1"/>
  <c r="M591" i="21" s="1"/>
  <c r="K592" i="21"/>
  <c r="P592" i="21" s="1"/>
  <c r="M592" i="21" s="1"/>
  <c r="K593" i="21"/>
  <c r="P593" i="21" s="1"/>
  <c r="M593" i="21" s="1"/>
  <c r="K594" i="21"/>
  <c r="P594" i="21" s="1"/>
  <c r="M594" i="21" s="1"/>
  <c r="K595" i="21"/>
  <c r="P595" i="21" s="1"/>
  <c r="M595" i="21" s="1"/>
  <c r="K596" i="21"/>
  <c r="P596" i="21" s="1"/>
  <c r="M596" i="21" s="1"/>
  <c r="K597" i="21"/>
  <c r="P597" i="21" s="1"/>
  <c r="M597" i="21" s="1"/>
  <c r="K598" i="21"/>
  <c r="P598" i="21" s="1"/>
  <c r="M598" i="21" s="1"/>
  <c r="K599" i="21"/>
  <c r="P599" i="21"/>
  <c r="M599" i="21" s="1"/>
  <c r="K600" i="21"/>
  <c r="P600" i="21"/>
  <c r="M600" i="21" s="1"/>
  <c r="K601" i="21"/>
  <c r="P601" i="21" s="1"/>
  <c r="M601" i="21" s="1"/>
  <c r="K602" i="21"/>
  <c r="P602" i="21" s="1"/>
  <c r="M602" i="21" s="1"/>
  <c r="K603" i="21"/>
  <c r="P603" i="21"/>
  <c r="M603" i="21" s="1"/>
  <c r="K604" i="21"/>
  <c r="P604" i="21" s="1"/>
  <c r="M604" i="21" s="1"/>
  <c r="K605" i="21"/>
  <c r="P605" i="21" s="1"/>
  <c r="M605" i="21" s="1"/>
  <c r="K606" i="21"/>
  <c r="P606" i="21" s="1"/>
  <c r="M606" i="21" s="1"/>
  <c r="K607" i="21"/>
  <c r="P607" i="21"/>
  <c r="M607" i="21" s="1"/>
  <c r="K608" i="21"/>
  <c r="P608" i="21" s="1"/>
  <c r="M608" i="21" s="1"/>
  <c r="K609" i="21"/>
  <c r="P609" i="21" s="1"/>
  <c r="M609" i="21" s="1"/>
  <c r="K610" i="21"/>
  <c r="P610" i="21" s="1"/>
  <c r="M610" i="21" s="1"/>
  <c r="K611" i="21"/>
  <c r="P611" i="21" s="1"/>
  <c r="M611" i="21" s="1"/>
  <c r="K612" i="21"/>
  <c r="P612" i="21" s="1"/>
  <c r="M612" i="21" s="1"/>
  <c r="K613" i="21"/>
  <c r="P613" i="21" s="1"/>
  <c r="M613" i="21" s="1"/>
  <c r="K614" i="21"/>
  <c r="P614" i="21" s="1"/>
  <c r="M614" i="21" s="1"/>
  <c r="K615" i="21"/>
  <c r="P615" i="21" s="1"/>
  <c r="M615" i="21" s="1"/>
  <c r="K512" i="21"/>
  <c r="P512" i="21" s="1"/>
  <c r="M512" i="21" s="1"/>
  <c r="K513" i="21"/>
  <c r="P513" i="21" s="1"/>
  <c r="M513" i="21" s="1"/>
  <c r="K514" i="21"/>
  <c r="P514" i="21" s="1"/>
  <c r="M514" i="21" s="1"/>
  <c r="K515" i="21"/>
  <c r="P515" i="21" s="1"/>
  <c r="M515" i="21" s="1"/>
  <c r="K516" i="21"/>
  <c r="P516" i="21" s="1"/>
  <c r="M516" i="21" s="1"/>
  <c r="K517" i="21"/>
  <c r="P517" i="21" s="1"/>
  <c r="M517" i="21"/>
  <c r="K518" i="21"/>
  <c r="P518" i="21" s="1"/>
  <c r="M518" i="21" s="1"/>
  <c r="K519" i="21"/>
  <c r="P519" i="21" s="1"/>
  <c r="M519" i="21" s="1"/>
  <c r="K520" i="21"/>
  <c r="P520" i="21" s="1"/>
  <c r="M520" i="21" s="1"/>
  <c r="K521" i="21"/>
  <c r="P521" i="21" s="1"/>
  <c r="M521" i="21" s="1"/>
  <c r="K522" i="21"/>
  <c r="P522" i="21" s="1"/>
  <c r="M522" i="21" s="1"/>
  <c r="K523" i="21"/>
  <c r="P523" i="21" s="1"/>
  <c r="M523" i="21" s="1"/>
  <c r="K524" i="21"/>
  <c r="P524" i="21" s="1"/>
  <c r="M524" i="21" s="1"/>
  <c r="K525" i="21"/>
  <c r="P525" i="21" s="1"/>
  <c r="M525" i="21" s="1"/>
  <c r="K526" i="21"/>
  <c r="P526" i="21" s="1"/>
  <c r="M526" i="21" s="1"/>
  <c r="K527" i="21"/>
  <c r="P527" i="21"/>
  <c r="M527" i="21" s="1"/>
  <c r="K528" i="21"/>
  <c r="P528" i="21" s="1"/>
  <c r="M528" i="21" s="1"/>
  <c r="K529" i="21"/>
  <c r="P529" i="21" s="1"/>
  <c r="M529" i="21" s="1"/>
  <c r="K530" i="21"/>
  <c r="P530" i="21" s="1"/>
  <c r="M530" i="21" s="1"/>
  <c r="K531" i="21"/>
  <c r="P531" i="21" s="1"/>
  <c r="M531" i="21" s="1"/>
  <c r="K532" i="21"/>
  <c r="P532" i="21" s="1"/>
  <c r="M532" i="21" s="1"/>
  <c r="K533" i="21"/>
  <c r="P533" i="21" s="1"/>
  <c r="M533" i="21" s="1"/>
  <c r="K534" i="21"/>
  <c r="P534" i="21" s="1"/>
  <c r="M534" i="21"/>
  <c r="K535" i="21"/>
  <c r="P535" i="21"/>
  <c r="M535" i="21" s="1"/>
  <c r="K536" i="21"/>
  <c r="P536" i="21" s="1"/>
  <c r="M536" i="21" s="1"/>
  <c r="K537" i="21"/>
  <c r="P537" i="21" s="1"/>
  <c r="M537" i="21" s="1"/>
  <c r="K538" i="21"/>
  <c r="P538" i="21" s="1"/>
  <c r="M538" i="21" s="1"/>
  <c r="K539" i="21"/>
  <c r="P539" i="21" s="1"/>
  <c r="M539" i="21" s="1"/>
  <c r="K540" i="21"/>
  <c r="P540" i="21" s="1"/>
  <c r="M540" i="21" s="1"/>
  <c r="K541" i="21"/>
  <c r="P541" i="21" s="1"/>
  <c r="M541" i="21" s="1"/>
  <c r="K542" i="21"/>
  <c r="P542" i="21" s="1"/>
  <c r="M542" i="21"/>
  <c r="K543" i="21"/>
  <c r="P543" i="21" s="1"/>
  <c r="M543" i="21" s="1"/>
  <c r="K544" i="21"/>
  <c r="P544" i="21" s="1"/>
  <c r="M544" i="21" s="1"/>
  <c r="K545" i="21"/>
  <c r="P545" i="21" s="1"/>
  <c r="M545" i="21" s="1"/>
  <c r="K546" i="21"/>
  <c r="P546" i="21" s="1"/>
  <c r="M546" i="21" s="1"/>
  <c r="K547" i="21"/>
  <c r="P547" i="21" s="1"/>
  <c r="M547" i="21" s="1"/>
  <c r="K548" i="21"/>
  <c r="P548" i="21" s="1"/>
  <c r="M548" i="21" s="1"/>
  <c r="K549" i="21"/>
  <c r="P549" i="21" s="1"/>
  <c r="M549" i="21" s="1"/>
  <c r="K550" i="21"/>
  <c r="P550" i="21" s="1"/>
  <c r="M550" i="21" s="1"/>
  <c r="K551" i="21"/>
  <c r="P551" i="21"/>
  <c r="M551" i="21" s="1"/>
  <c r="K552" i="21"/>
  <c r="P552" i="21" s="1"/>
  <c r="M552" i="21" s="1"/>
  <c r="K553" i="21"/>
  <c r="P553" i="21"/>
  <c r="M553" i="21" s="1"/>
  <c r="K554" i="21"/>
  <c r="P554" i="21" s="1"/>
  <c r="M554" i="21" s="1"/>
  <c r="K555" i="21"/>
  <c r="P555" i="21" s="1"/>
  <c r="M555" i="21" s="1"/>
  <c r="K556" i="21"/>
  <c r="P556" i="21" s="1"/>
  <c r="M556" i="21" s="1"/>
  <c r="K557" i="21"/>
  <c r="P557" i="21" s="1"/>
  <c r="M557" i="21" s="1"/>
  <c r="K558" i="21"/>
  <c r="P558" i="21" s="1"/>
  <c r="M558" i="21" s="1"/>
  <c r="K559" i="21"/>
  <c r="P559" i="21" s="1"/>
  <c r="M559" i="21" s="1"/>
  <c r="K560" i="21"/>
  <c r="P560" i="21" s="1"/>
  <c r="M560" i="21" s="1"/>
  <c r="K457" i="21"/>
  <c r="P457" i="21" s="1"/>
  <c r="M457" i="21" s="1"/>
  <c r="K458" i="21"/>
  <c r="P458" i="21" s="1"/>
  <c r="M458" i="21" s="1"/>
  <c r="K459" i="21"/>
  <c r="P459" i="21" s="1"/>
  <c r="M459" i="21" s="1"/>
  <c r="K460" i="21"/>
  <c r="P460" i="21" s="1"/>
  <c r="M460" i="21" s="1"/>
  <c r="K461" i="21"/>
  <c r="P461" i="21" s="1"/>
  <c r="M461" i="21"/>
  <c r="K462" i="21"/>
  <c r="P462" i="21" s="1"/>
  <c r="M462" i="21" s="1"/>
  <c r="K463" i="21"/>
  <c r="P463" i="21" s="1"/>
  <c r="M463" i="21" s="1"/>
  <c r="K464" i="21"/>
  <c r="P464" i="21" s="1"/>
  <c r="M464" i="21" s="1"/>
  <c r="K465" i="21"/>
  <c r="P465" i="21"/>
  <c r="M465" i="21" s="1"/>
  <c r="K466" i="21"/>
  <c r="P466" i="21" s="1"/>
  <c r="M466" i="21" s="1"/>
  <c r="K467" i="21"/>
  <c r="P467" i="21" s="1"/>
  <c r="M467" i="21" s="1"/>
  <c r="K468" i="21"/>
  <c r="P468" i="21" s="1"/>
  <c r="M468" i="21" s="1"/>
  <c r="K469" i="21"/>
  <c r="P469" i="21" s="1"/>
  <c r="M469" i="21" s="1"/>
  <c r="K470" i="21"/>
  <c r="P470" i="21" s="1"/>
  <c r="M470" i="21" s="1"/>
  <c r="K471" i="21"/>
  <c r="P471" i="21" s="1"/>
  <c r="M471" i="21" s="1"/>
  <c r="K472" i="21"/>
  <c r="P472" i="21"/>
  <c r="M472" i="21" s="1"/>
  <c r="K473" i="21"/>
  <c r="P473" i="21" s="1"/>
  <c r="M473" i="21" s="1"/>
  <c r="K474" i="21"/>
  <c r="P474" i="21" s="1"/>
  <c r="M474" i="21" s="1"/>
  <c r="K475" i="21"/>
  <c r="P475" i="21" s="1"/>
  <c r="M475" i="21" s="1"/>
  <c r="K476" i="21"/>
  <c r="P476" i="21" s="1"/>
  <c r="M476" i="21" s="1"/>
  <c r="K477" i="21"/>
  <c r="P477" i="21" s="1"/>
  <c r="M477" i="21"/>
  <c r="K478" i="21"/>
  <c r="P478" i="21" s="1"/>
  <c r="M478" i="21" s="1"/>
  <c r="K479" i="21"/>
  <c r="P479" i="21" s="1"/>
  <c r="M479" i="21" s="1"/>
  <c r="K480" i="21"/>
  <c r="P480" i="21" s="1"/>
  <c r="M480" i="21" s="1"/>
  <c r="K481" i="21"/>
  <c r="P481" i="21" s="1"/>
  <c r="M481" i="21" s="1"/>
  <c r="K482" i="21"/>
  <c r="P482" i="21" s="1"/>
  <c r="M482" i="21" s="1"/>
  <c r="K483" i="21"/>
  <c r="P483" i="21" s="1"/>
  <c r="M483" i="21" s="1"/>
  <c r="K484" i="21"/>
  <c r="P484" i="21" s="1"/>
  <c r="M484" i="21" s="1"/>
  <c r="K485" i="21"/>
  <c r="P485" i="21" s="1"/>
  <c r="M485" i="21" s="1"/>
  <c r="K486" i="21"/>
  <c r="P486" i="21" s="1"/>
  <c r="M486" i="21"/>
  <c r="K487" i="21"/>
  <c r="P487" i="21"/>
  <c r="M487" i="21" s="1"/>
  <c r="K488" i="21"/>
  <c r="P488" i="21" s="1"/>
  <c r="M488" i="21" s="1"/>
  <c r="K489" i="21"/>
  <c r="P489" i="21" s="1"/>
  <c r="M489" i="21" s="1"/>
  <c r="K490" i="21"/>
  <c r="P490" i="21" s="1"/>
  <c r="M490" i="21" s="1"/>
  <c r="K491" i="21"/>
  <c r="P491" i="21" s="1"/>
  <c r="M491" i="21" s="1"/>
  <c r="K492" i="21"/>
  <c r="P492" i="21" s="1"/>
  <c r="M492" i="21" s="1"/>
  <c r="K493" i="21"/>
  <c r="P493" i="21" s="1"/>
  <c r="M493" i="21" s="1"/>
  <c r="K494" i="21"/>
  <c r="P494" i="21" s="1"/>
  <c r="M494" i="21"/>
  <c r="K495" i="21"/>
  <c r="P495" i="21" s="1"/>
  <c r="M495" i="21" s="1"/>
  <c r="K496" i="21"/>
  <c r="P496" i="21" s="1"/>
  <c r="M496" i="21" s="1"/>
  <c r="K497" i="21"/>
  <c r="P497" i="21" s="1"/>
  <c r="M497" i="21" s="1"/>
  <c r="K498" i="21"/>
  <c r="P498" i="21" s="1"/>
  <c r="M498" i="21" s="1"/>
  <c r="K499" i="21"/>
  <c r="P499" i="21" s="1"/>
  <c r="M499" i="21" s="1"/>
  <c r="K500" i="21"/>
  <c r="P500" i="21" s="1"/>
  <c r="M500" i="21" s="1"/>
  <c r="K501" i="21"/>
  <c r="P501" i="21" s="1"/>
  <c r="M501" i="21"/>
  <c r="K502" i="21"/>
  <c r="P502" i="21" s="1"/>
  <c r="M502" i="21"/>
  <c r="K503" i="21"/>
  <c r="P503" i="21" s="1"/>
  <c r="M503" i="21" s="1"/>
  <c r="K504" i="21"/>
  <c r="P504" i="21" s="1"/>
  <c r="M504" i="21" s="1"/>
  <c r="K505" i="21"/>
  <c r="P505" i="21" s="1"/>
  <c r="M505" i="21" s="1"/>
  <c r="K404" i="21"/>
  <c r="P404" i="21" s="1"/>
  <c r="M404" i="21" s="1"/>
  <c r="K405" i="21"/>
  <c r="P405" i="21"/>
  <c r="M405" i="21" s="1"/>
  <c r="K406" i="21"/>
  <c r="P406" i="21" s="1"/>
  <c r="M406" i="21" s="1"/>
  <c r="K407" i="21"/>
  <c r="P407" i="21" s="1"/>
  <c r="M407" i="21" s="1"/>
  <c r="K408" i="21"/>
  <c r="P408" i="21" s="1"/>
  <c r="M408" i="21" s="1"/>
  <c r="K409" i="21"/>
  <c r="P409" i="21" s="1"/>
  <c r="M409" i="21" s="1"/>
  <c r="K410" i="21"/>
  <c r="P410" i="21"/>
  <c r="M410" i="21" s="1"/>
  <c r="K411" i="21"/>
  <c r="P411" i="21" s="1"/>
  <c r="M411" i="21" s="1"/>
  <c r="K412" i="21"/>
  <c r="P412" i="21" s="1"/>
  <c r="M412" i="21" s="1"/>
  <c r="K413" i="21"/>
  <c r="P413" i="21" s="1"/>
  <c r="M413" i="21" s="1"/>
  <c r="K414" i="21"/>
  <c r="P414" i="21" s="1"/>
  <c r="M414" i="21" s="1"/>
  <c r="K415" i="21"/>
  <c r="P415" i="21" s="1"/>
  <c r="M415" i="21" s="1"/>
  <c r="K416" i="21"/>
  <c r="P416" i="21" s="1"/>
  <c r="M416" i="21" s="1"/>
  <c r="K417" i="21"/>
  <c r="P417" i="21" s="1"/>
  <c r="M417" i="21" s="1"/>
  <c r="K418" i="21"/>
  <c r="P418" i="21" s="1"/>
  <c r="M418" i="21" s="1"/>
  <c r="K419" i="21"/>
  <c r="P419" i="21" s="1"/>
  <c r="M419" i="21" s="1"/>
  <c r="K420" i="21"/>
  <c r="P420" i="21" s="1"/>
  <c r="M420" i="21" s="1"/>
  <c r="K421" i="21"/>
  <c r="P421" i="21" s="1"/>
  <c r="M421" i="21" s="1"/>
  <c r="K422" i="21"/>
  <c r="P422" i="21" s="1"/>
  <c r="M422" i="21" s="1"/>
  <c r="K423" i="21"/>
  <c r="P423" i="21" s="1"/>
  <c r="M423" i="21" s="1"/>
  <c r="K424" i="21"/>
  <c r="P424" i="21" s="1"/>
  <c r="M424" i="21" s="1"/>
  <c r="K425" i="21"/>
  <c r="P425" i="21" s="1"/>
  <c r="M425" i="21" s="1"/>
  <c r="K426" i="21"/>
  <c r="P426" i="21" s="1"/>
  <c r="M426" i="21" s="1"/>
  <c r="K427" i="21"/>
  <c r="P427" i="21" s="1"/>
  <c r="M427" i="21" s="1"/>
  <c r="K428" i="21"/>
  <c r="P428" i="21"/>
  <c r="M428" i="21" s="1"/>
  <c r="K429" i="21"/>
  <c r="P429" i="21" s="1"/>
  <c r="M429" i="21" s="1"/>
  <c r="K430" i="21"/>
  <c r="P430" i="21" s="1"/>
  <c r="M430" i="21" s="1"/>
  <c r="K431" i="21"/>
  <c r="P431" i="21" s="1"/>
  <c r="M431" i="21" s="1"/>
  <c r="K432" i="21"/>
  <c r="P432" i="21" s="1"/>
  <c r="M432" i="21" s="1"/>
  <c r="K433" i="21"/>
  <c r="P433" i="21" s="1"/>
  <c r="M433" i="21" s="1"/>
  <c r="K434" i="21"/>
  <c r="P434" i="21" s="1"/>
  <c r="M434" i="21" s="1"/>
  <c r="K435" i="21"/>
  <c r="P435" i="21"/>
  <c r="M435" i="21" s="1"/>
  <c r="K436" i="21"/>
  <c r="P436" i="21" s="1"/>
  <c r="M436" i="21" s="1"/>
  <c r="K437" i="21"/>
  <c r="P437" i="21" s="1"/>
  <c r="M437" i="21" s="1"/>
  <c r="K438" i="21"/>
  <c r="P438" i="21" s="1"/>
  <c r="M438" i="21" s="1"/>
  <c r="K439" i="21"/>
  <c r="P439" i="21" s="1"/>
  <c r="M439" i="21"/>
  <c r="K440" i="21"/>
  <c r="P440" i="21" s="1"/>
  <c r="M440" i="21" s="1"/>
  <c r="K441" i="21"/>
  <c r="P441" i="21" s="1"/>
  <c r="M441" i="21"/>
  <c r="K442" i="21"/>
  <c r="P442" i="21"/>
  <c r="M442" i="21" s="1"/>
  <c r="K443" i="21"/>
  <c r="P443" i="21" s="1"/>
  <c r="M443" i="21" s="1"/>
  <c r="K444" i="21"/>
  <c r="P444" i="21" s="1"/>
  <c r="M444" i="21" s="1"/>
  <c r="K445" i="21"/>
  <c r="P445" i="21" s="1"/>
  <c r="M445" i="21" s="1"/>
  <c r="K446" i="21"/>
  <c r="P446" i="21" s="1"/>
  <c r="M446" i="21" s="1"/>
  <c r="K447" i="21"/>
  <c r="P447" i="21" s="1"/>
  <c r="M447" i="21" s="1"/>
  <c r="K448" i="21"/>
  <c r="P448" i="21" s="1"/>
  <c r="M448" i="21" s="1"/>
  <c r="K449" i="21"/>
  <c r="P449" i="21" s="1"/>
  <c r="M449" i="21" s="1"/>
  <c r="K450" i="21"/>
  <c r="P450" i="21"/>
  <c r="M450" i="21" s="1"/>
  <c r="K451" i="21"/>
  <c r="P451" i="21" s="1"/>
  <c r="M451" i="21" s="1"/>
  <c r="K452" i="21"/>
  <c r="P452" i="21" s="1"/>
  <c r="M452" i="21" s="1"/>
  <c r="K349" i="21"/>
  <c r="P349" i="21" s="1"/>
  <c r="M349" i="21" s="1"/>
  <c r="K350" i="21"/>
  <c r="P350" i="21" s="1"/>
  <c r="M350" i="21" s="1"/>
  <c r="K351" i="21"/>
  <c r="P351" i="21" s="1"/>
  <c r="M351" i="21" s="1"/>
  <c r="K352" i="21"/>
  <c r="P352" i="21" s="1"/>
  <c r="M352" i="21" s="1"/>
  <c r="K353" i="21"/>
  <c r="P353" i="21"/>
  <c r="M353" i="21" s="1"/>
  <c r="K354" i="21"/>
  <c r="P354" i="21"/>
  <c r="M354" i="21" s="1"/>
  <c r="K355" i="21"/>
  <c r="P355" i="21" s="1"/>
  <c r="M355" i="21" s="1"/>
  <c r="K356" i="21"/>
  <c r="P356" i="21" s="1"/>
  <c r="M356" i="21" s="1"/>
  <c r="K357" i="21"/>
  <c r="P357" i="21" s="1"/>
  <c r="M357" i="21" s="1"/>
  <c r="K358" i="21"/>
  <c r="P358" i="21" s="1"/>
  <c r="M358" i="21" s="1"/>
  <c r="K359" i="21"/>
  <c r="P359" i="21" s="1"/>
  <c r="M359" i="21" s="1"/>
  <c r="K360" i="21"/>
  <c r="P360" i="21" s="1"/>
  <c r="M360" i="21" s="1"/>
  <c r="K361" i="21"/>
  <c r="P361" i="21"/>
  <c r="M361" i="21" s="1"/>
  <c r="K362" i="21"/>
  <c r="P362" i="21" s="1"/>
  <c r="M362" i="21" s="1"/>
  <c r="K363" i="21"/>
  <c r="P363" i="21" s="1"/>
  <c r="M363" i="21" s="1"/>
  <c r="K364" i="21"/>
  <c r="P364" i="21" s="1"/>
  <c r="M364" i="21" s="1"/>
  <c r="K365" i="21"/>
  <c r="P365" i="21" s="1"/>
  <c r="M365" i="21" s="1"/>
  <c r="K366" i="21"/>
  <c r="P366" i="21" s="1"/>
  <c r="M366" i="21" s="1"/>
  <c r="K367" i="21"/>
  <c r="P367" i="21" s="1"/>
  <c r="M367" i="21" s="1"/>
  <c r="K368" i="21"/>
  <c r="P368" i="21" s="1"/>
  <c r="M368" i="21" s="1"/>
  <c r="K369" i="21"/>
  <c r="P369" i="21"/>
  <c r="M369" i="21" s="1"/>
  <c r="K370" i="21"/>
  <c r="P370" i="21" s="1"/>
  <c r="M370" i="21"/>
  <c r="K371" i="21"/>
  <c r="P371" i="21" s="1"/>
  <c r="M371" i="21" s="1"/>
  <c r="K372" i="21"/>
  <c r="P372" i="21" s="1"/>
  <c r="M372" i="21" s="1"/>
  <c r="K373" i="21"/>
  <c r="P373" i="21" s="1"/>
  <c r="M373" i="21" s="1"/>
  <c r="K374" i="21"/>
  <c r="P374" i="21" s="1"/>
  <c r="M374" i="21" s="1"/>
  <c r="K375" i="21"/>
  <c r="P375" i="21" s="1"/>
  <c r="M375" i="21" s="1"/>
  <c r="K376" i="21"/>
  <c r="P376" i="21" s="1"/>
  <c r="M376" i="21" s="1"/>
  <c r="K377" i="21"/>
  <c r="P377" i="21" s="1"/>
  <c r="M377" i="21"/>
  <c r="K378" i="21"/>
  <c r="P378" i="21" s="1"/>
  <c r="M378" i="21" s="1"/>
  <c r="K379" i="21"/>
  <c r="P379" i="21" s="1"/>
  <c r="M379" i="21" s="1"/>
  <c r="K380" i="21"/>
  <c r="P380" i="21" s="1"/>
  <c r="M380" i="21" s="1"/>
  <c r="K381" i="21"/>
  <c r="P381" i="21" s="1"/>
  <c r="M381" i="21" s="1"/>
  <c r="K382" i="21"/>
  <c r="P382" i="21"/>
  <c r="M382" i="21" s="1"/>
  <c r="K383" i="21"/>
  <c r="P383" i="21" s="1"/>
  <c r="M383" i="21" s="1"/>
  <c r="K384" i="21"/>
  <c r="P384" i="21" s="1"/>
  <c r="M384" i="21" s="1"/>
  <c r="K385" i="21"/>
  <c r="P385" i="21" s="1"/>
  <c r="M385" i="21" s="1"/>
  <c r="K386" i="21"/>
  <c r="P386" i="21"/>
  <c r="M386" i="21" s="1"/>
  <c r="K387" i="21"/>
  <c r="P387" i="21" s="1"/>
  <c r="M387" i="21" s="1"/>
  <c r="K388" i="21"/>
  <c r="P388" i="21" s="1"/>
  <c r="M388" i="21" s="1"/>
  <c r="K389" i="21"/>
  <c r="P389" i="21"/>
  <c r="M389" i="21" s="1"/>
  <c r="K390" i="21"/>
  <c r="P390" i="21"/>
  <c r="M390" i="21" s="1"/>
  <c r="K391" i="21"/>
  <c r="P391" i="21" s="1"/>
  <c r="M391" i="21" s="1"/>
  <c r="K392" i="21"/>
  <c r="P392" i="21" s="1"/>
  <c r="M392" i="21" s="1"/>
  <c r="K393" i="21"/>
  <c r="P393" i="21" s="1"/>
  <c r="M393" i="21" s="1"/>
  <c r="K394" i="21"/>
  <c r="P394" i="21" s="1"/>
  <c r="M394" i="21" s="1"/>
  <c r="K395" i="21"/>
  <c r="P395" i="21" s="1"/>
  <c r="M395" i="21"/>
  <c r="K396" i="21"/>
  <c r="P396" i="21"/>
  <c r="M396" i="21" s="1"/>
  <c r="K397" i="21"/>
  <c r="P397" i="21" s="1"/>
  <c r="M397" i="21" s="1"/>
  <c r="K336" i="21"/>
  <c r="P336" i="21" s="1"/>
  <c r="M336" i="21" s="1"/>
  <c r="K337" i="21"/>
  <c r="P337" i="21" s="1"/>
  <c r="M337" i="21" s="1"/>
  <c r="K338" i="21"/>
  <c r="P338" i="21" s="1"/>
  <c r="M338" i="21" s="1"/>
  <c r="K339" i="21"/>
  <c r="P339" i="21" s="1"/>
  <c r="M339" i="21" s="1"/>
  <c r="K340" i="21"/>
  <c r="P340" i="21"/>
  <c r="M340" i="21" s="1"/>
  <c r="K341" i="21"/>
  <c r="P341" i="21" s="1"/>
  <c r="M341" i="21" s="1"/>
  <c r="K342" i="21"/>
  <c r="P342" i="21" s="1"/>
  <c r="M342" i="21" s="1"/>
  <c r="K343" i="21"/>
  <c r="P343" i="21" s="1"/>
  <c r="M343" i="21" s="1"/>
  <c r="K344" i="21"/>
  <c r="P344" i="21" s="1"/>
  <c r="M344" i="21" s="1"/>
  <c r="K296" i="21"/>
  <c r="P296" i="21" s="1"/>
  <c r="M296" i="21" s="1"/>
  <c r="K297" i="21"/>
  <c r="P297" i="21" s="1"/>
  <c r="M297" i="21" s="1"/>
  <c r="K298" i="21"/>
  <c r="P298" i="21" s="1"/>
  <c r="M298" i="21" s="1"/>
  <c r="K299" i="21"/>
  <c r="P299" i="21" s="1"/>
  <c r="M299" i="21" s="1"/>
  <c r="K300" i="21"/>
  <c r="P300" i="21" s="1"/>
  <c r="M300" i="21" s="1"/>
  <c r="K301" i="21"/>
  <c r="P301" i="21"/>
  <c r="M301" i="21" s="1"/>
  <c r="K302" i="21"/>
  <c r="P302" i="21" s="1"/>
  <c r="M302" i="21" s="1"/>
  <c r="K303" i="21"/>
  <c r="P303" i="21" s="1"/>
  <c r="M303" i="21" s="1"/>
  <c r="K304" i="21"/>
  <c r="P304" i="21" s="1"/>
  <c r="M304" i="21" s="1"/>
  <c r="K305" i="21"/>
  <c r="P305" i="21" s="1"/>
  <c r="M305" i="21" s="1"/>
  <c r="K306" i="21"/>
  <c r="P306" i="21" s="1"/>
  <c r="M306" i="21" s="1"/>
  <c r="K307" i="21"/>
  <c r="P307" i="21" s="1"/>
  <c r="M307" i="21" s="1"/>
  <c r="K308" i="21"/>
  <c r="P308" i="21" s="1"/>
  <c r="M308" i="21" s="1"/>
  <c r="K309" i="21"/>
  <c r="P309" i="21" s="1"/>
  <c r="M309" i="21" s="1"/>
  <c r="K310" i="21"/>
  <c r="P310" i="21" s="1"/>
  <c r="M310" i="21" s="1"/>
  <c r="K311" i="21"/>
  <c r="P311" i="21" s="1"/>
  <c r="M311" i="21" s="1"/>
  <c r="K312" i="21"/>
  <c r="P312" i="21" s="1"/>
  <c r="M312" i="21" s="1"/>
  <c r="K313" i="21"/>
  <c r="P313" i="21" s="1"/>
  <c r="M313" i="21" s="1"/>
  <c r="K314" i="21"/>
  <c r="P314" i="21" s="1"/>
  <c r="M314" i="21" s="1"/>
  <c r="K315" i="21"/>
  <c r="P315" i="21" s="1"/>
  <c r="M315" i="21" s="1"/>
  <c r="K316" i="21"/>
  <c r="P316" i="21" s="1"/>
  <c r="M316" i="21"/>
  <c r="K317" i="21"/>
  <c r="P317" i="21" s="1"/>
  <c r="M317" i="21" s="1"/>
  <c r="K318" i="21"/>
  <c r="P318" i="21" s="1"/>
  <c r="M318" i="21" s="1"/>
  <c r="K319" i="21"/>
  <c r="P319" i="21" s="1"/>
  <c r="M319" i="21" s="1"/>
  <c r="K320" i="21"/>
  <c r="P320" i="21" s="1"/>
  <c r="M320" i="21" s="1"/>
  <c r="K321" i="21"/>
  <c r="P321" i="21" s="1"/>
  <c r="M321" i="21" s="1"/>
  <c r="K322" i="21"/>
  <c r="P322" i="21" s="1"/>
  <c r="M322" i="21" s="1"/>
  <c r="K323" i="21"/>
  <c r="P323" i="21" s="1"/>
  <c r="M323" i="21" s="1"/>
  <c r="K324" i="21"/>
  <c r="P324" i="21" s="1"/>
  <c r="M324" i="21" s="1"/>
  <c r="K325" i="21"/>
  <c r="P325" i="21" s="1"/>
  <c r="M325" i="21" s="1"/>
  <c r="K326" i="21"/>
  <c r="P326" i="21" s="1"/>
  <c r="M326" i="21" s="1"/>
  <c r="K327" i="21"/>
  <c r="P327" i="21" s="1"/>
  <c r="M327" i="21" s="1"/>
  <c r="K328" i="21"/>
  <c r="P328" i="21" s="1"/>
  <c r="M328" i="21" s="1"/>
  <c r="K329" i="21"/>
  <c r="P329" i="21"/>
  <c r="M329" i="21" s="1"/>
  <c r="K330" i="21"/>
  <c r="P330" i="21" s="1"/>
  <c r="M330" i="21" s="1"/>
  <c r="K331" i="21"/>
  <c r="P331" i="21" s="1"/>
  <c r="M331" i="21" s="1"/>
  <c r="K332" i="21"/>
  <c r="P332" i="21" s="1"/>
  <c r="M332" i="21" s="1"/>
  <c r="K333" i="21"/>
  <c r="P333" i="21" s="1"/>
  <c r="M333" i="21" s="1"/>
  <c r="K334" i="21"/>
  <c r="P334" i="21" s="1"/>
  <c r="M334" i="21" s="1"/>
  <c r="K335" i="21"/>
  <c r="P335" i="21" s="1"/>
  <c r="M335" i="21" s="1"/>
  <c r="K241" i="21"/>
  <c r="P241" i="21" s="1"/>
  <c r="M241" i="21" s="1"/>
  <c r="K242" i="21"/>
  <c r="P242" i="21" s="1"/>
  <c r="M242" i="21" s="1"/>
  <c r="K243" i="21"/>
  <c r="P243" i="21" s="1"/>
  <c r="M243" i="21" s="1"/>
  <c r="K244" i="21"/>
  <c r="P244" i="21"/>
  <c r="M244" i="21" s="1"/>
  <c r="K245" i="21"/>
  <c r="P245" i="21" s="1"/>
  <c r="M245" i="21" s="1"/>
  <c r="K246" i="21"/>
  <c r="P246" i="21" s="1"/>
  <c r="M246" i="21" s="1"/>
  <c r="K247" i="21"/>
  <c r="P247" i="21" s="1"/>
  <c r="M247" i="21" s="1"/>
  <c r="K248" i="21"/>
  <c r="P248" i="21" s="1"/>
  <c r="M248" i="21" s="1"/>
  <c r="K249" i="21"/>
  <c r="P249" i="21" s="1"/>
  <c r="M249" i="21" s="1"/>
  <c r="K250" i="21"/>
  <c r="P250" i="21" s="1"/>
  <c r="M250" i="21" s="1"/>
  <c r="K251" i="21"/>
  <c r="P251" i="21" s="1"/>
  <c r="M251" i="21" s="1"/>
  <c r="K252" i="21"/>
  <c r="P252" i="21" s="1"/>
  <c r="M252" i="21" s="1"/>
  <c r="K253" i="21"/>
  <c r="P253" i="21" s="1"/>
  <c r="M253" i="21" s="1"/>
  <c r="K254" i="21"/>
  <c r="P254" i="21" s="1"/>
  <c r="M254" i="21" s="1"/>
  <c r="K255" i="21"/>
  <c r="P255" i="21" s="1"/>
  <c r="M255" i="21" s="1"/>
  <c r="K256" i="21"/>
  <c r="P256" i="21" s="1"/>
  <c r="M256" i="21" s="1"/>
  <c r="K257" i="21"/>
  <c r="P257" i="21" s="1"/>
  <c r="M257" i="21" s="1"/>
  <c r="K258" i="21"/>
  <c r="P258" i="21" s="1"/>
  <c r="M258" i="21" s="1"/>
  <c r="K259" i="21"/>
  <c r="P259" i="21" s="1"/>
  <c r="M259" i="21" s="1"/>
  <c r="K260" i="21"/>
  <c r="P260" i="21" s="1"/>
  <c r="M260" i="21" s="1"/>
  <c r="K261" i="21"/>
  <c r="P261" i="21" s="1"/>
  <c r="M261" i="21" s="1"/>
  <c r="K262" i="21"/>
  <c r="P262" i="21" s="1"/>
  <c r="M262" i="21" s="1"/>
  <c r="K263" i="21"/>
  <c r="P263" i="21" s="1"/>
  <c r="M263" i="21" s="1"/>
  <c r="K264" i="21"/>
  <c r="P264" i="21" s="1"/>
  <c r="M264" i="21" s="1"/>
  <c r="K265" i="21"/>
  <c r="P265" i="21" s="1"/>
  <c r="M265" i="21" s="1"/>
  <c r="K266" i="21"/>
  <c r="P266" i="21" s="1"/>
  <c r="M266" i="21" s="1"/>
  <c r="K267" i="21"/>
  <c r="P267" i="21" s="1"/>
  <c r="M267" i="21" s="1"/>
  <c r="K268" i="21"/>
  <c r="P268" i="21" s="1"/>
  <c r="M268" i="21" s="1"/>
  <c r="K269" i="21"/>
  <c r="P269" i="21" s="1"/>
  <c r="M269" i="21" s="1"/>
  <c r="K270" i="21"/>
  <c r="P270" i="21" s="1"/>
  <c r="M270" i="21" s="1"/>
  <c r="K271" i="21"/>
  <c r="P271" i="21" s="1"/>
  <c r="M271" i="21"/>
  <c r="K272" i="21"/>
  <c r="P272" i="21"/>
  <c r="M272" i="21" s="1"/>
  <c r="K273" i="21"/>
  <c r="P273" i="21" s="1"/>
  <c r="M273" i="21" s="1"/>
  <c r="K274" i="21"/>
  <c r="P274" i="21" s="1"/>
  <c r="M274" i="21" s="1"/>
  <c r="K275" i="21"/>
  <c r="P275" i="21" s="1"/>
  <c r="M275" i="21" s="1"/>
  <c r="K276" i="21"/>
  <c r="P276" i="21" s="1"/>
  <c r="M276" i="21" s="1"/>
  <c r="K277" i="21"/>
  <c r="P277" i="21" s="1"/>
  <c r="M277" i="21" s="1"/>
  <c r="K278" i="21"/>
  <c r="P278" i="21" s="1"/>
  <c r="M278" i="21" s="1"/>
  <c r="K279" i="21"/>
  <c r="P279" i="21"/>
  <c r="M279" i="21" s="1"/>
  <c r="K280" i="21"/>
  <c r="P280" i="21" s="1"/>
  <c r="M280" i="21" s="1"/>
  <c r="K281" i="21"/>
  <c r="P281" i="21" s="1"/>
  <c r="M281" i="21" s="1"/>
  <c r="K282" i="21"/>
  <c r="P282" i="21" s="1"/>
  <c r="M282" i="21" s="1"/>
  <c r="K283" i="21"/>
  <c r="P283" i="21" s="1"/>
  <c r="M283" i="21" s="1"/>
  <c r="K284" i="21"/>
  <c r="P284" i="21" s="1"/>
  <c r="M284" i="21" s="1"/>
  <c r="K285" i="21"/>
  <c r="P285" i="21" s="1"/>
  <c r="M285" i="21" s="1"/>
  <c r="K286" i="21"/>
  <c r="P286" i="21" s="1"/>
  <c r="M286" i="21" s="1"/>
  <c r="K287" i="21"/>
  <c r="P287" i="21" s="1"/>
  <c r="M287" i="21" s="1"/>
  <c r="K288" i="21"/>
  <c r="P288" i="21" s="1"/>
  <c r="M288" i="21" s="1"/>
  <c r="K289" i="21"/>
  <c r="P289" i="21" s="1"/>
  <c r="M289" i="21" s="1"/>
  <c r="K173" i="21"/>
  <c r="P173" i="21" s="1"/>
  <c r="M173" i="21" s="1"/>
  <c r="K174" i="21"/>
  <c r="P174" i="21" s="1"/>
  <c r="M174" i="21" s="1"/>
  <c r="K175" i="21"/>
  <c r="P175" i="21"/>
  <c r="M175" i="21" s="1"/>
  <c r="K176" i="21"/>
  <c r="P176" i="21" s="1"/>
  <c r="M176" i="21" s="1"/>
  <c r="K177" i="21"/>
  <c r="P177" i="21" s="1"/>
  <c r="M177" i="21" s="1"/>
  <c r="K178" i="21"/>
  <c r="P178" i="21" s="1"/>
  <c r="M178" i="21" s="1"/>
  <c r="K179" i="21"/>
  <c r="P179" i="21" s="1"/>
  <c r="M179" i="21" s="1"/>
  <c r="K180" i="21"/>
  <c r="P180" i="21" s="1"/>
  <c r="M180" i="21" s="1"/>
  <c r="K181" i="21"/>
  <c r="P181" i="21" s="1"/>
  <c r="M181" i="21" s="1"/>
  <c r="K182" i="21"/>
  <c r="P182" i="21" s="1"/>
  <c r="M182" i="21" s="1"/>
  <c r="K183" i="21"/>
  <c r="P183" i="21"/>
  <c r="M183" i="21" s="1"/>
  <c r="K184" i="21"/>
  <c r="P184" i="21" s="1"/>
  <c r="M184" i="21" s="1"/>
  <c r="K185" i="21"/>
  <c r="P185" i="21" s="1"/>
  <c r="M185" i="21" s="1"/>
  <c r="K186" i="21"/>
  <c r="P186" i="21"/>
  <c r="M186" i="21" s="1"/>
  <c r="K187" i="21"/>
  <c r="P187" i="21" s="1"/>
  <c r="M187" i="21" s="1"/>
  <c r="K188" i="21"/>
  <c r="P188" i="21" s="1"/>
  <c r="M188" i="21" s="1"/>
  <c r="K189" i="21"/>
  <c r="P189" i="21"/>
  <c r="M189" i="21" s="1"/>
  <c r="K190" i="21"/>
  <c r="P190" i="21" s="1"/>
  <c r="M190" i="21" s="1"/>
  <c r="K191" i="21"/>
  <c r="P191" i="21" s="1"/>
  <c r="M191" i="21" s="1"/>
  <c r="K192" i="21"/>
  <c r="P192" i="21" s="1"/>
  <c r="M192" i="21" s="1"/>
  <c r="K193" i="21"/>
  <c r="P193" i="21" s="1"/>
  <c r="M193" i="21" s="1"/>
  <c r="K194" i="21"/>
  <c r="P194" i="21" s="1"/>
  <c r="M194" i="21" s="1"/>
  <c r="K195" i="21"/>
  <c r="P195" i="21" s="1"/>
  <c r="M195" i="21" s="1"/>
  <c r="K196" i="21"/>
  <c r="P196" i="21" s="1"/>
  <c r="M196" i="21" s="1"/>
  <c r="K197" i="21"/>
  <c r="P197" i="21" s="1"/>
  <c r="M197" i="21" s="1"/>
  <c r="K198" i="21"/>
  <c r="P198" i="21" s="1"/>
  <c r="M198" i="21" s="1"/>
  <c r="K199" i="21"/>
  <c r="P199" i="21" s="1"/>
  <c r="M199" i="21" s="1"/>
  <c r="K200" i="21"/>
  <c r="P200" i="21" s="1"/>
  <c r="M200" i="21" s="1"/>
  <c r="K201" i="21"/>
  <c r="P201" i="21" s="1"/>
  <c r="M201" i="21" s="1"/>
  <c r="K202" i="21"/>
  <c r="P202" i="21"/>
  <c r="M202" i="21" s="1"/>
  <c r="K203" i="21"/>
  <c r="P203" i="21" s="1"/>
  <c r="M203" i="21" s="1"/>
  <c r="K204" i="21"/>
  <c r="P204" i="21" s="1"/>
  <c r="M204" i="21" s="1"/>
  <c r="K205" i="21"/>
  <c r="P205" i="21" s="1"/>
  <c r="M205" i="21" s="1"/>
  <c r="K206" i="21"/>
  <c r="P206" i="21" s="1"/>
  <c r="M206" i="21" s="1"/>
  <c r="K207" i="21"/>
  <c r="P207" i="21"/>
  <c r="M207" i="21" s="1"/>
  <c r="K208" i="21"/>
  <c r="P208" i="21" s="1"/>
  <c r="M208" i="21" s="1"/>
  <c r="K209" i="21"/>
  <c r="P209" i="21" s="1"/>
  <c r="M209" i="21" s="1"/>
  <c r="K210" i="21"/>
  <c r="P210" i="21" s="1"/>
  <c r="M210" i="21" s="1"/>
  <c r="K211" i="21"/>
  <c r="P211" i="21"/>
  <c r="M211" i="21" s="1"/>
  <c r="K212" i="21"/>
  <c r="P212" i="21" s="1"/>
  <c r="M212" i="21" s="1"/>
  <c r="K213" i="21"/>
  <c r="P213" i="21" s="1"/>
  <c r="M213" i="21" s="1"/>
  <c r="K214" i="21"/>
  <c r="P214" i="21" s="1"/>
  <c r="M214" i="21" s="1"/>
  <c r="K215" i="21"/>
  <c r="P215" i="21"/>
  <c r="M215" i="21" s="1"/>
  <c r="K216" i="21"/>
  <c r="P216" i="21" s="1"/>
  <c r="M216" i="21" s="1"/>
  <c r="K217" i="21"/>
  <c r="P217" i="21" s="1"/>
  <c r="M217" i="21" s="1"/>
  <c r="K218" i="21"/>
  <c r="P218" i="21" s="1"/>
  <c r="M218" i="21" s="1"/>
  <c r="K219" i="21"/>
  <c r="P219" i="21" s="1"/>
  <c r="M219" i="21" s="1"/>
  <c r="K220" i="21"/>
  <c r="P220" i="21" s="1"/>
  <c r="M220" i="21" s="1"/>
  <c r="K221" i="21"/>
  <c r="P221" i="21" s="1"/>
  <c r="M221" i="21" s="1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N7" i="7"/>
  <c r="K7" i="7" s="1"/>
  <c r="N8" i="7"/>
  <c r="K8" i="7" s="1"/>
  <c r="N9" i="7"/>
  <c r="K9" i="7" s="1"/>
  <c r="N10" i="7"/>
  <c r="K10" i="7" s="1"/>
  <c r="N11" i="7"/>
  <c r="K11" i="7" s="1"/>
  <c r="N12" i="7"/>
  <c r="K12" i="7" s="1"/>
  <c r="N13" i="7"/>
  <c r="K13" i="7" s="1"/>
  <c r="N14" i="7"/>
  <c r="K14" i="7" s="1"/>
  <c r="N15" i="7"/>
  <c r="K15" i="7" s="1"/>
  <c r="N16" i="7"/>
  <c r="K16" i="7" s="1"/>
  <c r="N17" i="7"/>
  <c r="K17" i="7" s="1"/>
  <c r="N18" i="7"/>
  <c r="K18" i="7"/>
  <c r="N19" i="7"/>
  <c r="K19" i="7" s="1"/>
  <c r="N20" i="7"/>
  <c r="K20" i="7" s="1"/>
  <c r="N21" i="7"/>
  <c r="K21" i="7" s="1"/>
  <c r="N22" i="7"/>
  <c r="K22" i="7" s="1"/>
  <c r="N23" i="7"/>
  <c r="K23" i="7" s="1"/>
  <c r="N24" i="7"/>
  <c r="K24" i="7" s="1"/>
  <c r="N25" i="7"/>
  <c r="K25" i="7" s="1"/>
  <c r="N26" i="7"/>
  <c r="N27" i="7"/>
  <c r="N28" i="7"/>
  <c r="N29" i="7"/>
  <c r="K29" i="7" s="1"/>
  <c r="N30" i="7"/>
  <c r="N31" i="7"/>
  <c r="N32" i="7"/>
  <c r="N33" i="7"/>
  <c r="K33" i="7"/>
  <c r="N34" i="7"/>
  <c r="N35" i="7"/>
  <c r="N36" i="7"/>
  <c r="N37" i="7"/>
  <c r="K37" i="7" s="1"/>
  <c r="N38" i="7"/>
  <c r="N39" i="7"/>
  <c r="N40" i="7"/>
  <c r="N41" i="7"/>
  <c r="K41" i="7" s="1"/>
  <c r="N42" i="7"/>
  <c r="N43" i="7"/>
  <c r="N44" i="7"/>
  <c r="N45" i="7"/>
  <c r="K45" i="7" s="1"/>
  <c r="N46" i="7"/>
  <c r="N47" i="7"/>
  <c r="N48" i="7"/>
  <c r="N49" i="7"/>
  <c r="K49" i="7" s="1"/>
  <c r="N50" i="7"/>
  <c r="N51" i="7"/>
  <c r="N52" i="7"/>
  <c r="N53" i="7"/>
  <c r="K53" i="7"/>
  <c r="N54" i="7"/>
  <c r="N55" i="7"/>
  <c r="N56" i="7"/>
  <c r="N57" i="7"/>
  <c r="K57" i="7" s="1"/>
  <c r="N58" i="7"/>
  <c r="N59" i="7"/>
  <c r="N60" i="7"/>
  <c r="N61" i="7"/>
  <c r="K61" i="7" s="1"/>
  <c r="N62" i="7"/>
  <c r="N63" i="7"/>
  <c r="N64" i="7"/>
  <c r="N65" i="7"/>
  <c r="K65" i="7" s="1"/>
  <c r="N66" i="7"/>
  <c r="N67" i="7"/>
  <c r="N68" i="7"/>
  <c r="N69" i="7"/>
  <c r="K69" i="7" s="1"/>
  <c r="N70" i="7"/>
  <c r="N71" i="7"/>
  <c r="N72" i="7"/>
  <c r="N73" i="7"/>
  <c r="K73" i="7" s="1"/>
  <c r="N74" i="7"/>
  <c r="N75" i="7"/>
  <c r="N76" i="7"/>
  <c r="N77" i="7"/>
  <c r="K77" i="7" s="1"/>
  <c r="N78" i="7"/>
  <c r="N79" i="7"/>
  <c r="N80" i="7"/>
  <c r="K80" i="7"/>
  <c r="N81" i="7"/>
  <c r="N82" i="7"/>
  <c r="V82" i="7" s="1"/>
  <c r="W82" i="7" s="1"/>
  <c r="N83" i="7"/>
  <c r="K83" i="7" s="1"/>
  <c r="N84" i="7"/>
  <c r="N85" i="7"/>
  <c r="N86" i="7"/>
  <c r="V86" i="7"/>
  <c r="W86" i="7" s="1"/>
  <c r="N87" i="7"/>
  <c r="N88" i="7"/>
  <c r="N89" i="7"/>
  <c r="N90" i="7"/>
  <c r="N91" i="7"/>
  <c r="N92" i="7"/>
  <c r="N93" i="7"/>
  <c r="K93" i="7" s="1"/>
  <c r="N94" i="7"/>
  <c r="V94" i="7" s="1"/>
  <c r="W94" i="7" s="1"/>
  <c r="N95" i="7"/>
  <c r="N96" i="7"/>
  <c r="K96" i="7" s="1"/>
  <c r="N97" i="7"/>
  <c r="N98" i="7"/>
  <c r="N99" i="7"/>
  <c r="K99" i="7" s="1"/>
  <c r="N100" i="7"/>
  <c r="N101" i="7"/>
  <c r="N102" i="7"/>
  <c r="V102" i="7" s="1"/>
  <c r="W102" i="7" s="1"/>
  <c r="N103" i="7"/>
  <c r="N104" i="7"/>
  <c r="N105" i="7"/>
  <c r="V17" i="10"/>
  <c r="W17" i="10" s="1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Q79" i="10"/>
  <c r="Q78" i="10"/>
  <c r="Q77" i="10"/>
  <c r="Q76" i="10"/>
  <c r="Q75" i="10"/>
  <c r="Q74" i="10"/>
  <c r="Q73" i="10"/>
  <c r="Q72" i="10"/>
  <c r="Q71" i="10"/>
  <c r="Q70" i="10"/>
  <c r="Q69" i="10"/>
  <c r="Q68" i="10"/>
  <c r="Q67" i="10"/>
  <c r="Q66" i="10"/>
  <c r="Q65" i="10"/>
  <c r="Q64" i="10"/>
  <c r="Q63" i="10"/>
  <c r="Q62" i="10"/>
  <c r="Q61" i="10"/>
  <c r="Q60" i="10"/>
  <c r="Q59" i="10"/>
  <c r="Q58" i="10"/>
  <c r="Q57" i="10"/>
  <c r="Q56" i="10"/>
  <c r="Q55" i="10"/>
  <c r="Q54" i="10"/>
  <c r="Q53" i="10"/>
  <c r="Q52" i="10"/>
  <c r="Q51" i="10"/>
  <c r="Q50" i="10"/>
  <c r="Q49" i="10"/>
  <c r="Q48" i="10"/>
  <c r="Q47" i="10"/>
  <c r="Q46" i="10"/>
  <c r="Q45" i="10"/>
  <c r="Q44" i="10"/>
  <c r="Q43" i="10"/>
  <c r="Q42" i="10"/>
  <c r="Q41" i="10"/>
  <c r="Q40" i="10"/>
  <c r="Q39" i="10"/>
  <c r="Q38" i="10"/>
  <c r="Q37" i="10"/>
  <c r="Q36" i="10"/>
  <c r="Q35" i="10"/>
  <c r="Q34" i="10"/>
  <c r="Q33" i="10"/>
  <c r="Q32" i="10"/>
  <c r="Q31" i="10"/>
  <c r="Q30" i="10"/>
  <c r="Q29" i="10"/>
  <c r="Q28" i="10"/>
  <c r="Q27" i="10"/>
  <c r="Q26" i="10"/>
  <c r="Q25" i="10"/>
  <c r="Q24" i="10"/>
  <c r="Q23" i="10"/>
  <c r="Q22" i="10"/>
  <c r="Q21" i="10"/>
  <c r="Q20" i="10"/>
  <c r="Q19" i="10"/>
  <c r="Q18" i="10"/>
  <c r="Q17" i="10"/>
  <c r="Q16" i="10"/>
  <c r="Q15" i="10"/>
  <c r="Q14" i="10"/>
  <c r="Q13" i="10"/>
  <c r="Q12" i="10"/>
  <c r="Q11" i="10"/>
  <c r="Q10" i="10"/>
  <c r="Q9" i="10"/>
  <c r="Q8" i="10"/>
  <c r="Q7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N7" i="10"/>
  <c r="N8" i="10"/>
  <c r="K8" i="10" s="1"/>
  <c r="N9" i="10"/>
  <c r="K9" i="10"/>
  <c r="N10" i="10"/>
  <c r="K10" i="10" s="1"/>
  <c r="N11" i="10"/>
  <c r="K11" i="10" s="1"/>
  <c r="N12" i="10"/>
  <c r="K12" i="10" s="1"/>
  <c r="N13" i="10"/>
  <c r="K13" i="10" s="1"/>
  <c r="N14" i="10"/>
  <c r="K14" i="10" s="1"/>
  <c r="N15" i="10"/>
  <c r="K15" i="10" s="1"/>
  <c r="N16" i="10"/>
  <c r="K16" i="10" s="1"/>
  <c r="N17" i="10"/>
  <c r="K17" i="10" s="1"/>
  <c r="N18" i="10"/>
  <c r="K18" i="10" s="1"/>
  <c r="N19" i="10"/>
  <c r="K19" i="10" s="1"/>
  <c r="N20" i="10"/>
  <c r="K20" i="10" s="1"/>
  <c r="N21" i="10"/>
  <c r="K21" i="10" s="1"/>
  <c r="N22" i="10"/>
  <c r="N23" i="10"/>
  <c r="K23" i="10" s="1"/>
  <c r="N24" i="10"/>
  <c r="K24" i="10" s="1"/>
  <c r="N25" i="10"/>
  <c r="K25" i="10"/>
  <c r="N26" i="10"/>
  <c r="N27" i="10"/>
  <c r="N28" i="10"/>
  <c r="K28" i="10" s="1"/>
  <c r="N29" i="10"/>
  <c r="N30" i="10"/>
  <c r="K30" i="10" s="1"/>
  <c r="N31" i="10"/>
  <c r="N32" i="10"/>
  <c r="K32" i="10" s="1"/>
  <c r="N33" i="10"/>
  <c r="N34" i="10"/>
  <c r="K34" i="10" s="1"/>
  <c r="N35" i="10"/>
  <c r="N36" i="10"/>
  <c r="K36" i="10" s="1"/>
  <c r="N37" i="10"/>
  <c r="N38" i="10"/>
  <c r="N39" i="10"/>
  <c r="N40" i="10"/>
  <c r="K40" i="10" s="1"/>
  <c r="N41" i="10"/>
  <c r="N42" i="10"/>
  <c r="K42" i="10" s="1"/>
  <c r="N43" i="10"/>
  <c r="N44" i="10"/>
  <c r="K44" i="10"/>
  <c r="N45" i="10"/>
  <c r="N46" i="10"/>
  <c r="K46" i="10" s="1"/>
  <c r="N47" i="10"/>
  <c r="N48" i="10"/>
  <c r="K48" i="10"/>
  <c r="N49" i="10"/>
  <c r="N50" i="10"/>
  <c r="K50" i="10" s="1"/>
  <c r="N51" i="10"/>
  <c r="N52" i="10"/>
  <c r="K52" i="10" s="1"/>
  <c r="N53" i="10"/>
  <c r="N54" i="10"/>
  <c r="K54" i="10" s="1"/>
  <c r="N55" i="10"/>
  <c r="N56" i="10"/>
  <c r="K56" i="10" s="1"/>
  <c r="N57" i="10"/>
  <c r="K57" i="10" s="1"/>
  <c r="N58" i="10"/>
  <c r="V58" i="10" s="1"/>
  <c r="W58" i="10" s="1"/>
  <c r="N59" i="10"/>
  <c r="N60" i="10"/>
  <c r="K60" i="10" s="1"/>
  <c r="N61" i="10"/>
  <c r="N62" i="10"/>
  <c r="N63" i="10"/>
  <c r="V63" i="10" s="1"/>
  <c r="W63" i="10" s="1"/>
  <c r="N64" i="10"/>
  <c r="K64" i="10"/>
  <c r="N65" i="10"/>
  <c r="N66" i="10"/>
  <c r="N67" i="10"/>
  <c r="N68" i="10"/>
  <c r="K68" i="10" s="1"/>
  <c r="N69" i="10"/>
  <c r="N70" i="10"/>
  <c r="N71" i="10"/>
  <c r="N72" i="10"/>
  <c r="K72" i="10"/>
  <c r="N73" i="10"/>
  <c r="N74" i="10"/>
  <c r="V74" i="10" s="1"/>
  <c r="W74" i="10" s="1"/>
  <c r="N75" i="10"/>
  <c r="N76" i="10"/>
  <c r="K76" i="10" s="1"/>
  <c r="N77" i="10"/>
  <c r="N78" i="10"/>
  <c r="N79" i="10"/>
  <c r="N80" i="10"/>
  <c r="K80" i="10" s="1"/>
  <c r="N81" i="10"/>
  <c r="K81" i="10" s="1"/>
  <c r="N82" i="10"/>
  <c r="K82" i="10" s="1"/>
  <c r="N83" i="10"/>
  <c r="N84" i="10"/>
  <c r="N85" i="10"/>
  <c r="V85" i="10" s="1"/>
  <c r="W85" i="10" s="1"/>
  <c r="N86" i="10"/>
  <c r="K86" i="10" s="1"/>
  <c r="N87" i="10"/>
  <c r="N88" i="10"/>
  <c r="V88" i="10" s="1"/>
  <c r="W88" i="10" s="1"/>
  <c r="N89" i="10"/>
  <c r="K89" i="10" s="1"/>
  <c r="N90" i="10"/>
  <c r="K90" i="10" s="1"/>
  <c r="N91" i="10"/>
  <c r="N92" i="10"/>
  <c r="N93" i="10"/>
  <c r="K93" i="10" s="1"/>
  <c r="N94" i="10"/>
  <c r="K94" i="10" s="1"/>
  <c r="N95" i="10"/>
  <c r="N96" i="10"/>
  <c r="N97" i="10"/>
  <c r="K97" i="10" s="1"/>
  <c r="N98" i="10"/>
  <c r="N99" i="10"/>
  <c r="N100" i="10"/>
  <c r="K100" i="10" s="1"/>
  <c r="N101" i="10"/>
  <c r="K101" i="10" s="1"/>
  <c r="N102" i="10"/>
  <c r="V102" i="10" s="1"/>
  <c r="W102" i="10" s="1"/>
  <c r="N103" i="10"/>
  <c r="N104" i="10"/>
  <c r="K104" i="10" s="1"/>
  <c r="N105" i="10"/>
  <c r="V105" i="10" s="1"/>
  <c r="W105" i="10" s="1"/>
  <c r="Z8" i="19"/>
  <c r="Z10" i="19"/>
  <c r="AA8" i="19"/>
  <c r="AA10" i="19"/>
  <c r="AA18" i="19" s="1"/>
  <c r="AA20" i="19" s="1"/>
  <c r="AA44" i="19" s="1"/>
  <c r="AB8" i="19"/>
  <c r="AB10" i="19" s="1"/>
  <c r="AC8" i="19"/>
  <c r="AD8" i="19"/>
  <c r="AD10" i="19" s="1"/>
  <c r="AE8" i="19"/>
  <c r="AE10" i="19"/>
  <c r="AF8" i="19"/>
  <c r="AF10" i="19"/>
  <c r="AG8" i="19"/>
  <c r="AG10" i="19" s="1"/>
  <c r="AH8" i="19"/>
  <c r="AH10" i="19" s="1"/>
  <c r="AI8" i="19"/>
  <c r="AI10" i="19" s="1"/>
  <c r="AJ8" i="19"/>
  <c r="AJ10" i="19" s="1"/>
  <c r="AK8" i="19"/>
  <c r="AK10" i="19" s="1"/>
  <c r="AL8" i="19"/>
  <c r="AL10" i="19" s="1"/>
  <c r="AM8" i="19"/>
  <c r="AM10" i="19" s="1"/>
  <c r="AN8" i="19"/>
  <c r="AN10" i="19"/>
  <c r="AO8" i="19"/>
  <c r="AO10" i="19" s="1"/>
  <c r="AO18" i="19" s="1"/>
  <c r="AP8" i="19"/>
  <c r="AP10" i="19"/>
  <c r="AQ8" i="19"/>
  <c r="AQ10" i="19"/>
  <c r="AR8" i="19"/>
  <c r="AR10" i="19" s="1"/>
  <c r="AS8" i="19"/>
  <c r="AS10" i="19" s="1"/>
  <c r="AS17" i="19" s="1"/>
  <c r="AT8" i="19"/>
  <c r="AT10" i="19" s="1"/>
  <c r="AU8" i="19"/>
  <c r="AU10" i="19" s="1"/>
  <c r="AV8" i="19"/>
  <c r="AV10" i="19" s="1"/>
  <c r="AW8" i="19"/>
  <c r="AX8" i="19"/>
  <c r="AX10" i="19" s="1"/>
  <c r="AY8" i="19"/>
  <c r="AY10" i="19" s="1"/>
  <c r="AZ8" i="19"/>
  <c r="AZ10" i="19" s="1"/>
  <c r="BA8" i="19"/>
  <c r="BA10" i="19" s="1"/>
  <c r="BA19" i="19" s="1"/>
  <c r="BA47" i="19" s="1"/>
  <c r="BB8" i="19"/>
  <c r="BB10" i="19" s="1"/>
  <c r="BC8" i="19"/>
  <c r="BC10" i="19" s="1"/>
  <c r="BC18" i="19" s="1"/>
  <c r="BD8" i="19"/>
  <c r="BD10" i="19" s="1"/>
  <c r="BE8" i="19"/>
  <c r="BE10" i="19" s="1"/>
  <c r="BF8" i="19"/>
  <c r="BF10" i="19" s="1"/>
  <c r="BG8" i="19"/>
  <c r="BG10" i="19" s="1"/>
  <c r="BH8" i="19"/>
  <c r="BH10" i="19" s="1"/>
  <c r="BI8" i="19"/>
  <c r="BI10" i="19" s="1"/>
  <c r="BI18" i="19" s="1"/>
  <c r="BJ8" i="19"/>
  <c r="BJ10" i="19"/>
  <c r="BK8" i="19"/>
  <c r="BK10" i="19" s="1"/>
  <c r="BL8" i="19"/>
  <c r="BL10" i="19" s="1"/>
  <c r="BM8" i="19"/>
  <c r="BM10" i="19" s="1"/>
  <c r="BN8" i="19"/>
  <c r="BN10" i="19" s="1"/>
  <c r="BO8" i="19"/>
  <c r="BO10" i="19" s="1"/>
  <c r="BO17" i="19" s="1"/>
  <c r="BP8" i="19"/>
  <c r="BP10" i="19" s="1"/>
  <c r="BQ8" i="19"/>
  <c r="BQ10" i="19" s="1"/>
  <c r="BR8" i="19"/>
  <c r="BR10" i="19" s="1"/>
  <c r="BS8" i="19"/>
  <c r="BS10" i="19" s="1"/>
  <c r="BT8" i="19"/>
  <c r="BT10" i="19" s="1"/>
  <c r="BT17" i="19" s="1"/>
  <c r="BU8" i="19"/>
  <c r="BU10" i="19" s="1"/>
  <c r="BV8" i="19"/>
  <c r="BV10" i="19"/>
  <c r="BW8" i="19"/>
  <c r="BW10" i="19" s="1"/>
  <c r="BW17" i="19" s="1"/>
  <c r="BX8" i="19"/>
  <c r="BX10" i="19" s="1"/>
  <c r="BY8" i="19"/>
  <c r="BY10" i="19" s="1"/>
  <c r="BY18" i="19" s="1"/>
  <c r="BZ8" i="19"/>
  <c r="BZ10" i="19" s="1"/>
  <c r="BZ18" i="19" s="1"/>
  <c r="CA8" i="19"/>
  <c r="CA10" i="19" s="1"/>
  <c r="CB8" i="19"/>
  <c r="CB10" i="19" s="1"/>
  <c r="CC8" i="19"/>
  <c r="CD8" i="19"/>
  <c r="CD10" i="19" s="1"/>
  <c r="CE8" i="19"/>
  <c r="CE10" i="19" s="1"/>
  <c r="CF8" i="19"/>
  <c r="CF10" i="19"/>
  <c r="CG8" i="19"/>
  <c r="CG10" i="19"/>
  <c r="CH8" i="19"/>
  <c r="CH10" i="19"/>
  <c r="CI8" i="19"/>
  <c r="CI10" i="19" s="1"/>
  <c r="CJ8" i="19"/>
  <c r="CJ10" i="19" s="1"/>
  <c r="CK8" i="19"/>
  <c r="CK10" i="19" s="1"/>
  <c r="CL8" i="19"/>
  <c r="CL10" i="19" s="1"/>
  <c r="CM8" i="19"/>
  <c r="CM10" i="19" s="1"/>
  <c r="CN8" i="19"/>
  <c r="CN10" i="19" s="1"/>
  <c r="CO8" i="19"/>
  <c r="CO10" i="19" s="1"/>
  <c r="CP8" i="19"/>
  <c r="CP10" i="19" s="1"/>
  <c r="CQ8" i="19"/>
  <c r="CQ10" i="19" s="1"/>
  <c r="CR8" i="19"/>
  <c r="CR10" i="19" s="1"/>
  <c r="CS8" i="19"/>
  <c r="CS10" i="19"/>
  <c r="CT8" i="19"/>
  <c r="CT10" i="19"/>
  <c r="CU8" i="19"/>
  <c r="CU10" i="19" s="1"/>
  <c r="CV8" i="19"/>
  <c r="CV10" i="19" s="1"/>
  <c r="CW8" i="19"/>
  <c r="CW10" i="19" s="1"/>
  <c r="CX8" i="19"/>
  <c r="CX10" i="19" s="1"/>
  <c r="CY8" i="19"/>
  <c r="CY10" i="19" s="1"/>
  <c r="CZ8" i="19"/>
  <c r="CZ10" i="19" s="1"/>
  <c r="CZ17" i="19" s="1"/>
  <c r="DA8" i="19"/>
  <c r="DA10" i="19" s="1"/>
  <c r="DA18" i="19" s="1"/>
  <c r="DB8" i="19"/>
  <c r="DB10" i="19" s="1"/>
  <c r="DC8" i="19"/>
  <c r="DC10" i="19" s="1"/>
  <c r="DC18" i="19" s="1"/>
  <c r="DC20" i="19" s="1"/>
  <c r="DC45" i="19" s="1"/>
  <c r="AC10" i="19"/>
  <c r="AW10" i="19"/>
  <c r="CC10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R13" i="19"/>
  <c r="AS13" i="19"/>
  <c r="AT13" i="19"/>
  <c r="AU13" i="19"/>
  <c r="AV13" i="19"/>
  <c r="AW13" i="19"/>
  <c r="AX13" i="19"/>
  <c r="AY13" i="19"/>
  <c r="AZ13" i="19"/>
  <c r="BA13" i="19"/>
  <c r="BB13" i="19"/>
  <c r="BC13" i="19"/>
  <c r="BD13" i="19"/>
  <c r="BE13" i="19"/>
  <c r="BF13" i="19"/>
  <c r="BG13" i="19"/>
  <c r="BH13" i="19"/>
  <c r="BI13" i="19"/>
  <c r="BJ13" i="19"/>
  <c r="BK13" i="19"/>
  <c r="BL13" i="19"/>
  <c r="BM13" i="19"/>
  <c r="BN13" i="19"/>
  <c r="BO13" i="19"/>
  <c r="BP13" i="19"/>
  <c r="BQ13" i="19"/>
  <c r="BR13" i="19"/>
  <c r="BS13" i="19"/>
  <c r="BT13" i="19"/>
  <c r="BU13" i="19"/>
  <c r="BV13" i="19"/>
  <c r="BW13" i="19"/>
  <c r="BX13" i="19"/>
  <c r="BY13" i="19"/>
  <c r="BZ13" i="19"/>
  <c r="CA13" i="19"/>
  <c r="CB13" i="19"/>
  <c r="CC13" i="19"/>
  <c r="CD13" i="19"/>
  <c r="CE13" i="19"/>
  <c r="CF13" i="19"/>
  <c r="CG13" i="19"/>
  <c r="CH13" i="19"/>
  <c r="CI13" i="19"/>
  <c r="CJ13" i="19"/>
  <c r="CK13" i="19"/>
  <c r="CL13" i="19"/>
  <c r="CM13" i="19"/>
  <c r="CN13" i="19"/>
  <c r="CO13" i="19"/>
  <c r="CP13" i="19"/>
  <c r="CQ13" i="19"/>
  <c r="CR13" i="19"/>
  <c r="CS13" i="19"/>
  <c r="CT13" i="19"/>
  <c r="CU13" i="19"/>
  <c r="CV13" i="19"/>
  <c r="CW13" i="19"/>
  <c r="CX13" i="19"/>
  <c r="CY13" i="19"/>
  <c r="CZ13" i="19"/>
  <c r="DA13" i="19"/>
  <c r="DB13" i="19"/>
  <c r="DC13" i="19"/>
  <c r="Z28" i="19"/>
  <c r="Z30" i="19" s="1"/>
  <c r="AA28" i="19"/>
  <c r="AA30" i="19" s="1"/>
  <c r="AA38" i="19" s="1"/>
  <c r="AB28" i="19"/>
  <c r="AB30" i="19" s="1"/>
  <c r="AB38" i="19" s="1"/>
  <c r="AC28" i="19"/>
  <c r="AC30" i="19" s="1"/>
  <c r="AD28" i="19"/>
  <c r="AD30" i="19" s="1"/>
  <c r="AD38" i="19" s="1"/>
  <c r="AE28" i="19"/>
  <c r="AF28" i="19"/>
  <c r="AF30" i="19" s="1"/>
  <c r="AF37" i="19" s="1"/>
  <c r="AG28" i="19"/>
  <c r="AG30" i="19" s="1"/>
  <c r="AH28" i="19"/>
  <c r="AI28" i="19"/>
  <c r="AI30" i="19" s="1"/>
  <c r="AJ28" i="19"/>
  <c r="AJ30" i="19" s="1"/>
  <c r="AK28" i="19"/>
  <c r="AK30" i="19" s="1"/>
  <c r="AL28" i="19"/>
  <c r="AL30" i="19" s="1"/>
  <c r="AL38" i="19" s="1"/>
  <c r="AL40" i="19" s="1"/>
  <c r="AM28" i="19"/>
  <c r="AM30" i="19" s="1"/>
  <c r="AN28" i="19"/>
  <c r="AN30" i="19" s="1"/>
  <c r="AO28" i="19"/>
  <c r="AO30" i="19" s="1"/>
  <c r="AP28" i="19"/>
  <c r="AP30" i="19"/>
  <c r="AQ28" i="19"/>
  <c r="AQ30" i="19" s="1"/>
  <c r="AQ38" i="19" s="1"/>
  <c r="AR28" i="19"/>
  <c r="AR30" i="19" s="1"/>
  <c r="AS28" i="19"/>
  <c r="AS30" i="19" s="1"/>
  <c r="AT28" i="19"/>
  <c r="AT30" i="19" s="1"/>
  <c r="AU28" i="19"/>
  <c r="AU30" i="19" s="1"/>
  <c r="AV28" i="19"/>
  <c r="AV30" i="19" s="1"/>
  <c r="AW28" i="19"/>
  <c r="AW30" i="19" s="1"/>
  <c r="AX28" i="19"/>
  <c r="AX30" i="19" s="1"/>
  <c r="AX38" i="19" s="1"/>
  <c r="AX40" i="19" s="1"/>
  <c r="AY28" i="19"/>
  <c r="AY30" i="19" s="1"/>
  <c r="AY38" i="19" s="1"/>
  <c r="AZ28" i="19"/>
  <c r="AZ30" i="19" s="1"/>
  <c r="AZ38" i="19" s="1"/>
  <c r="BA28" i="19"/>
  <c r="BA30" i="19" s="1"/>
  <c r="BB28" i="19"/>
  <c r="BB30" i="19" s="1"/>
  <c r="BB38" i="19" s="1"/>
  <c r="BB40" i="19" s="1"/>
  <c r="BC28" i="19"/>
  <c r="BC30" i="19" s="1"/>
  <c r="BD28" i="19"/>
  <c r="BD30" i="19" s="1"/>
  <c r="BE28" i="19"/>
  <c r="BE30" i="19" s="1"/>
  <c r="BF28" i="19"/>
  <c r="BF30" i="19" s="1"/>
  <c r="BF38" i="19" s="1"/>
  <c r="BG28" i="19"/>
  <c r="BG30" i="19" s="1"/>
  <c r="BG38" i="19" s="1"/>
  <c r="BH28" i="19"/>
  <c r="BH30" i="19"/>
  <c r="BH38" i="19" s="1"/>
  <c r="BI28" i="19"/>
  <c r="BI30" i="19"/>
  <c r="BI38" i="19" s="1"/>
  <c r="BJ28" i="19"/>
  <c r="BJ30" i="19" s="1"/>
  <c r="BK28" i="19"/>
  <c r="BK30" i="19" s="1"/>
  <c r="BL28" i="19"/>
  <c r="BL30" i="19"/>
  <c r="BL38" i="19" s="1"/>
  <c r="BM28" i="19"/>
  <c r="BM30" i="19"/>
  <c r="BN28" i="19"/>
  <c r="BN30" i="19" s="1"/>
  <c r="BO28" i="19"/>
  <c r="BO30" i="19" s="1"/>
  <c r="BO38" i="19" s="1"/>
  <c r="BP28" i="19"/>
  <c r="BP30" i="19" s="1"/>
  <c r="BP38" i="19" s="1"/>
  <c r="BQ28" i="19"/>
  <c r="BQ30" i="19"/>
  <c r="BR28" i="19"/>
  <c r="BR30" i="19"/>
  <c r="BS28" i="19"/>
  <c r="BT28" i="19"/>
  <c r="BT30" i="19" s="1"/>
  <c r="BU28" i="19"/>
  <c r="BU30" i="19" s="1"/>
  <c r="BV28" i="19"/>
  <c r="BV30" i="19" s="1"/>
  <c r="BV38" i="19" s="1"/>
  <c r="BW28" i="19"/>
  <c r="BW30" i="19" s="1"/>
  <c r="BX28" i="19"/>
  <c r="BX30" i="19" s="1"/>
  <c r="BY28" i="19"/>
  <c r="BY30" i="19" s="1"/>
  <c r="BZ28" i="19"/>
  <c r="BZ30" i="19" s="1"/>
  <c r="BZ38" i="19" s="1"/>
  <c r="CA28" i="19"/>
  <c r="CA30" i="19" s="1"/>
  <c r="CB28" i="19"/>
  <c r="CB30" i="19" s="1"/>
  <c r="CC28" i="19"/>
  <c r="CC30" i="19"/>
  <c r="CD28" i="19"/>
  <c r="CD30" i="19" s="1"/>
  <c r="CE28" i="19"/>
  <c r="CE30" i="19" s="1"/>
  <c r="CF28" i="19"/>
  <c r="CF30" i="19"/>
  <c r="CG28" i="19"/>
  <c r="CG30" i="19" s="1"/>
  <c r="CG38" i="19" s="1"/>
  <c r="CH28" i="19"/>
  <c r="CH30" i="19" s="1"/>
  <c r="CI28" i="19"/>
  <c r="CI30" i="19" s="1"/>
  <c r="CJ28" i="19"/>
  <c r="CJ30" i="19" s="1"/>
  <c r="CK28" i="19"/>
  <c r="CK30" i="19" s="1"/>
  <c r="CL28" i="19"/>
  <c r="CL30" i="19" s="1"/>
  <c r="CL38" i="19" s="1"/>
  <c r="CM28" i="19"/>
  <c r="CM30" i="19" s="1"/>
  <c r="CN28" i="19"/>
  <c r="CN30" i="19" s="1"/>
  <c r="CO28" i="19"/>
  <c r="CO30" i="19" s="1"/>
  <c r="CP28" i="19"/>
  <c r="CP30" i="19" s="1"/>
  <c r="CP38" i="19" s="1"/>
  <c r="CQ28" i="19"/>
  <c r="CQ30" i="19" s="1"/>
  <c r="CR28" i="19"/>
  <c r="CR30" i="19" s="1"/>
  <c r="CS28" i="19"/>
  <c r="CS30" i="19"/>
  <c r="CT28" i="19"/>
  <c r="CU28" i="19"/>
  <c r="CU30" i="19" s="1"/>
  <c r="CV28" i="19"/>
  <c r="CV30" i="19" s="1"/>
  <c r="CV37" i="19" s="1"/>
  <c r="CW28" i="19"/>
  <c r="CW30" i="19" s="1"/>
  <c r="CX28" i="19"/>
  <c r="CX30" i="19" s="1"/>
  <c r="CY28" i="19"/>
  <c r="CY30" i="19" s="1"/>
  <c r="CZ28" i="19"/>
  <c r="CZ30" i="19" s="1"/>
  <c r="DA28" i="19"/>
  <c r="DA30" i="19" s="1"/>
  <c r="DA38" i="19" s="1"/>
  <c r="DA40" i="19" s="1"/>
  <c r="DB28" i="19"/>
  <c r="DB30" i="19" s="1"/>
  <c r="DC28" i="19"/>
  <c r="DC30" i="19" s="1"/>
  <c r="AE30" i="19"/>
  <c r="AE38" i="19" s="1"/>
  <c r="AE40" i="19" s="1"/>
  <c r="AH30" i="19"/>
  <c r="BS30" i="19"/>
  <c r="CT30" i="19"/>
  <c r="Z31" i="19"/>
  <c r="AA31" i="19"/>
  <c r="AB31" i="19"/>
  <c r="AC31" i="19"/>
  <c r="AD31" i="19"/>
  <c r="AE31" i="19"/>
  <c r="AF31" i="19"/>
  <c r="AG31" i="19"/>
  <c r="AH31" i="19"/>
  <c r="AI31" i="19"/>
  <c r="AJ31" i="19"/>
  <c r="AK31" i="19"/>
  <c r="AL31" i="19"/>
  <c r="AM31" i="19"/>
  <c r="AN31" i="19"/>
  <c r="AO31" i="19"/>
  <c r="AP31" i="19"/>
  <c r="AQ31" i="19"/>
  <c r="AR31" i="19"/>
  <c r="AS31" i="19"/>
  <c r="AT31" i="19"/>
  <c r="AU31" i="19"/>
  <c r="AV31" i="19"/>
  <c r="AW31" i="19"/>
  <c r="AX31" i="19"/>
  <c r="AY31" i="19"/>
  <c r="AZ31" i="19"/>
  <c r="BA31" i="19"/>
  <c r="BB31" i="19"/>
  <c r="BC31" i="19"/>
  <c r="BD31" i="19"/>
  <c r="BE31" i="19"/>
  <c r="BF31" i="19"/>
  <c r="BG31" i="19"/>
  <c r="BH31" i="19"/>
  <c r="BI31" i="19"/>
  <c r="BJ31" i="19"/>
  <c r="BK31" i="19"/>
  <c r="BL31" i="19"/>
  <c r="BM31" i="19"/>
  <c r="BN31" i="19"/>
  <c r="BO31" i="19"/>
  <c r="BP31" i="19"/>
  <c r="BQ31" i="19"/>
  <c r="BR31" i="19"/>
  <c r="BS31" i="19"/>
  <c r="BT31" i="19"/>
  <c r="BU31" i="19"/>
  <c r="BV31" i="19"/>
  <c r="BW31" i="19"/>
  <c r="BX31" i="19"/>
  <c r="BY31" i="19"/>
  <c r="BZ31" i="19"/>
  <c r="CA31" i="19"/>
  <c r="CB31" i="19"/>
  <c r="CC31" i="19"/>
  <c r="CD31" i="19"/>
  <c r="CE31" i="19"/>
  <c r="CF31" i="19"/>
  <c r="CG31" i="19"/>
  <c r="CH31" i="19"/>
  <c r="CI31" i="19"/>
  <c r="CJ31" i="19"/>
  <c r="CK31" i="19"/>
  <c r="CL31" i="19"/>
  <c r="CM31" i="19"/>
  <c r="CN31" i="19"/>
  <c r="CO31" i="19"/>
  <c r="CP31" i="19"/>
  <c r="CQ31" i="19"/>
  <c r="CR31" i="19"/>
  <c r="CS31" i="19"/>
  <c r="CT31" i="19"/>
  <c r="CU31" i="19"/>
  <c r="CV31" i="19"/>
  <c r="CW31" i="19"/>
  <c r="CX31" i="19"/>
  <c r="CX33" i="19" s="1"/>
  <c r="CY31" i="19"/>
  <c r="CZ31" i="19"/>
  <c r="DA31" i="19"/>
  <c r="DB31" i="19"/>
  <c r="DC31" i="19"/>
  <c r="Z32" i="19"/>
  <c r="AA32" i="19"/>
  <c r="AB32" i="19"/>
  <c r="AC32" i="19"/>
  <c r="AD32" i="19"/>
  <c r="AE32" i="19"/>
  <c r="AF32" i="19"/>
  <c r="AG32" i="19"/>
  <c r="AH32" i="19"/>
  <c r="AI32" i="19"/>
  <c r="AJ32" i="19"/>
  <c r="AK32" i="19"/>
  <c r="AL32" i="19"/>
  <c r="AM32" i="19"/>
  <c r="AN32" i="19"/>
  <c r="AO32" i="19"/>
  <c r="AP32" i="19"/>
  <c r="AQ32" i="19"/>
  <c r="AR32" i="19"/>
  <c r="AS32" i="19"/>
  <c r="AT32" i="19"/>
  <c r="AU32" i="19"/>
  <c r="AV32" i="19"/>
  <c r="AW32" i="19"/>
  <c r="AX32" i="19"/>
  <c r="AY32" i="19"/>
  <c r="AY33" i="19" s="1"/>
  <c r="AZ32" i="19"/>
  <c r="AZ33" i="19" s="1"/>
  <c r="AZ39" i="19" s="1"/>
  <c r="BA32" i="19"/>
  <c r="BB32" i="19"/>
  <c r="BC32" i="19"/>
  <c r="BD32" i="19"/>
  <c r="BE32" i="19"/>
  <c r="BF32" i="19"/>
  <c r="BG32" i="19"/>
  <c r="BH32" i="19"/>
  <c r="BH33" i="19" s="1"/>
  <c r="BH39" i="19" s="1"/>
  <c r="BH46" i="19" s="1"/>
  <c r="BI32" i="19"/>
  <c r="BJ32" i="19"/>
  <c r="BK32" i="19"/>
  <c r="BL32" i="19"/>
  <c r="BM32" i="19"/>
  <c r="BM33" i="19" s="1"/>
  <c r="BN32" i="19"/>
  <c r="BO32" i="19"/>
  <c r="BP32" i="19"/>
  <c r="BP33" i="19" s="1"/>
  <c r="BP39" i="19" s="1"/>
  <c r="BQ32" i="19"/>
  <c r="BR32" i="19"/>
  <c r="BS32" i="19"/>
  <c r="BT32" i="19"/>
  <c r="BU32" i="19"/>
  <c r="BV32" i="19"/>
  <c r="BW32" i="19"/>
  <c r="BX32" i="19"/>
  <c r="BX33" i="19" s="1"/>
  <c r="BY32" i="19"/>
  <c r="BZ32" i="19"/>
  <c r="CA32" i="19"/>
  <c r="CB32" i="19"/>
  <c r="CC32" i="19"/>
  <c r="CC33" i="19" s="1"/>
  <c r="CD32" i="19"/>
  <c r="CE32" i="19"/>
  <c r="CF32" i="19"/>
  <c r="CG32" i="19"/>
  <c r="CH32" i="19"/>
  <c r="CI32" i="19"/>
  <c r="CI33" i="19" s="1"/>
  <c r="CJ32" i="19"/>
  <c r="CK32" i="19"/>
  <c r="CL32" i="19"/>
  <c r="CM32" i="19"/>
  <c r="CN32" i="19"/>
  <c r="CO32" i="19"/>
  <c r="CP32" i="19"/>
  <c r="CQ32" i="19"/>
  <c r="CQ33" i="19" s="1"/>
  <c r="CR32" i="19"/>
  <c r="CS32" i="19"/>
  <c r="CT32" i="19"/>
  <c r="CU32" i="19"/>
  <c r="CV32" i="19"/>
  <c r="CW32" i="19"/>
  <c r="CW33" i="19" s="1"/>
  <c r="CX32" i="19"/>
  <c r="CY32" i="19"/>
  <c r="CY33" i="19" s="1"/>
  <c r="CZ32" i="19"/>
  <c r="DA32" i="19"/>
  <c r="DB32" i="19"/>
  <c r="DC32" i="19"/>
  <c r="Z34" i="19"/>
  <c r="AA34" i="19"/>
  <c r="AB34" i="19"/>
  <c r="AC34" i="19"/>
  <c r="AD34" i="19"/>
  <c r="AE34" i="19"/>
  <c r="AF34" i="19"/>
  <c r="AG34" i="19"/>
  <c r="AH34" i="19"/>
  <c r="AH37" i="19" s="1"/>
  <c r="AI34" i="19"/>
  <c r="AJ34" i="19"/>
  <c r="AK34" i="19"/>
  <c r="AL34" i="19"/>
  <c r="AM34" i="19"/>
  <c r="AN34" i="19"/>
  <c r="AO34" i="19"/>
  <c r="AP34" i="19"/>
  <c r="AQ34" i="19"/>
  <c r="AR34" i="19"/>
  <c r="AS34" i="19"/>
  <c r="AT34" i="19"/>
  <c r="AU34" i="19"/>
  <c r="AV34" i="19"/>
  <c r="AW34" i="19"/>
  <c r="AX34" i="19"/>
  <c r="AY34" i="19"/>
  <c r="AZ34" i="19"/>
  <c r="BA34" i="19"/>
  <c r="BB34" i="19"/>
  <c r="BC34" i="19"/>
  <c r="BD34" i="19"/>
  <c r="BE34" i="19"/>
  <c r="BF34" i="19"/>
  <c r="BF37" i="19" s="1"/>
  <c r="BG34" i="19"/>
  <c r="BH34" i="19"/>
  <c r="BI34" i="19"/>
  <c r="BJ34" i="19"/>
  <c r="BK34" i="19"/>
  <c r="BL34" i="19"/>
  <c r="BM34" i="19"/>
  <c r="BN34" i="19"/>
  <c r="BN37" i="19" s="1"/>
  <c r="BO34" i="19"/>
  <c r="BP34" i="19"/>
  <c r="BQ34" i="19"/>
  <c r="BR34" i="19"/>
  <c r="BS34" i="19"/>
  <c r="BT34" i="19"/>
  <c r="BU34" i="19"/>
  <c r="BV34" i="19"/>
  <c r="BW34" i="19"/>
  <c r="BX34" i="19"/>
  <c r="BY34" i="19"/>
  <c r="BZ34" i="19"/>
  <c r="CA34" i="19"/>
  <c r="CB34" i="19"/>
  <c r="CC34" i="19"/>
  <c r="CD34" i="19"/>
  <c r="CE34" i="19"/>
  <c r="CF34" i="19"/>
  <c r="CG34" i="19"/>
  <c r="CH34" i="19"/>
  <c r="CI34" i="19"/>
  <c r="CJ34" i="19"/>
  <c r="CK34" i="19"/>
  <c r="CL34" i="19"/>
  <c r="CM34" i="19"/>
  <c r="CN34" i="19"/>
  <c r="CO34" i="19"/>
  <c r="CP34" i="19"/>
  <c r="CQ34" i="19"/>
  <c r="CR34" i="19"/>
  <c r="CS34" i="19"/>
  <c r="CT34" i="19"/>
  <c r="CT37" i="19" s="1"/>
  <c r="CU34" i="19"/>
  <c r="CV34" i="19"/>
  <c r="CW34" i="19"/>
  <c r="CX34" i="19"/>
  <c r="CY34" i="19"/>
  <c r="CZ34" i="19"/>
  <c r="DA34" i="19"/>
  <c r="DB34" i="19"/>
  <c r="DC34" i="19"/>
  <c r="Z35" i="19"/>
  <c r="AA35" i="19"/>
  <c r="AB35" i="19"/>
  <c r="AC35" i="19"/>
  <c r="AD35" i="19"/>
  <c r="AE35" i="19"/>
  <c r="AF35" i="19"/>
  <c r="AG35" i="19"/>
  <c r="AH35" i="19"/>
  <c r="AI35" i="19"/>
  <c r="AJ35" i="19"/>
  <c r="AK35" i="19"/>
  <c r="AL35" i="19"/>
  <c r="AM35" i="19"/>
  <c r="AN35" i="19"/>
  <c r="AO35" i="19"/>
  <c r="AP35" i="19"/>
  <c r="AQ35" i="19"/>
  <c r="AR35" i="19"/>
  <c r="AS35" i="19"/>
  <c r="AT35" i="19"/>
  <c r="AU35" i="19"/>
  <c r="AV35" i="19"/>
  <c r="AW35" i="19"/>
  <c r="AX35" i="19"/>
  <c r="AY35" i="19"/>
  <c r="AZ35" i="19"/>
  <c r="BA35" i="19"/>
  <c r="BB35" i="19"/>
  <c r="BC35" i="19"/>
  <c r="BD35" i="19"/>
  <c r="BE35" i="19"/>
  <c r="BF35" i="19"/>
  <c r="BG35" i="19"/>
  <c r="BH35" i="19"/>
  <c r="BI35" i="19"/>
  <c r="BJ35" i="19"/>
  <c r="BK35" i="19"/>
  <c r="BL35" i="19"/>
  <c r="BM35" i="19"/>
  <c r="BN35" i="19"/>
  <c r="BO35" i="19"/>
  <c r="BP35" i="19"/>
  <c r="BQ35" i="19"/>
  <c r="BR35" i="19"/>
  <c r="BS35" i="19"/>
  <c r="BT35" i="19"/>
  <c r="BU35" i="19"/>
  <c r="BV35" i="19"/>
  <c r="BW35" i="19"/>
  <c r="BX35" i="19"/>
  <c r="BY35" i="19"/>
  <c r="BZ35" i="19"/>
  <c r="CA35" i="19"/>
  <c r="CB35" i="19"/>
  <c r="CB37" i="19" s="1"/>
  <c r="CC35" i="19"/>
  <c r="CD35" i="19"/>
  <c r="CE35" i="19"/>
  <c r="CF35" i="19"/>
  <c r="CG35" i="19"/>
  <c r="CH35" i="19"/>
  <c r="CI35" i="19"/>
  <c r="CJ35" i="19"/>
  <c r="CJ37" i="19" s="1"/>
  <c r="CK35" i="19"/>
  <c r="CL35" i="19"/>
  <c r="CM35" i="19"/>
  <c r="CN35" i="19"/>
  <c r="CO35" i="19"/>
  <c r="CP35" i="19"/>
  <c r="CQ35" i="19"/>
  <c r="CR35" i="19"/>
  <c r="CS35" i="19"/>
  <c r="CT35" i="19"/>
  <c r="CU35" i="19"/>
  <c r="CV35" i="19"/>
  <c r="CW35" i="19"/>
  <c r="CX35" i="19"/>
  <c r="CY35" i="19"/>
  <c r="CZ35" i="19"/>
  <c r="DA35" i="19"/>
  <c r="DB35" i="19"/>
  <c r="DC35" i="19"/>
  <c r="Z36" i="19"/>
  <c r="AA36" i="19"/>
  <c r="AB36" i="19"/>
  <c r="AC36" i="19"/>
  <c r="AD36" i="19"/>
  <c r="AD37" i="19" s="1"/>
  <c r="AE36" i="19"/>
  <c r="AF36" i="19"/>
  <c r="AG36" i="19"/>
  <c r="AH36" i="19"/>
  <c r="AI36" i="19"/>
  <c r="AJ36" i="19"/>
  <c r="AK36" i="19"/>
  <c r="AL36" i="19"/>
  <c r="AL37" i="19" s="1"/>
  <c r="AM36" i="19"/>
  <c r="AN36" i="19"/>
  <c r="AO36" i="19"/>
  <c r="AP36" i="19"/>
  <c r="AQ36" i="19"/>
  <c r="AR36" i="19"/>
  <c r="AS36" i="19"/>
  <c r="AT36" i="19"/>
  <c r="AT37" i="19" s="1"/>
  <c r="AU36" i="19"/>
  <c r="AV36" i="19"/>
  <c r="AW36" i="19"/>
  <c r="AX36" i="19"/>
  <c r="AY36" i="19"/>
  <c r="AZ36" i="19"/>
  <c r="BA36" i="19"/>
  <c r="BB36" i="19"/>
  <c r="BC36" i="19"/>
  <c r="BD36" i="19"/>
  <c r="BE36" i="19"/>
  <c r="BF36" i="19"/>
  <c r="BG36" i="19"/>
  <c r="BH36" i="19"/>
  <c r="BI36" i="19"/>
  <c r="BJ36" i="19"/>
  <c r="BK36" i="19"/>
  <c r="BL36" i="19"/>
  <c r="BM36" i="19"/>
  <c r="BN36" i="19"/>
  <c r="BO36" i="19"/>
  <c r="BP36" i="19"/>
  <c r="BQ36" i="19"/>
  <c r="BR36" i="19"/>
  <c r="BR37" i="19" s="1"/>
  <c r="BS36" i="19"/>
  <c r="BT36" i="19"/>
  <c r="BU36" i="19"/>
  <c r="BV36" i="19"/>
  <c r="BW36" i="19"/>
  <c r="BX36" i="19"/>
  <c r="BY36" i="19"/>
  <c r="BZ36" i="19"/>
  <c r="BZ37" i="19" s="1"/>
  <c r="CA36" i="19"/>
  <c r="CB36" i="19"/>
  <c r="CC36" i="19"/>
  <c r="CD36" i="19"/>
  <c r="CE36" i="19"/>
  <c r="CF36" i="19"/>
  <c r="CG36" i="19"/>
  <c r="CH36" i="19"/>
  <c r="CI36" i="19"/>
  <c r="CJ36" i="19"/>
  <c r="CK36" i="19"/>
  <c r="CL36" i="19"/>
  <c r="CM36" i="19"/>
  <c r="CN36" i="19"/>
  <c r="CO36" i="19"/>
  <c r="CP36" i="19"/>
  <c r="CP37" i="19" s="1"/>
  <c r="CQ36" i="19"/>
  <c r="CR36" i="19"/>
  <c r="CS36" i="19"/>
  <c r="CT36" i="19"/>
  <c r="CU36" i="19"/>
  <c r="CV36" i="19"/>
  <c r="CW36" i="19"/>
  <c r="CX36" i="19"/>
  <c r="CY36" i="19"/>
  <c r="CZ36" i="19"/>
  <c r="DA36" i="19"/>
  <c r="DB36" i="19"/>
  <c r="DC36" i="19"/>
  <c r="BR38" i="19"/>
  <c r="CH38" i="19"/>
  <c r="CH40" i="19" s="1"/>
  <c r="CV38" i="19"/>
  <c r="AA8" i="13"/>
  <c r="AB8" i="13"/>
  <c r="AC8" i="13"/>
  <c r="AC16" i="13" s="1"/>
  <c r="AD8" i="13"/>
  <c r="AD16" i="13" s="1"/>
  <c r="AE8" i="13"/>
  <c r="AF8" i="13"/>
  <c r="AG8" i="13"/>
  <c r="AG16" i="13" s="1"/>
  <c r="AH8" i="13"/>
  <c r="AI8" i="13"/>
  <c r="AI17" i="13" s="1"/>
  <c r="AI19" i="13" s="1"/>
  <c r="AJ8" i="13"/>
  <c r="AK8" i="13"/>
  <c r="AL8" i="13"/>
  <c r="AM8" i="13"/>
  <c r="AN8" i="13"/>
  <c r="AO8" i="13"/>
  <c r="AP8" i="13"/>
  <c r="AP16" i="13" s="1"/>
  <c r="AQ8" i="13"/>
  <c r="AR8" i="13"/>
  <c r="AS8" i="13"/>
  <c r="AT8" i="13"/>
  <c r="AT16" i="13" s="1"/>
  <c r="AU8" i="13"/>
  <c r="AV8" i="13"/>
  <c r="AW8" i="13"/>
  <c r="AW17" i="13"/>
  <c r="AX8" i="13"/>
  <c r="AY8" i="13"/>
  <c r="AZ8" i="13"/>
  <c r="BA8" i="13"/>
  <c r="BB8" i="13"/>
  <c r="BC8" i="13"/>
  <c r="BD8" i="13"/>
  <c r="BE8" i="13"/>
  <c r="BE17" i="13" s="1"/>
  <c r="BF8" i="13"/>
  <c r="BF16" i="13" s="1"/>
  <c r="BG8" i="13"/>
  <c r="BH8" i="13"/>
  <c r="BI8" i="13"/>
  <c r="BJ8" i="13"/>
  <c r="BJ16" i="13" s="1"/>
  <c r="BK8" i="13"/>
  <c r="BL8" i="13"/>
  <c r="BM8" i="13"/>
  <c r="BM17" i="13" s="1"/>
  <c r="BN8" i="13"/>
  <c r="BO8" i="13"/>
  <c r="BP8" i="13"/>
  <c r="BQ8" i="13"/>
  <c r="BR8" i="13"/>
  <c r="BS8" i="13"/>
  <c r="BT8" i="13"/>
  <c r="BU8" i="13"/>
  <c r="BV8" i="13"/>
  <c r="BV16" i="13" s="1"/>
  <c r="BW8" i="13"/>
  <c r="BX8" i="13"/>
  <c r="BY8" i="13"/>
  <c r="BZ8" i="13"/>
  <c r="BZ16" i="13" s="1"/>
  <c r="CA8" i="13"/>
  <c r="CA17" i="13" s="1"/>
  <c r="CB8" i="13"/>
  <c r="CC8" i="13"/>
  <c r="CC16" i="13" s="1"/>
  <c r="CD8" i="13"/>
  <c r="CE8" i="13"/>
  <c r="CF8" i="13"/>
  <c r="CG8" i="13"/>
  <c r="CH8" i="13"/>
  <c r="CI8" i="13"/>
  <c r="CI17" i="13" s="1"/>
  <c r="CJ8" i="13"/>
  <c r="CK8" i="13"/>
  <c r="CL8" i="13"/>
  <c r="CL16" i="13" s="1"/>
  <c r="CM8" i="13"/>
  <c r="CN8" i="13"/>
  <c r="CO8" i="13"/>
  <c r="CO16" i="13" s="1"/>
  <c r="CP8" i="13"/>
  <c r="CQ8" i="13"/>
  <c r="CR8" i="13"/>
  <c r="CR18" i="13" s="1"/>
  <c r="CR45" i="13" s="1"/>
  <c r="CS8" i="13"/>
  <c r="CT8" i="13"/>
  <c r="CU8" i="13"/>
  <c r="CU17" i="13"/>
  <c r="CV8" i="13"/>
  <c r="CW8" i="13"/>
  <c r="CX8" i="13"/>
  <c r="CY8" i="13"/>
  <c r="CZ8" i="13"/>
  <c r="DA8" i="13"/>
  <c r="DB8" i="13"/>
  <c r="DB16" i="13"/>
  <c r="DC8" i="13"/>
  <c r="AA12" i="13"/>
  <c r="AB12" i="13"/>
  <c r="AC12" i="13"/>
  <c r="AD12" i="13"/>
  <c r="AE12" i="13"/>
  <c r="AF12" i="13"/>
  <c r="AG12" i="13"/>
  <c r="AG18" i="13" s="1"/>
  <c r="AG45" i="13" s="1"/>
  <c r="AH12" i="13"/>
  <c r="AI12" i="13"/>
  <c r="AJ12" i="13"/>
  <c r="AK12" i="13"/>
  <c r="AL12" i="13"/>
  <c r="AL18" i="13" s="1"/>
  <c r="AL45" i="13" s="1"/>
  <c r="AM12" i="13"/>
  <c r="AN12" i="13"/>
  <c r="AO12" i="13"/>
  <c r="AP12" i="13"/>
  <c r="AQ12" i="13"/>
  <c r="AR12" i="13"/>
  <c r="AS12" i="13"/>
  <c r="AT12" i="13"/>
  <c r="AU12" i="13"/>
  <c r="AV12" i="13"/>
  <c r="AW12" i="13"/>
  <c r="AW18" i="13" s="1"/>
  <c r="AW45" i="13" s="1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C18" i="13" s="1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CT12" i="13"/>
  <c r="CU12" i="13"/>
  <c r="CV12" i="13"/>
  <c r="CW12" i="13"/>
  <c r="CX12" i="13"/>
  <c r="CY12" i="13"/>
  <c r="CZ12" i="13"/>
  <c r="DA12" i="13"/>
  <c r="DA18" i="13" s="1"/>
  <c r="DA45" i="13" s="1"/>
  <c r="DB12" i="13"/>
  <c r="DC12" i="13"/>
  <c r="AW16" i="13"/>
  <c r="AA27" i="13"/>
  <c r="AB27" i="13"/>
  <c r="AB36" i="13" s="1"/>
  <c r="AC27" i="13"/>
  <c r="AD27" i="13"/>
  <c r="AE27" i="13"/>
  <c r="AE36" i="13" s="1"/>
  <c r="AE38" i="13" s="1"/>
  <c r="AF27" i="13"/>
  <c r="AG27" i="13"/>
  <c r="AH27" i="13"/>
  <c r="AI27" i="13"/>
  <c r="AJ27" i="13"/>
  <c r="AK27" i="13"/>
  <c r="AK36" i="13" s="1"/>
  <c r="AL27" i="13"/>
  <c r="AM27" i="13"/>
  <c r="AM36" i="13" s="1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Y36" i="13" s="1"/>
  <c r="AZ27" i="13"/>
  <c r="BA27" i="13"/>
  <c r="BB27" i="13"/>
  <c r="BC27" i="13"/>
  <c r="BD27" i="13"/>
  <c r="BE27" i="13"/>
  <c r="BF27" i="13"/>
  <c r="BG27" i="13"/>
  <c r="BH27" i="13"/>
  <c r="BH36" i="13" s="1"/>
  <c r="BH38" i="13" s="1"/>
  <c r="BI27" i="13"/>
  <c r="BJ27" i="13"/>
  <c r="BK27" i="13"/>
  <c r="BK36" i="13"/>
  <c r="BK38" i="13" s="1"/>
  <c r="BL27" i="13"/>
  <c r="BL36" i="13" s="1"/>
  <c r="BL38" i="13" s="1"/>
  <c r="BM27" i="13"/>
  <c r="BN27" i="13"/>
  <c r="BO27" i="13"/>
  <c r="BO36" i="13" s="1"/>
  <c r="BP27" i="13"/>
  <c r="BQ27" i="13"/>
  <c r="BR27" i="13"/>
  <c r="BS27" i="13"/>
  <c r="BT27" i="13"/>
  <c r="BT36" i="13" s="1"/>
  <c r="BU27" i="13"/>
  <c r="BV27" i="13"/>
  <c r="BW27" i="13"/>
  <c r="BX27" i="13"/>
  <c r="BY27" i="13"/>
  <c r="BZ27" i="13"/>
  <c r="CA27" i="13"/>
  <c r="CB27" i="13"/>
  <c r="CC27" i="13"/>
  <c r="CD27" i="13"/>
  <c r="CE27" i="13"/>
  <c r="CF27" i="13"/>
  <c r="CF36" i="13" s="1"/>
  <c r="CG27" i="13"/>
  <c r="CH27" i="13"/>
  <c r="CI27" i="13"/>
  <c r="CJ27" i="13"/>
  <c r="CJ36" i="13" s="1"/>
  <c r="CJ38" i="13" s="1"/>
  <c r="CK27" i="13"/>
  <c r="CL27" i="13"/>
  <c r="CL35" i="13" s="1"/>
  <c r="CM27" i="13"/>
  <c r="CN27" i="13"/>
  <c r="CO27" i="13"/>
  <c r="CP27" i="13"/>
  <c r="CQ27" i="13"/>
  <c r="CR27" i="13"/>
  <c r="CR36" i="13" s="1"/>
  <c r="CR38" i="13" s="1"/>
  <c r="CS27" i="13"/>
  <c r="CT27" i="13"/>
  <c r="CU27" i="13"/>
  <c r="CV27" i="13"/>
  <c r="CV36" i="13" s="1"/>
  <c r="CV38" i="13" s="1"/>
  <c r="CW27" i="13"/>
  <c r="CX27" i="13"/>
  <c r="CY27" i="13"/>
  <c r="CZ27" i="13"/>
  <c r="DA27" i="13"/>
  <c r="DB27" i="13"/>
  <c r="DB36" i="13" s="1"/>
  <c r="DB38" i="13" s="1"/>
  <c r="DC27" i="13"/>
  <c r="DC36" i="13" s="1"/>
  <c r="DC38" i="13" s="1"/>
  <c r="AA29" i="13"/>
  <c r="AB29" i="13"/>
  <c r="AC29" i="13"/>
  <c r="AD29" i="13"/>
  <c r="AE29" i="13"/>
  <c r="AF29" i="13"/>
  <c r="AG29" i="13"/>
  <c r="AG31" i="13" s="1"/>
  <c r="AG37" i="13" s="1"/>
  <c r="AG44" i="13" s="1"/>
  <c r="AH29" i="13"/>
  <c r="AI29" i="13"/>
  <c r="AJ29" i="13"/>
  <c r="AK29" i="13"/>
  <c r="AL29" i="13"/>
  <c r="AM29" i="13"/>
  <c r="AN29" i="13"/>
  <c r="AO29" i="13"/>
  <c r="AO31" i="13" s="1"/>
  <c r="AO37" i="13" s="1"/>
  <c r="AP29" i="13"/>
  <c r="AQ29" i="13"/>
  <c r="AR29" i="13"/>
  <c r="AS29" i="13"/>
  <c r="AT29" i="13"/>
  <c r="AT31" i="13" s="1"/>
  <c r="AU29" i="13"/>
  <c r="AV29" i="13"/>
  <c r="AW29" i="13"/>
  <c r="AW31" i="13" s="1"/>
  <c r="AW37" i="13" s="1"/>
  <c r="AW44" i="13" s="1"/>
  <c r="AX29" i="13"/>
  <c r="AY29" i="13"/>
  <c r="AZ29" i="13"/>
  <c r="BA29" i="13"/>
  <c r="BB29" i="13"/>
  <c r="BC29" i="13"/>
  <c r="BD29" i="13"/>
  <c r="BE29" i="13"/>
  <c r="BE31" i="13" s="1"/>
  <c r="BF29" i="13"/>
  <c r="BG29" i="13"/>
  <c r="BH29" i="13"/>
  <c r="BI29" i="13"/>
  <c r="BJ29" i="13"/>
  <c r="BK29" i="13"/>
  <c r="BL29" i="13"/>
  <c r="BM29" i="13"/>
  <c r="BM31" i="13" s="1"/>
  <c r="BM37" i="13" s="1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Z29" i="13"/>
  <c r="CA29" i="13"/>
  <c r="CB29" i="13"/>
  <c r="CC29" i="13"/>
  <c r="CC31" i="13" s="1"/>
  <c r="CC37" i="13" s="1"/>
  <c r="CD29" i="13"/>
  <c r="CE29" i="13"/>
  <c r="CF29" i="13"/>
  <c r="CG29" i="13"/>
  <c r="CH29" i="13"/>
  <c r="CI29" i="13"/>
  <c r="CJ29" i="13"/>
  <c r="CK29" i="13"/>
  <c r="CK31" i="13" s="1"/>
  <c r="CK37" i="13" s="1"/>
  <c r="CL29" i="13"/>
  <c r="CM29" i="13"/>
  <c r="CN29" i="13"/>
  <c r="CO29" i="13"/>
  <c r="CP29" i="13"/>
  <c r="CQ29" i="13"/>
  <c r="CR29" i="13"/>
  <c r="CS29" i="13"/>
  <c r="CS31" i="13" s="1"/>
  <c r="CS37" i="13" s="1"/>
  <c r="CT29" i="13"/>
  <c r="CU29" i="13"/>
  <c r="CV29" i="13"/>
  <c r="CW29" i="13"/>
  <c r="CX29" i="13"/>
  <c r="CY29" i="13"/>
  <c r="CZ29" i="13"/>
  <c r="DA29" i="13"/>
  <c r="DB29" i="13"/>
  <c r="DC29" i="13"/>
  <c r="AA30" i="13"/>
  <c r="AB30" i="13"/>
  <c r="AC30" i="13"/>
  <c r="AD30" i="13"/>
  <c r="AE30" i="13"/>
  <c r="AF30" i="13"/>
  <c r="AF31" i="13" s="1"/>
  <c r="AF37" i="13" s="1"/>
  <c r="AG30" i="13"/>
  <c r="AH30" i="13"/>
  <c r="AI30" i="13"/>
  <c r="AJ30" i="13"/>
  <c r="AK30" i="13"/>
  <c r="AL30" i="13"/>
  <c r="AM30" i="13"/>
  <c r="AN30" i="13"/>
  <c r="AN31" i="13" s="1"/>
  <c r="AO30" i="13"/>
  <c r="AP30" i="13"/>
  <c r="AQ30" i="13"/>
  <c r="AR30" i="13"/>
  <c r="AS30" i="13"/>
  <c r="AT30" i="13"/>
  <c r="AU30" i="13"/>
  <c r="AV30" i="13"/>
  <c r="AV31" i="13" s="1"/>
  <c r="AW30" i="13"/>
  <c r="AX30" i="13"/>
  <c r="AY30" i="13"/>
  <c r="AZ30" i="13"/>
  <c r="BA30" i="13"/>
  <c r="BB30" i="13"/>
  <c r="BC30" i="13"/>
  <c r="BD30" i="13"/>
  <c r="BD31" i="13" s="1"/>
  <c r="BE30" i="13"/>
  <c r="BF30" i="13"/>
  <c r="BF31" i="13" s="1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Z30" i="13"/>
  <c r="CA30" i="13"/>
  <c r="CB30" i="13"/>
  <c r="CC30" i="13"/>
  <c r="CD30" i="13"/>
  <c r="CE30" i="13"/>
  <c r="CF30" i="13"/>
  <c r="CG30" i="13"/>
  <c r="CH30" i="13"/>
  <c r="CI30" i="13"/>
  <c r="CJ30" i="13"/>
  <c r="CK30" i="13"/>
  <c r="CL30" i="13"/>
  <c r="CM30" i="13"/>
  <c r="CN30" i="13"/>
  <c r="CO30" i="13"/>
  <c r="CP30" i="13"/>
  <c r="CQ30" i="13"/>
  <c r="CQ31" i="13" s="1"/>
  <c r="CQ37" i="13" s="1"/>
  <c r="CQ44" i="13" s="1"/>
  <c r="CR30" i="13"/>
  <c r="CS30" i="13"/>
  <c r="CT30" i="13"/>
  <c r="CU30" i="13"/>
  <c r="CV30" i="13"/>
  <c r="CW30" i="13"/>
  <c r="CX30" i="13"/>
  <c r="CY30" i="13"/>
  <c r="CZ30" i="13"/>
  <c r="DA30" i="13"/>
  <c r="DB30" i="13"/>
  <c r="DC30" i="13"/>
  <c r="AA32" i="13"/>
  <c r="AB32" i="13"/>
  <c r="AC32" i="13"/>
  <c r="AD32" i="13"/>
  <c r="AD35" i="13" s="1"/>
  <c r="AE32" i="13"/>
  <c r="AF32" i="13"/>
  <c r="AG32" i="13"/>
  <c r="AH32" i="13"/>
  <c r="AI32" i="13"/>
  <c r="AJ32" i="13"/>
  <c r="AK32" i="13"/>
  <c r="AL32" i="13"/>
  <c r="AL35" i="13" s="1"/>
  <c r="AM32" i="13"/>
  <c r="AN32" i="13"/>
  <c r="AN35" i="13" s="1"/>
  <c r="AO32" i="13"/>
  <c r="AP32" i="13"/>
  <c r="AQ32" i="13"/>
  <c r="AR32" i="13"/>
  <c r="AS32" i="13"/>
  <c r="AT32" i="13"/>
  <c r="AT35" i="13" s="1"/>
  <c r="AU32" i="13"/>
  <c r="AV32" i="13"/>
  <c r="AW32" i="13"/>
  <c r="AX32" i="13"/>
  <c r="AY32" i="13"/>
  <c r="AZ32" i="13"/>
  <c r="BA32" i="13"/>
  <c r="BB32" i="13"/>
  <c r="BB35" i="13" s="1"/>
  <c r="BC32" i="13"/>
  <c r="BD32" i="13"/>
  <c r="BE32" i="13"/>
  <c r="BF32" i="13"/>
  <c r="BG32" i="13"/>
  <c r="BH32" i="13"/>
  <c r="BI32" i="13"/>
  <c r="BJ32" i="13"/>
  <c r="BJ35" i="13" s="1"/>
  <c r="BK32" i="13"/>
  <c r="BL32" i="13"/>
  <c r="BM32" i="13"/>
  <c r="BN32" i="13"/>
  <c r="BO32" i="13"/>
  <c r="BP32" i="13"/>
  <c r="BQ32" i="13"/>
  <c r="BR32" i="13"/>
  <c r="BR35" i="13" s="1"/>
  <c r="BS32" i="13"/>
  <c r="BT32" i="13"/>
  <c r="BU32" i="13"/>
  <c r="BV32" i="13"/>
  <c r="BW32" i="13"/>
  <c r="BX32" i="13"/>
  <c r="BY32" i="13"/>
  <c r="BZ32" i="13"/>
  <c r="BZ35" i="13" s="1"/>
  <c r="CA32" i="13"/>
  <c r="CB32" i="13"/>
  <c r="CC32" i="13"/>
  <c r="CD32" i="13"/>
  <c r="CE32" i="13"/>
  <c r="CF32" i="13"/>
  <c r="CG32" i="13"/>
  <c r="CH32" i="13"/>
  <c r="CH35" i="13" s="1"/>
  <c r="CI32" i="13"/>
  <c r="CJ32" i="13"/>
  <c r="CK32" i="13"/>
  <c r="CL32" i="13"/>
  <c r="CM32" i="13"/>
  <c r="CN32" i="13"/>
  <c r="CO32" i="13"/>
  <c r="CP32" i="13"/>
  <c r="CQ32" i="13"/>
  <c r="CR32" i="13"/>
  <c r="CS32" i="13"/>
  <c r="CT32" i="13"/>
  <c r="CU32" i="13"/>
  <c r="CV32" i="13"/>
  <c r="CW32" i="13"/>
  <c r="CX32" i="13"/>
  <c r="CX35" i="13" s="1"/>
  <c r="CY32" i="13"/>
  <c r="CZ32" i="13"/>
  <c r="DA32" i="13"/>
  <c r="DB32" i="13"/>
  <c r="DC32" i="13"/>
  <c r="AA33" i="13"/>
  <c r="AB33" i="13"/>
  <c r="AC33" i="13"/>
  <c r="AC35" i="13" s="1"/>
  <c r="AD33" i="13"/>
  <c r="AE33" i="13"/>
  <c r="AF33" i="13"/>
  <c r="AG33" i="13"/>
  <c r="AH33" i="13"/>
  <c r="AI33" i="13"/>
  <c r="AJ33" i="13"/>
  <c r="AK33" i="13"/>
  <c r="AK35" i="13" s="1"/>
  <c r="AL33" i="13"/>
  <c r="AM33" i="13"/>
  <c r="AN33" i="13"/>
  <c r="AO33" i="13"/>
  <c r="AP33" i="13"/>
  <c r="AQ33" i="13"/>
  <c r="AR33" i="13"/>
  <c r="AS33" i="13"/>
  <c r="AS35" i="13" s="1"/>
  <c r="AT33" i="13"/>
  <c r="AU33" i="13"/>
  <c r="AV33" i="13"/>
  <c r="AW33" i="13"/>
  <c r="AX33" i="13"/>
  <c r="AY33" i="13"/>
  <c r="AZ33" i="13"/>
  <c r="BA33" i="13"/>
  <c r="BA35" i="13" s="1"/>
  <c r="BB33" i="13"/>
  <c r="BC33" i="13"/>
  <c r="BD33" i="13"/>
  <c r="BE33" i="13"/>
  <c r="BF33" i="13"/>
  <c r="BG33" i="13"/>
  <c r="BH33" i="13"/>
  <c r="BI33" i="13"/>
  <c r="BI35" i="13" s="1"/>
  <c r="BJ33" i="13"/>
  <c r="BK33" i="13"/>
  <c r="BL33" i="13"/>
  <c r="BM33" i="13"/>
  <c r="BN33" i="13"/>
  <c r="BO33" i="13"/>
  <c r="BP33" i="13"/>
  <c r="BQ33" i="13"/>
  <c r="BQ35" i="13" s="1"/>
  <c r="BR33" i="13"/>
  <c r="BS33" i="13"/>
  <c r="BT33" i="13"/>
  <c r="BU33" i="13"/>
  <c r="BV33" i="13"/>
  <c r="BW33" i="13"/>
  <c r="BX33" i="13"/>
  <c r="BY33" i="13"/>
  <c r="BY35" i="13" s="1"/>
  <c r="BZ33" i="13"/>
  <c r="CA33" i="13"/>
  <c r="CB33" i="13"/>
  <c r="CC33" i="13"/>
  <c r="CD33" i="13"/>
  <c r="CE33" i="13"/>
  <c r="CF33" i="13"/>
  <c r="CG33" i="13"/>
  <c r="CG35" i="13" s="1"/>
  <c r="CH33" i="13"/>
  <c r="CI33" i="13"/>
  <c r="CJ33" i="13"/>
  <c r="CK33" i="13"/>
  <c r="CL33" i="13"/>
  <c r="CM33" i="13"/>
  <c r="CN33" i="13"/>
  <c r="CO33" i="13"/>
  <c r="CO35" i="13" s="1"/>
  <c r="CP33" i="13"/>
  <c r="CQ33" i="13"/>
  <c r="CR33" i="13"/>
  <c r="CS33" i="13"/>
  <c r="CT33" i="13"/>
  <c r="CU33" i="13"/>
  <c r="CV33" i="13"/>
  <c r="CW33" i="13"/>
  <c r="CW35" i="13" s="1"/>
  <c r="CX33" i="13"/>
  <c r="CY33" i="13"/>
  <c r="CZ33" i="13"/>
  <c r="DA33" i="13"/>
  <c r="DB33" i="13"/>
  <c r="DC33" i="13"/>
  <c r="AA34" i="13"/>
  <c r="AB34" i="13"/>
  <c r="AC34" i="13"/>
  <c r="AD34" i="13"/>
  <c r="AE34" i="13"/>
  <c r="AF34" i="13"/>
  <c r="AG34" i="13"/>
  <c r="AH34" i="13"/>
  <c r="AI34" i="13"/>
  <c r="AJ34" i="13"/>
  <c r="AJ35" i="13" s="1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BR34" i="13"/>
  <c r="BS34" i="13"/>
  <c r="BT34" i="13"/>
  <c r="BU34" i="13"/>
  <c r="BV34" i="13"/>
  <c r="BW34" i="13"/>
  <c r="BX34" i="13"/>
  <c r="BY34" i="13"/>
  <c r="BZ34" i="13"/>
  <c r="CA34" i="13"/>
  <c r="CB34" i="13"/>
  <c r="CC34" i="13"/>
  <c r="CD34" i="13"/>
  <c r="CE34" i="13"/>
  <c r="CF34" i="13"/>
  <c r="CF35" i="13" s="1"/>
  <c r="CG34" i="13"/>
  <c r="CH34" i="13"/>
  <c r="CI34" i="13"/>
  <c r="CJ34" i="13"/>
  <c r="CK34" i="13"/>
  <c r="CL34" i="13"/>
  <c r="CM34" i="13"/>
  <c r="CN34" i="13"/>
  <c r="CO34" i="13"/>
  <c r="CP34" i="13"/>
  <c r="CQ34" i="13"/>
  <c r="CR34" i="13"/>
  <c r="CS34" i="13"/>
  <c r="CT34" i="13"/>
  <c r="CU34" i="13"/>
  <c r="CV34" i="13"/>
  <c r="CV35" i="13" s="1"/>
  <c r="CW34" i="13"/>
  <c r="CX34" i="13"/>
  <c r="CY34" i="13"/>
  <c r="CZ34" i="13"/>
  <c r="DA34" i="13"/>
  <c r="DB34" i="13"/>
  <c r="DC34" i="13"/>
  <c r="AU36" i="13"/>
  <c r="AU38" i="13" s="1"/>
  <c r="AU42" i="13" s="1"/>
  <c r="BC36" i="13"/>
  <c r="BC38" i="13" s="1"/>
  <c r="BP36" i="13"/>
  <c r="CA36" i="13"/>
  <c r="CA38" i="13" s="1"/>
  <c r="CM36" i="13"/>
  <c r="CM38" i="13" s="1"/>
  <c r="CQ36" i="13"/>
  <c r="CQ38" i="13" s="1"/>
  <c r="CY36" i="13"/>
  <c r="AA9" i="8"/>
  <c r="AA11" i="8" s="1"/>
  <c r="AA18" i="8" s="1"/>
  <c r="AB9" i="8"/>
  <c r="AB11" i="8" s="1"/>
  <c r="AC9" i="8"/>
  <c r="AC11" i="8" s="1"/>
  <c r="AD9" i="8"/>
  <c r="AD11" i="8" s="1"/>
  <c r="AE9" i="8"/>
  <c r="AE11" i="8" s="1"/>
  <c r="AF9" i="8"/>
  <c r="AF11" i="8" s="1"/>
  <c r="AG9" i="8"/>
  <c r="AG11" i="8" s="1"/>
  <c r="AG20" i="8" s="1"/>
  <c r="AH9" i="8"/>
  <c r="AH11" i="8" s="1"/>
  <c r="AH19" i="8" s="1"/>
  <c r="AI9" i="8"/>
  <c r="AI11" i="8" s="1"/>
  <c r="AI18" i="8" s="1"/>
  <c r="AJ9" i="8"/>
  <c r="AJ11" i="8" s="1"/>
  <c r="AK9" i="8"/>
  <c r="AK11" i="8" s="1"/>
  <c r="AL9" i="8"/>
  <c r="AL11" i="8" s="1"/>
  <c r="AL18" i="8" s="1"/>
  <c r="AM9" i="8"/>
  <c r="AM11" i="8" s="1"/>
  <c r="AN9" i="8"/>
  <c r="AN11" i="8" s="1"/>
  <c r="AO9" i="8"/>
  <c r="AO11" i="8" s="1"/>
  <c r="AO19" i="8" s="1"/>
  <c r="AP9" i="8"/>
  <c r="AP11" i="8" s="1"/>
  <c r="AQ9" i="8"/>
  <c r="AQ11" i="8" s="1"/>
  <c r="AR9" i="8"/>
  <c r="AR11" i="8" s="1"/>
  <c r="AS9" i="8"/>
  <c r="AS11" i="8" s="1"/>
  <c r="AT9" i="8"/>
  <c r="AT11" i="8" s="1"/>
  <c r="AT18" i="8" s="1"/>
  <c r="AU9" i="8"/>
  <c r="AU11" i="8" s="1"/>
  <c r="AV9" i="8"/>
  <c r="AV11" i="8" s="1"/>
  <c r="AW9" i="8"/>
  <c r="AW11" i="8" s="1"/>
  <c r="AX9" i="8"/>
  <c r="AX11" i="8" s="1"/>
  <c r="AX19" i="8" s="1"/>
  <c r="AY9" i="8"/>
  <c r="AY11" i="8" s="1"/>
  <c r="AZ9" i="8"/>
  <c r="AZ11" i="8" s="1"/>
  <c r="BA9" i="8"/>
  <c r="BA11" i="8"/>
  <c r="BA19" i="8" s="1"/>
  <c r="BB9" i="8"/>
  <c r="BB11" i="8" s="1"/>
  <c r="BB18" i="8" s="1"/>
  <c r="BC9" i="8"/>
  <c r="BC11" i="8" s="1"/>
  <c r="BD9" i="8"/>
  <c r="BD11" i="8" s="1"/>
  <c r="BE9" i="8"/>
  <c r="BE11" i="8" s="1"/>
  <c r="BE18" i="8" s="1"/>
  <c r="BF9" i="8"/>
  <c r="BF11" i="8" s="1"/>
  <c r="BF19" i="8" s="1"/>
  <c r="BG9" i="8"/>
  <c r="BG11" i="8" s="1"/>
  <c r="BH9" i="8"/>
  <c r="BH11" i="8" s="1"/>
  <c r="BI9" i="8"/>
  <c r="BI11" i="8" s="1"/>
  <c r="BI19" i="8" s="1"/>
  <c r="BJ9" i="8"/>
  <c r="BJ11" i="8" s="1"/>
  <c r="BJ18" i="8" s="1"/>
  <c r="BK9" i="8"/>
  <c r="BK11" i="8" s="1"/>
  <c r="BL9" i="8"/>
  <c r="BL11" i="8" s="1"/>
  <c r="BL18" i="8" s="1"/>
  <c r="BM9" i="8"/>
  <c r="BM11" i="8" s="1"/>
  <c r="BM19" i="8" s="1"/>
  <c r="BN9" i="8"/>
  <c r="BN11" i="8" s="1"/>
  <c r="BN19" i="8" s="1"/>
  <c r="BO9" i="8"/>
  <c r="BO11" i="8" s="1"/>
  <c r="BO18" i="8" s="1"/>
  <c r="BP9" i="8"/>
  <c r="BP11" i="8" s="1"/>
  <c r="BQ9" i="8"/>
  <c r="BQ11" i="8" s="1"/>
  <c r="BR9" i="8"/>
  <c r="BR11" i="8" s="1"/>
  <c r="BR18" i="8" s="1"/>
  <c r="BS9" i="8"/>
  <c r="BS11" i="8" s="1"/>
  <c r="BT9" i="8"/>
  <c r="BT11" i="8"/>
  <c r="BT18" i="8" s="1"/>
  <c r="BU9" i="8"/>
  <c r="BU11" i="8" s="1"/>
  <c r="BV9" i="8"/>
  <c r="BV11" i="8" s="1"/>
  <c r="BW9" i="8"/>
  <c r="BW11" i="8" s="1"/>
  <c r="BW18" i="8" s="1"/>
  <c r="BX9" i="8"/>
  <c r="BX11" i="8" s="1"/>
  <c r="BY9" i="8"/>
  <c r="BY11" i="8" s="1"/>
  <c r="BZ9" i="8"/>
  <c r="BZ11" i="8" s="1"/>
  <c r="BZ18" i="8" s="1"/>
  <c r="CA9" i="8"/>
  <c r="CA11" i="8" s="1"/>
  <c r="CA19" i="8"/>
  <c r="CA21" i="8" s="1"/>
  <c r="CA47" i="8" s="1"/>
  <c r="CB9" i="8"/>
  <c r="CB11" i="8" s="1"/>
  <c r="CC9" i="8"/>
  <c r="CC11" i="8"/>
  <c r="CD9" i="8"/>
  <c r="CD11" i="8"/>
  <c r="CD19" i="8" s="1"/>
  <c r="CE9" i="8"/>
  <c r="CE11" i="8" s="1"/>
  <c r="CE18" i="8" s="1"/>
  <c r="CF9" i="8"/>
  <c r="CF11" i="8" s="1"/>
  <c r="CG9" i="8"/>
  <c r="CG11" i="8" s="1"/>
  <c r="CG19" i="8" s="1"/>
  <c r="CH9" i="8"/>
  <c r="CH11" i="8" s="1"/>
  <c r="CH18" i="8" s="1"/>
  <c r="CI9" i="8"/>
  <c r="CI11" i="8"/>
  <c r="CJ9" i="8"/>
  <c r="CJ11" i="8"/>
  <c r="CK9" i="8"/>
  <c r="CL9" i="8"/>
  <c r="CL11" i="8" s="1"/>
  <c r="CL19" i="8" s="1"/>
  <c r="CM9" i="8"/>
  <c r="CM11" i="8" s="1"/>
  <c r="CM18" i="8" s="1"/>
  <c r="CN9" i="8"/>
  <c r="CN11" i="8" s="1"/>
  <c r="CO9" i="8"/>
  <c r="CO11" i="8" s="1"/>
  <c r="CP9" i="8"/>
  <c r="CP11" i="8" s="1"/>
  <c r="CP18" i="8" s="1"/>
  <c r="CQ9" i="8"/>
  <c r="CQ11" i="8" s="1"/>
  <c r="CR9" i="8"/>
  <c r="CR11" i="8" s="1"/>
  <c r="CS9" i="8"/>
  <c r="CS11" i="8"/>
  <c r="CS19" i="8" s="1"/>
  <c r="CS21" i="8" s="1"/>
  <c r="CS47" i="8" s="1"/>
  <c r="CT9" i="8"/>
  <c r="CT11" i="8" s="1"/>
  <c r="CT19" i="8" s="1"/>
  <c r="CU9" i="8"/>
  <c r="CU11" i="8" s="1"/>
  <c r="CU18" i="8" s="1"/>
  <c r="CV9" i="8"/>
  <c r="CV11" i="8" s="1"/>
  <c r="CV19" i="8" s="1"/>
  <c r="CW9" i="8"/>
  <c r="CW11" i="8" s="1"/>
  <c r="CX9" i="8"/>
  <c r="CX11" i="8" s="1"/>
  <c r="CX18" i="8" s="1"/>
  <c r="CY9" i="8"/>
  <c r="CY11" i="8" s="1"/>
  <c r="CZ9" i="8"/>
  <c r="CZ11" i="8" s="1"/>
  <c r="DA9" i="8"/>
  <c r="DA11" i="8" s="1"/>
  <c r="DB9" i="8"/>
  <c r="DB11" i="8" s="1"/>
  <c r="DB19" i="8" s="1"/>
  <c r="DC9" i="8"/>
  <c r="DC11" i="8" s="1"/>
  <c r="DC18" i="8" s="1"/>
  <c r="BC19" i="8"/>
  <c r="CK11" i="8"/>
  <c r="CK19" i="8" s="1"/>
  <c r="CK21" i="8" s="1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C20" i="8" s="1"/>
  <c r="BC49" i="8" s="1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AA30" i="8"/>
  <c r="AA32" i="8" s="1"/>
  <c r="AB30" i="8"/>
  <c r="AB32" i="8" s="1"/>
  <c r="AB41" i="8" s="1"/>
  <c r="AC30" i="8"/>
  <c r="AC32" i="8" s="1"/>
  <c r="AD30" i="8"/>
  <c r="AD32" i="8" s="1"/>
  <c r="AE30" i="8"/>
  <c r="AE32" i="8" s="1"/>
  <c r="AF30" i="8"/>
  <c r="AF32" i="8" s="1"/>
  <c r="AG30" i="8"/>
  <c r="AG32" i="8" s="1"/>
  <c r="AH30" i="8"/>
  <c r="AH32" i="8"/>
  <c r="AI30" i="8"/>
  <c r="AI32" i="8" s="1"/>
  <c r="AJ30" i="8"/>
  <c r="AJ32" i="8" s="1"/>
  <c r="AK30" i="8"/>
  <c r="AK32" i="8" s="1"/>
  <c r="AL30" i="8"/>
  <c r="AL32" i="8"/>
  <c r="AM30" i="8"/>
  <c r="AM32" i="8" s="1"/>
  <c r="AN30" i="8"/>
  <c r="AN32" i="8" s="1"/>
  <c r="AO30" i="8"/>
  <c r="AP30" i="8"/>
  <c r="AP32" i="8" s="1"/>
  <c r="AQ30" i="8"/>
  <c r="AQ32" i="8" s="1"/>
  <c r="AR30" i="8"/>
  <c r="AR32" i="8" s="1"/>
  <c r="AS30" i="8"/>
  <c r="AS32" i="8" s="1"/>
  <c r="AS40" i="8" s="1"/>
  <c r="AT30" i="8"/>
  <c r="AT32" i="8" s="1"/>
  <c r="AU30" i="8"/>
  <c r="AU32" i="8" s="1"/>
  <c r="AV30" i="8"/>
  <c r="AV32" i="8" s="1"/>
  <c r="AV40" i="8" s="1"/>
  <c r="AV42" i="8" s="1"/>
  <c r="AW30" i="8"/>
  <c r="AW32" i="8" s="1"/>
  <c r="AX30" i="8"/>
  <c r="AX32" i="8" s="1"/>
  <c r="AY30" i="8"/>
  <c r="AY32" i="8" s="1"/>
  <c r="AZ30" i="8"/>
  <c r="AZ32" i="8" s="1"/>
  <c r="BA30" i="8"/>
  <c r="BA32" i="8" s="1"/>
  <c r="BA40" i="8" s="1"/>
  <c r="BB30" i="8"/>
  <c r="BB32" i="8"/>
  <c r="BB40" i="8" s="1"/>
  <c r="BC30" i="8"/>
  <c r="BC32" i="8"/>
  <c r="BD30" i="8"/>
  <c r="BD32" i="8"/>
  <c r="BE30" i="8"/>
  <c r="BE32" i="8" s="1"/>
  <c r="BF30" i="8"/>
  <c r="BF32" i="8" s="1"/>
  <c r="BG30" i="8"/>
  <c r="BG32" i="8" s="1"/>
  <c r="BG40" i="8" s="1"/>
  <c r="BH30" i="8"/>
  <c r="BH32" i="8" s="1"/>
  <c r="BH40" i="8" s="1"/>
  <c r="BI30" i="8"/>
  <c r="BI32" i="8" s="1"/>
  <c r="BI40" i="8" s="1"/>
  <c r="BJ30" i="8"/>
  <c r="BJ32" i="8" s="1"/>
  <c r="BK30" i="8"/>
  <c r="BK32" i="8" s="1"/>
  <c r="BL30" i="8"/>
  <c r="BL32" i="8" s="1"/>
  <c r="BM30" i="8"/>
  <c r="BM32" i="8" s="1"/>
  <c r="BM40" i="8" s="1"/>
  <c r="BN30" i="8"/>
  <c r="BN32" i="8"/>
  <c r="BN40" i="8" s="1"/>
  <c r="BN42" i="8" s="1"/>
  <c r="BO30" i="8"/>
  <c r="BO32" i="8" s="1"/>
  <c r="BO39" i="8" s="1"/>
  <c r="BP30" i="8"/>
  <c r="BP32" i="8" s="1"/>
  <c r="BQ30" i="8"/>
  <c r="BQ32" i="8" s="1"/>
  <c r="BQ40" i="8" s="1"/>
  <c r="BR30" i="8"/>
  <c r="BR32" i="8"/>
  <c r="BR40" i="8" s="1"/>
  <c r="BS30" i="8"/>
  <c r="BS32" i="8" s="1"/>
  <c r="BS40" i="8" s="1"/>
  <c r="BT30" i="8"/>
  <c r="BT32" i="8" s="1"/>
  <c r="BU30" i="8"/>
  <c r="BV30" i="8"/>
  <c r="BV32" i="8" s="1"/>
  <c r="BW30" i="8"/>
  <c r="BW32" i="8" s="1"/>
  <c r="BX30" i="8"/>
  <c r="BX32" i="8" s="1"/>
  <c r="BY30" i="8"/>
  <c r="BY32" i="8" s="1"/>
  <c r="BY40" i="8" s="1"/>
  <c r="BY42" i="8" s="1"/>
  <c r="BZ30" i="8"/>
  <c r="BZ32" i="8" s="1"/>
  <c r="CA30" i="8"/>
  <c r="CA32" i="8" s="1"/>
  <c r="CB30" i="8"/>
  <c r="CB32" i="8" s="1"/>
  <c r="CC30" i="8"/>
  <c r="CC32" i="8" s="1"/>
  <c r="CD30" i="8"/>
  <c r="CD32" i="8" s="1"/>
  <c r="CE30" i="8"/>
  <c r="CE32" i="8"/>
  <c r="CF30" i="8"/>
  <c r="CF32" i="8"/>
  <c r="CG30" i="8"/>
  <c r="CG32" i="8" s="1"/>
  <c r="CH30" i="8"/>
  <c r="CH32" i="8" s="1"/>
  <c r="CI30" i="8"/>
  <c r="CI32" i="8" s="1"/>
  <c r="CJ30" i="8"/>
  <c r="CJ32" i="8" s="1"/>
  <c r="CK30" i="8"/>
  <c r="CK32" i="8" s="1"/>
  <c r="CK40" i="8" s="1"/>
  <c r="CL30" i="8"/>
  <c r="CL32" i="8" s="1"/>
  <c r="CM30" i="8"/>
  <c r="CM32" i="8" s="1"/>
  <c r="CM40" i="8" s="1"/>
  <c r="CM42" i="8" s="1"/>
  <c r="CN30" i="8"/>
  <c r="CN32" i="8" s="1"/>
  <c r="CO30" i="8"/>
  <c r="CO32" i="8" s="1"/>
  <c r="CO40" i="8"/>
  <c r="CP30" i="8"/>
  <c r="CP32" i="8" s="1"/>
  <c r="CQ30" i="8"/>
  <c r="CQ32" i="8" s="1"/>
  <c r="CQ40" i="8" s="1"/>
  <c r="CQ42" i="8" s="1"/>
  <c r="CR30" i="8"/>
  <c r="CR32" i="8" s="1"/>
  <c r="CS30" i="8"/>
  <c r="CS32" i="8" s="1"/>
  <c r="CT30" i="8"/>
  <c r="CT32" i="8" s="1"/>
  <c r="CT39" i="8" s="1"/>
  <c r="CU30" i="8"/>
  <c r="CU32" i="8" s="1"/>
  <c r="CV30" i="8"/>
  <c r="CV32" i="8"/>
  <c r="CW30" i="8"/>
  <c r="CW32" i="8" s="1"/>
  <c r="CW40" i="8" s="1"/>
  <c r="CW42" i="8" s="1"/>
  <c r="CX30" i="8"/>
  <c r="CX32" i="8" s="1"/>
  <c r="CY30" i="8"/>
  <c r="CY32" i="8" s="1"/>
  <c r="CZ30" i="8"/>
  <c r="CZ32" i="8" s="1"/>
  <c r="CZ40" i="8" s="1"/>
  <c r="DA30" i="8"/>
  <c r="DA32" i="8" s="1"/>
  <c r="DB30" i="8"/>
  <c r="DB32" i="8"/>
  <c r="DC30" i="8"/>
  <c r="DC32" i="8"/>
  <c r="AO32" i="8"/>
  <c r="BU32" i="8"/>
  <c r="AA33" i="8"/>
  <c r="AB33" i="8"/>
  <c r="AC33" i="8"/>
  <c r="AC35" i="8" s="1"/>
  <c r="AC41" i="8" s="1"/>
  <c r="AD33" i="8"/>
  <c r="AE33" i="8"/>
  <c r="AF33" i="8"/>
  <c r="AG33" i="8"/>
  <c r="AG35" i="8" s="1"/>
  <c r="AH33" i="8"/>
  <c r="AI33" i="8"/>
  <c r="AJ33" i="8"/>
  <c r="AK33" i="8"/>
  <c r="AK35" i="8" s="1"/>
  <c r="AL33" i="8"/>
  <c r="AM33" i="8"/>
  <c r="AN33" i="8"/>
  <c r="AO33" i="8"/>
  <c r="AO35" i="8" s="1"/>
  <c r="AO41" i="8" s="1"/>
  <c r="AP33" i="8"/>
  <c r="AQ33" i="8"/>
  <c r="AR33" i="8"/>
  <c r="AS33" i="8"/>
  <c r="AS35" i="8" s="1"/>
  <c r="AS41" i="8" s="1"/>
  <c r="AT33" i="8"/>
  <c r="AU33" i="8"/>
  <c r="AV33" i="8"/>
  <c r="AW33" i="8"/>
  <c r="AW35" i="8" s="1"/>
  <c r="AX33" i="8"/>
  <c r="AY33" i="8"/>
  <c r="AZ33" i="8"/>
  <c r="BA33" i="8"/>
  <c r="BA35" i="8" s="1"/>
  <c r="BA41" i="8" s="1"/>
  <c r="BB33" i="8"/>
  <c r="BC33" i="8"/>
  <c r="BD33" i="8"/>
  <c r="BE33" i="8"/>
  <c r="BE35" i="8" s="1"/>
  <c r="BF33" i="8"/>
  <c r="BG33" i="8"/>
  <c r="BH33" i="8"/>
  <c r="BI33" i="8"/>
  <c r="BJ33" i="8"/>
  <c r="BK33" i="8"/>
  <c r="BL33" i="8"/>
  <c r="BL35" i="8" s="1"/>
  <c r="BM33" i="8"/>
  <c r="BN33" i="8"/>
  <c r="BO33" i="8"/>
  <c r="BP33" i="8"/>
  <c r="BQ33" i="8"/>
  <c r="BQ35" i="8" s="1"/>
  <c r="BQ41" i="8" s="1"/>
  <c r="BR33" i="8"/>
  <c r="BS33" i="8"/>
  <c r="BT33" i="8"/>
  <c r="BT35" i="8" s="1"/>
  <c r="BU33" i="8"/>
  <c r="BV33" i="8"/>
  <c r="BW33" i="8"/>
  <c r="BX33" i="8"/>
  <c r="BY33" i="8"/>
  <c r="BY35" i="8" s="1"/>
  <c r="BY41" i="8" s="1"/>
  <c r="BZ33" i="8"/>
  <c r="CA33" i="8"/>
  <c r="CB33" i="8"/>
  <c r="CC33" i="8"/>
  <c r="CD33" i="8"/>
  <c r="CE33" i="8"/>
  <c r="CF33" i="8"/>
  <c r="CG33" i="8"/>
  <c r="CH33" i="8"/>
  <c r="CI33" i="8"/>
  <c r="CJ33" i="8"/>
  <c r="CJ35" i="8" s="1"/>
  <c r="CK33" i="8"/>
  <c r="CL33" i="8"/>
  <c r="CM33" i="8"/>
  <c r="CN33" i="8"/>
  <c r="CO33" i="8"/>
  <c r="CO35" i="8" s="1"/>
  <c r="CO41" i="8" s="1"/>
  <c r="CP33" i="8"/>
  <c r="CQ33" i="8"/>
  <c r="CR33" i="8"/>
  <c r="CR35" i="8" s="1"/>
  <c r="CS33" i="8"/>
  <c r="CT33" i="8"/>
  <c r="CU33" i="8"/>
  <c r="CV33" i="8"/>
  <c r="CW33" i="8"/>
  <c r="CX33" i="8"/>
  <c r="CY33" i="8"/>
  <c r="CZ33" i="8"/>
  <c r="DA33" i="8"/>
  <c r="DB33" i="8"/>
  <c r="DC33" i="8"/>
  <c r="AA34" i="8"/>
  <c r="AB34" i="8"/>
  <c r="AB35" i="8" s="1"/>
  <c r="AC34" i="8"/>
  <c r="AD34" i="8"/>
  <c r="AD35" i="8" s="1"/>
  <c r="AE34" i="8"/>
  <c r="AF34" i="8"/>
  <c r="AF35" i="8" s="1"/>
  <c r="AG34" i="8"/>
  <c r="AH34" i="8"/>
  <c r="AI34" i="8"/>
  <c r="AI35" i="8" s="1"/>
  <c r="AI41" i="8" s="1"/>
  <c r="AJ34" i="8"/>
  <c r="AK34" i="8"/>
  <c r="AL34" i="8"/>
  <c r="AM34" i="8"/>
  <c r="AN34" i="8"/>
  <c r="AN35" i="8" s="1"/>
  <c r="AO34" i="8"/>
  <c r="AP34" i="8"/>
  <c r="AQ34" i="8"/>
  <c r="AQ35" i="8" s="1"/>
  <c r="AQ41" i="8" s="1"/>
  <c r="AR34" i="8"/>
  <c r="AS34" i="8"/>
  <c r="AT34" i="8"/>
  <c r="AT35" i="8"/>
  <c r="AU34" i="8"/>
  <c r="AV34" i="8"/>
  <c r="AW34" i="8"/>
  <c r="AX34" i="8"/>
  <c r="AY34" i="8"/>
  <c r="AZ34" i="8"/>
  <c r="BA34" i="8"/>
  <c r="BB34" i="8"/>
  <c r="BC34" i="8"/>
  <c r="BD34" i="8"/>
  <c r="BD35" i="8" s="1"/>
  <c r="BE34" i="8"/>
  <c r="BF34" i="8"/>
  <c r="BF35" i="8" s="1"/>
  <c r="BF41" i="8" s="1"/>
  <c r="BF48" i="8" s="1"/>
  <c r="BG34" i="8"/>
  <c r="BH34" i="8"/>
  <c r="BI34" i="8"/>
  <c r="BJ34" i="8"/>
  <c r="BK34" i="8"/>
  <c r="BL34" i="8"/>
  <c r="BM34" i="8"/>
  <c r="BN34" i="8"/>
  <c r="BN35" i="8" s="1"/>
  <c r="BN41" i="8" s="1"/>
  <c r="BO34" i="8"/>
  <c r="BP34" i="8"/>
  <c r="BQ34" i="8"/>
  <c r="BR34" i="8"/>
  <c r="BS34" i="8"/>
  <c r="BT34" i="8"/>
  <c r="BU34" i="8"/>
  <c r="BV34" i="8"/>
  <c r="BV35" i="8" s="1"/>
  <c r="BW34" i="8"/>
  <c r="BX34" i="8"/>
  <c r="BY34" i="8"/>
  <c r="BZ34" i="8"/>
  <c r="CA34" i="8"/>
  <c r="CB34" i="8"/>
  <c r="CC34" i="8"/>
  <c r="CD34" i="8"/>
  <c r="CD35" i="8" s="1"/>
  <c r="CD41" i="8" s="1"/>
  <c r="CE34" i="8"/>
  <c r="CF34" i="8"/>
  <c r="CG34" i="8"/>
  <c r="CH34" i="8"/>
  <c r="CI34" i="8"/>
  <c r="CJ34" i="8"/>
  <c r="CK34" i="8"/>
  <c r="CL34" i="8"/>
  <c r="CL35" i="8" s="1"/>
  <c r="CM34" i="8"/>
  <c r="CN34" i="8"/>
  <c r="CO34" i="8"/>
  <c r="CP34" i="8"/>
  <c r="CQ34" i="8"/>
  <c r="CR34" i="8"/>
  <c r="CS34" i="8"/>
  <c r="CT34" i="8"/>
  <c r="CU34" i="8"/>
  <c r="CU35" i="8" s="1"/>
  <c r="CV34" i="8"/>
  <c r="CW34" i="8"/>
  <c r="CX34" i="8"/>
  <c r="CY34" i="8"/>
  <c r="CZ34" i="8"/>
  <c r="CZ35" i="8"/>
  <c r="CZ41" i="8" s="1"/>
  <c r="DA34" i="8"/>
  <c r="DA35" i="8" s="1"/>
  <c r="DB34" i="8"/>
  <c r="DC34" i="8"/>
  <c r="AL35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M36" i="8"/>
  <c r="AM39" i="8" s="1"/>
  <c r="AN36" i="8"/>
  <c r="AO36" i="8"/>
  <c r="AP36" i="8"/>
  <c r="AQ36" i="8"/>
  <c r="AR36" i="8"/>
  <c r="AS36" i="8"/>
  <c r="AT36" i="8"/>
  <c r="AU36" i="8"/>
  <c r="AV36" i="8"/>
  <c r="AW36" i="8"/>
  <c r="AX36" i="8"/>
  <c r="AY36" i="8"/>
  <c r="AZ36" i="8"/>
  <c r="BA36" i="8"/>
  <c r="BB36" i="8"/>
  <c r="BC36" i="8"/>
  <c r="BC39" i="8" s="1"/>
  <c r="BD36" i="8"/>
  <c r="BE36" i="8"/>
  <c r="BF36" i="8"/>
  <c r="BG36" i="8"/>
  <c r="BH36" i="8"/>
  <c r="BI36" i="8"/>
  <c r="BJ36" i="8"/>
  <c r="BK36" i="8"/>
  <c r="BK39" i="8" s="1"/>
  <c r="BL36" i="8"/>
  <c r="BM36" i="8"/>
  <c r="BN36" i="8"/>
  <c r="BO36" i="8"/>
  <c r="BP36" i="8"/>
  <c r="BQ36" i="8"/>
  <c r="BR36" i="8"/>
  <c r="BS36" i="8"/>
  <c r="BT36" i="8"/>
  <c r="BU36" i="8"/>
  <c r="BV36" i="8"/>
  <c r="BW36" i="8"/>
  <c r="BX36" i="8"/>
  <c r="BY36" i="8"/>
  <c r="BZ36" i="8"/>
  <c r="CA36" i="8"/>
  <c r="CB36" i="8"/>
  <c r="CC36" i="8"/>
  <c r="CD36" i="8"/>
  <c r="CE36" i="8"/>
  <c r="CF36" i="8"/>
  <c r="CG36" i="8"/>
  <c r="CH36" i="8"/>
  <c r="CI36" i="8"/>
  <c r="CI39" i="8" s="1"/>
  <c r="CJ36" i="8"/>
  <c r="CK36" i="8"/>
  <c r="CL36" i="8"/>
  <c r="CM36" i="8"/>
  <c r="CN36" i="8"/>
  <c r="CO36" i="8"/>
  <c r="CP36" i="8"/>
  <c r="CQ36" i="8"/>
  <c r="CR36" i="8"/>
  <c r="CS36" i="8"/>
  <c r="CT36" i="8"/>
  <c r="CU36" i="8"/>
  <c r="CV36" i="8"/>
  <c r="CW36" i="8"/>
  <c r="CX36" i="8"/>
  <c r="CY36" i="8"/>
  <c r="CY39" i="8" s="1"/>
  <c r="CZ36" i="8"/>
  <c r="DA36" i="8"/>
  <c r="DB36" i="8"/>
  <c r="DC36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M37" i="8"/>
  <c r="BN37" i="8"/>
  <c r="BO37" i="8"/>
  <c r="BP37" i="8"/>
  <c r="BQ37" i="8"/>
  <c r="BR37" i="8"/>
  <c r="BS37" i="8"/>
  <c r="BT37" i="8"/>
  <c r="BU37" i="8"/>
  <c r="BV37" i="8"/>
  <c r="BW37" i="8"/>
  <c r="BX37" i="8"/>
  <c r="BY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CL37" i="8"/>
  <c r="CM37" i="8"/>
  <c r="CN37" i="8"/>
  <c r="CO37" i="8"/>
  <c r="CP37" i="8"/>
  <c r="CQ37" i="8"/>
  <c r="CR37" i="8"/>
  <c r="CS37" i="8"/>
  <c r="CT37" i="8"/>
  <c r="CU37" i="8"/>
  <c r="CV37" i="8"/>
  <c r="CW37" i="8"/>
  <c r="CX37" i="8"/>
  <c r="CY37" i="8"/>
  <c r="CZ37" i="8"/>
  <c r="DA37" i="8"/>
  <c r="DB37" i="8"/>
  <c r="DC37" i="8"/>
  <c r="AA38" i="8"/>
  <c r="AB38" i="8"/>
  <c r="AC38" i="8"/>
  <c r="AD38" i="8"/>
  <c r="AE38" i="8"/>
  <c r="AF38" i="8"/>
  <c r="AG38" i="8"/>
  <c r="AH38" i="8"/>
  <c r="AI38" i="8"/>
  <c r="AJ38" i="8"/>
  <c r="AJ39" i="8" s="1"/>
  <c r="AK38" i="8"/>
  <c r="AL38" i="8"/>
  <c r="AM38" i="8"/>
  <c r="AN38" i="8"/>
  <c r="AO38" i="8"/>
  <c r="AP38" i="8"/>
  <c r="AQ38" i="8"/>
  <c r="AR38" i="8"/>
  <c r="AR39" i="8" s="1"/>
  <c r="AS38" i="8"/>
  <c r="AT38" i="8"/>
  <c r="AU38" i="8"/>
  <c r="AV38" i="8"/>
  <c r="AW38" i="8"/>
  <c r="AX38" i="8"/>
  <c r="AY38" i="8"/>
  <c r="AZ38" i="8"/>
  <c r="AZ39" i="8" s="1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BU38" i="8"/>
  <c r="BV38" i="8"/>
  <c r="BW38" i="8"/>
  <c r="BX38" i="8"/>
  <c r="BX39" i="8" s="1"/>
  <c r="BY38" i="8"/>
  <c r="BZ38" i="8"/>
  <c r="CA38" i="8"/>
  <c r="CB38" i="8"/>
  <c r="CC38" i="8"/>
  <c r="CD38" i="8"/>
  <c r="CE38" i="8"/>
  <c r="CF38" i="8"/>
  <c r="CF39" i="8" s="1"/>
  <c r="CG38" i="8"/>
  <c r="CH38" i="8"/>
  <c r="CI38" i="8"/>
  <c r="CJ38" i="8"/>
  <c r="CK38" i="8"/>
  <c r="CL38" i="8"/>
  <c r="CM38" i="8"/>
  <c r="CN38" i="8"/>
  <c r="CN39" i="8" s="1"/>
  <c r="CO38" i="8"/>
  <c r="CP38" i="8"/>
  <c r="CQ38" i="8"/>
  <c r="CR38" i="8"/>
  <c r="CS38" i="8"/>
  <c r="CT38" i="8"/>
  <c r="CU38" i="8"/>
  <c r="CV38" i="8"/>
  <c r="CV39" i="8" s="1"/>
  <c r="CW38" i="8"/>
  <c r="CX38" i="8"/>
  <c r="CY38" i="8"/>
  <c r="CZ38" i="8"/>
  <c r="DA38" i="8"/>
  <c r="DB38" i="8"/>
  <c r="DC38" i="8"/>
  <c r="AO40" i="8"/>
  <c r="AO42" i="8" s="1"/>
  <c r="AX40" i="8"/>
  <c r="BE11" i="11"/>
  <c r="BF11" i="11"/>
  <c r="BG11" i="11"/>
  <c r="BH11" i="11"/>
  <c r="BI11" i="11"/>
  <c r="BJ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CT11" i="11"/>
  <c r="CU11" i="11"/>
  <c r="CV11" i="11"/>
  <c r="CW11" i="11"/>
  <c r="CX11" i="11"/>
  <c r="CY11" i="11"/>
  <c r="CZ11" i="11"/>
  <c r="DA11" i="11"/>
  <c r="DB11" i="11"/>
  <c r="DC11" i="11"/>
  <c r="BE12" i="11"/>
  <c r="BF12" i="11"/>
  <c r="BF20" i="11" s="1"/>
  <c r="BG12" i="11"/>
  <c r="BG19" i="11" s="1"/>
  <c r="BH12" i="11"/>
  <c r="BH20" i="11"/>
  <c r="BI12" i="11"/>
  <c r="BJ12" i="11"/>
  <c r="BJ19" i="11" s="1"/>
  <c r="BK12" i="11"/>
  <c r="BK19" i="11" s="1"/>
  <c r="BL12" i="11"/>
  <c r="BL19" i="11" s="1"/>
  <c r="BM12" i="11"/>
  <c r="BN12" i="11"/>
  <c r="BO12" i="11"/>
  <c r="BO19" i="11" s="1"/>
  <c r="BP12" i="11"/>
  <c r="BQ12" i="11"/>
  <c r="BR12" i="11"/>
  <c r="BR20" i="11" s="1"/>
  <c r="BR22" i="11" s="1"/>
  <c r="BR48" i="11" s="1"/>
  <c r="BS12" i="11"/>
  <c r="BS19" i="11" s="1"/>
  <c r="BT12" i="11"/>
  <c r="BT19" i="11" s="1"/>
  <c r="BU12" i="11"/>
  <c r="BV12" i="11"/>
  <c r="BV20" i="11"/>
  <c r="BV22" i="11" s="1"/>
  <c r="BV48" i="11" s="1"/>
  <c r="BW12" i="11"/>
  <c r="BW19" i="11" s="1"/>
  <c r="BX12" i="11"/>
  <c r="BX19" i="11" s="1"/>
  <c r="BY12" i="11"/>
  <c r="BZ12" i="11"/>
  <c r="BZ20" i="11"/>
  <c r="CA12" i="11"/>
  <c r="CA19" i="11" s="1"/>
  <c r="CB12" i="11"/>
  <c r="CB19" i="11" s="1"/>
  <c r="CC12" i="11"/>
  <c r="CD12" i="11"/>
  <c r="CD20" i="11" s="1"/>
  <c r="CE12" i="11"/>
  <c r="CE19" i="11" s="1"/>
  <c r="CF12" i="11"/>
  <c r="CG12" i="11"/>
  <c r="CH12" i="11"/>
  <c r="CH19" i="11" s="1"/>
  <c r="CI12" i="11"/>
  <c r="CI19" i="11" s="1"/>
  <c r="CJ12" i="11"/>
  <c r="CJ19" i="11" s="1"/>
  <c r="CK12" i="11"/>
  <c r="CL12" i="11"/>
  <c r="CM12" i="11"/>
  <c r="CM19" i="11" s="1"/>
  <c r="CN12" i="11"/>
  <c r="CO12" i="11"/>
  <c r="CO19" i="11" s="1"/>
  <c r="CP12" i="11"/>
  <c r="CP20" i="11"/>
  <c r="CP22" i="11" s="1"/>
  <c r="CP48" i="11" s="1"/>
  <c r="CQ12" i="11"/>
  <c r="CQ19" i="11" s="1"/>
  <c r="CR12" i="11"/>
  <c r="CS12" i="11"/>
  <c r="CT12" i="11"/>
  <c r="CU12" i="11"/>
  <c r="CV12" i="11"/>
  <c r="CV19" i="11" s="1"/>
  <c r="CW12" i="11"/>
  <c r="CX12" i="11"/>
  <c r="CY12" i="11"/>
  <c r="CY19" i="11" s="1"/>
  <c r="CZ12" i="11"/>
  <c r="DA12" i="11"/>
  <c r="DB12" i="11"/>
  <c r="DB20" i="11" s="1"/>
  <c r="DC12" i="11"/>
  <c r="DC19" i="11" s="1"/>
  <c r="BE15" i="11"/>
  <c r="BF15" i="11"/>
  <c r="BG15" i="11"/>
  <c r="BH15" i="11"/>
  <c r="BH21" i="11" s="1"/>
  <c r="BH50" i="11" s="1"/>
  <c r="BI15" i="11"/>
  <c r="BJ15" i="11"/>
  <c r="BK15" i="11"/>
  <c r="BL15" i="11"/>
  <c r="BM15" i="11"/>
  <c r="BN15" i="11"/>
  <c r="BO15" i="11"/>
  <c r="BP15" i="11"/>
  <c r="BP21" i="11" s="1"/>
  <c r="BP50" i="11" s="1"/>
  <c r="BQ15" i="11"/>
  <c r="BR15" i="11"/>
  <c r="BS15" i="11"/>
  <c r="BT15" i="11"/>
  <c r="BU15" i="11"/>
  <c r="BV15" i="11"/>
  <c r="BW15" i="11"/>
  <c r="BW21" i="11" s="1"/>
  <c r="BX15" i="11"/>
  <c r="BY15" i="11"/>
  <c r="BZ15" i="11"/>
  <c r="CA15" i="11"/>
  <c r="CB15" i="11"/>
  <c r="CC15" i="11"/>
  <c r="CD15" i="11"/>
  <c r="CE15" i="11"/>
  <c r="CF15" i="11"/>
  <c r="CF21" i="11"/>
  <c r="CF50" i="11" s="1"/>
  <c r="CG15" i="11"/>
  <c r="CH15" i="11"/>
  <c r="CI15" i="11"/>
  <c r="CJ15" i="11"/>
  <c r="CK15" i="11"/>
  <c r="CL15" i="11"/>
  <c r="CM15" i="11"/>
  <c r="CN15" i="11"/>
  <c r="CO15" i="11"/>
  <c r="CP15" i="11"/>
  <c r="CP21" i="11" s="1"/>
  <c r="CQ15" i="11"/>
  <c r="CR15" i="11"/>
  <c r="CS15" i="11"/>
  <c r="CT15" i="11"/>
  <c r="CT21" i="11" s="1"/>
  <c r="CT50" i="11" s="1"/>
  <c r="CU15" i="11"/>
  <c r="CV15" i="11"/>
  <c r="CW15" i="11"/>
  <c r="CX15" i="11"/>
  <c r="CY15" i="11"/>
  <c r="CZ15" i="11"/>
  <c r="DA15" i="11"/>
  <c r="DB15" i="11"/>
  <c r="DB21" i="11" s="1"/>
  <c r="DC15" i="11"/>
  <c r="BP19" i="11"/>
  <c r="BV19" i="11"/>
  <c r="CF19" i="11"/>
  <c r="CU19" i="11"/>
  <c r="BP20" i="11"/>
  <c r="BP22" i="11" s="1"/>
  <c r="CF20" i="11"/>
  <c r="CF22" i="11" s="1"/>
  <c r="CF48" i="11" s="1"/>
  <c r="BE32" i="11"/>
  <c r="BF32" i="11"/>
  <c r="BG32" i="11"/>
  <c r="BH32" i="11"/>
  <c r="BI32" i="11"/>
  <c r="BJ32" i="11"/>
  <c r="BK32" i="11"/>
  <c r="BL32" i="11"/>
  <c r="BM32" i="11"/>
  <c r="BN32" i="11"/>
  <c r="BO32" i="11"/>
  <c r="BP32" i="11"/>
  <c r="BQ32" i="11"/>
  <c r="BR32" i="11"/>
  <c r="BS32" i="11"/>
  <c r="BT32" i="11"/>
  <c r="BU32" i="11"/>
  <c r="BV32" i="11"/>
  <c r="BW32" i="11"/>
  <c r="BX32" i="11"/>
  <c r="BY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CL32" i="11"/>
  <c r="CM32" i="11"/>
  <c r="CN32" i="11"/>
  <c r="CO32" i="11"/>
  <c r="CP32" i="11"/>
  <c r="CQ32" i="11"/>
  <c r="CR32" i="11"/>
  <c r="CS32" i="11"/>
  <c r="CT32" i="11"/>
  <c r="CU32" i="11"/>
  <c r="CV32" i="11"/>
  <c r="CW32" i="11"/>
  <c r="CX32" i="11"/>
  <c r="CY32" i="11"/>
  <c r="CZ32" i="11"/>
  <c r="DA32" i="11"/>
  <c r="DB32" i="11"/>
  <c r="DC32" i="11"/>
  <c r="BE33" i="11"/>
  <c r="BE41" i="11" s="1"/>
  <c r="BE43" i="11" s="1"/>
  <c r="BF33" i="11"/>
  <c r="BG33" i="11"/>
  <c r="BG41" i="11" s="1"/>
  <c r="BG43" i="11" s="1"/>
  <c r="BH33" i="11"/>
  <c r="BI33" i="11"/>
  <c r="BJ33" i="11"/>
  <c r="BJ41" i="11" s="1"/>
  <c r="BK33" i="11"/>
  <c r="BK41" i="11" s="1"/>
  <c r="BL33" i="11"/>
  <c r="BM33" i="11"/>
  <c r="BM41" i="11" s="1"/>
  <c r="BN33" i="11"/>
  <c r="BN41" i="11" s="1"/>
  <c r="BN43" i="11" s="1"/>
  <c r="BO33" i="11"/>
  <c r="BO41" i="11" s="1"/>
  <c r="BP33" i="11"/>
  <c r="BP41" i="11" s="1"/>
  <c r="BQ33" i="11"/>
  <c r="BQ41" i="11" s="1"/>
  <c r="BQ43" i="11" s="1"/>
  <c r="BR33" i="11"/>
  <c r="BS33" i="11"/>
  <c r="BT33" i="11"/>
  <c r="BU33" i="11"/>
  <c r="BV33" i="11"/>
  <c r="BW33" i="11"/>
  <c r="BX33" i="11"/>
  <c r="BY33" i="11"/>
  <c r="BZ33" i="11"/>
  <c r="BZ41" i="11" s="1"/>
  <c r="BZ43" i="11" s="1"/>
  <c r="CA33" i="11"/>
  <c r="CA41" i="11" s="1"/>
  <c r="CA43" i="11" s="1"/>
  <c r="CB33" i="11"/>
  <c r="CC33" i="11"/>
  <c r="CD33" i="11"/>
  <c r="CD41" i="11" s="1"/>
  <c r="CE33" i="11"/>
  <c r="CE41" i="11" s="1"/>
  <c r="CF33" i="11"/>
  <c r="CF41" i="11" s="1"/>
  <c r="CG33" i="11"/>
  <c r="CG41" i="11"/>
  <c r="CH33" i="11"/>
  <c r="CH41" i="11" s="1"/>
  <c r="CH43" i="11" s="1"/>
  <c r="CI33" i="11"/>
  <c r="CJ33" i="11"/>
  <c r="CJ41" i="11" s="1"/>
  <c r="CK33" i="11"/>
  <c r="CK41" i="11" s="1"/>
  <c r="CK43" i="11" s="1"/>
  <c r="CL33" i="11"/>
  <c r="CM33" i="11"/>
  <c r="CM41" i="11" s="1"/>
  <c r="CN33" i="11"/>
  <c r="CO33" i="11"/>
  <c r="CP33" i="11"/>
  <c r="CP41" i="11" s="1"/>
  <c r="CP43" i="11" s="1"/>
  <c r="CP47" i="11" s="1"/>
  <c r="CQ33" i="11"/>
  <c r="CQ41" i="11"/>
  <c r="CQ43" i="11" s="1"/>
  <c r="CR33" i="11"/>
  <c r="CS33" i="11"/>
  <c r="CS41" i="11" s="1"/>
  <c r="CS43" i="11" s="1"/>
  <c r="CT33" i="11"/>
  <c r="CT41" i="11" s="1"/>
  <c r="CT43" i="11" s="1"/>
  <c r="CU33" i="11"/>
  <c r="CV33" i="11"/>
  <c r="CW33" i="11"/>
  <c r="CW40" i="11" s="1"/>
  <c r="CX33" i="11"/>
  <c r="CY33" i="11"/>
  <c r="CY41" i="11" s="1"/>
  <c r="CZ33" i="11"/>
  <c r="DA33" i="11"/>
  <c r="DB33" i="11"/>
  <c r="DB41" i="11" s="1"/>
  <c r="DB43" i="11" s="1"/>
  <c r="DC33" i="11"/>
  <c r="DC41" i="11"/>
  <c r="DC43" i="11" s="1"/>
  <c r="BE34" i="11"/>
  <c r="BF34" i="11"/>
  <c r="BG34" i="11"/>
  <c r="BH34" i="11"/>
  <c r="BI34" i="11"/>
  <c r="BJ34" i="11"/>
  <c r="BK34" i="11"/>
  <c r="BK36" i="11"/>
  <c r="BK42" i="11" s="1"/>
  <c r="BL34" i="11"/>
  <c r="BM34" i="11"/>
  <c r="BN34" i="11"/>
  <c r="BO34" i="11"/>
  <c r="BP34" i="11"/>
  <c r="BQ34" i="11"/>
  <c r="BR34" i="11"/>
  <c r="BS34" i="11"/>
  <c r="BT34" i="11"/>
  <c r="BU34" i="11"/>
  <c r="BV34" i="11"/>
  <c r="BW34" i="11"/>
  <c r="BX34" i="11"/>
  <c r="BY34" i="11"/>
  <c r="BZ34" i="11"/>
  <c r="CA34" i="11"/>
  <c r="CA36" i="11" s="1"/>
  <c r="CA42" i="11" s="1"/>
  <c r="CB34" i="11"/>
  <c r="CC34" i="11"/>
  <c r="CD34" i="11"/>
  <c r="CE34" i="11"/>
  <c r="CF34" i="11"/>
  <c r="CG34" i="11"/>
  <c r="CH34" i="11"/>
  <c r="CI34" i="11"/>
  <c r="CJ34" i="11"/>
  <c r="CK34" i="11"/>
  <c r="CL34" i="11"/>
  <c r="CM34" i="11"/>
  <c r="CN34" i="11"/>
  <c r="CO34" i="11"/>
  <c r="CP34" i="11"/>
  <c r="CQ34" i="11"/>
  <c r="CR34" i="11"/>
  <c r="CR36" i="11" s="1"/>
  <c r="CS34" i="11"/>
  <c r="CT34" i="11"/>
  <c r="CU34" i="11"/>
  <c r="CV34" i="11"/>
  <c r="CW34" i="11"/>
  <c r="CX34" i="11"/>
  <c r="CY34" i="11"/>
  <c r="CZ34" i="11"/>
  <c r="CZ36" i="11" s="1"/>
  <c r="DA34" i="11"/>
  <c r="DB34" i="11"/>
  <c r="DC34" i="11"/>
  <c r="BE35" i="11"/>
  <c r="BF35" i="11"/>
  <c r="BG35" i="11"/>
  <c r="BH35" i="11"/>
  <c r="BI35" i="11"/>
  <c r="BI36" i="11" s="1"/>
  <c r="BJ35" i="11"/>
  <c r="BJ36" i="11" s="1"/>
  <c r="BK35" i="11"/>
  <c r="BL35" i="11"/>
  <c r="BM35" i="11"/>
  <c r="BN35" i="11"/>
  <c r="BO35" i="11"/>
  <c r="BP35" i="11"/>
  <c r="BQ35" i="11"/>
  <c r="BR35" i="11"/>
  <c r="BS35" i="11"/>
  <c r="BT35" i="11"/>
  <c r="BU35" i="11"/>
  <c r="BV35" i="11"/>
  <c r="BW35" i="11"/>
  <c r="BX35" i="11"/>
  <c r="BY35" i="11"/>
  <c r="BZ35" i="11"/>
  <c r="BZ36" i="11" s="1"/>
  <c r="BZ42" i="11" s="1"/>
  <c r="CA35" i="11"/>
  <c r="CB35" i="11"/>
  <c r="CC35" i="11"/>
  <c r="CD35" i="11"/>
  <c r="CE35" i="11"/>
  <c r="CF35" i="11"/>
  <c r="CG35" i="11"/>
  <c r="CG36" i="11" s="1"/>
  <c r="CG42" i="11" s="1"/>
  <c r="CH35" i="11"/>
  <c r="CI35" i="11"/>
  <c r="CJ35" i="11"/>
  <c r="CK35" i="11"/>
  <c r="CK36" i="11" s="1"/>
  <c r="CK42" i="11" s="1"/>
  <c r="CL35" i="11"/>
  <c r="CM35" i="11"/>
  <c r="CN35" i="11"/>
  <c r="CO35" i="11"/>
  <c r="CO36" i="11" s="1"/>
  <c r="CO42" i="11" s="1"/>
  <c r="CO49" i="11" s="1"/>
  <c r="CP35" i="11"/>
  <c r="CQ35" i="11"/>
  <c r="CR35" i="11"/>
  <c r="CS35" i="11"/>
  <c r="CT35" i="11"/>
  <c r="CU35" i="11"/>
  <c r="CV35" i="11"/>
  <c r="CW35" i="11"/>
  <c r="CX35" i="11"/>
  <c r="CY35" i="11"/>
  <c r="CZ35" i="11"/>
  <c r="DA35" i="11"/>
  <c r="DB35" i="11"/>
  <c r="DC35" i="11"/>
  <c r="BE37" i="11"/>
  <c r="BF37" i="11"/>
  <c r="BG37" i="11"/>
  <c r="BH37" i="11"/>
  <c r="BI37" i="11"/>
  <c r="BJ37" i="11"/>
  <c r="BK37" i="11"/>
  <c r="BL37" i="11"/>
  <c r="BM37" i="11"/>
  <c r="BN37" i="11"/>
  <c r="BO37" i="11"/>
  <c r="BP37" i="11"/>
  <c r="BQ37" i="11"/>
  <c r="BR37" i="11"/>
  <c r="BS37" i="11"/>
  <c r="BT37" i="11"/>
  <c r="BU37" i="11"/>
  <c r="BV37" i="11"/>
  <c r="BW37" i="11"/>
  <c r="BX37" i="11"/>
  <c r="BY37" i="11"/>
  <c r="BZ37" i="11"/>
  <c r="CA37" i="11"/>
  <c r="CB37" i="11"/>
  <c r="CC37" i="11"/>
  <c r="CD37" i="11"/>
  <c r="CE37" i="11"/>
  <c r="CF37" i="11"/>
  <c r="CG37" i="11"/>
  <c r="CH37" i="11"/>
  <c r="CI37" i="11"/>
  <c r="CJ37" i="11"/>
  <c r="CK37" i="11"/>
  <c r="CL37" i="11"/>
  <c r="CM37" i="11"/>
  <c r="CN37" i="11"/>
  <c r="CO37" i="11"/>
  <c r="CP37" i="11"/>
  <c r="CQ37" i="11"/>
  <c r="CR37" i="11"/>
  <c r="CS37" i="11"/>
  <c r="CT37" i="11"/>
  <c r="CU37" i="11"/>
  <c r="CV37" i="11"/>
  <c r="CW37" i="11"/>
  <c r="CX37" i="11"/>
  <c r="CY37" i="11"/>
  <c r="CZ37" i="11"/>
  <c r="DA37" i="11"/>
  <c r="DB37" i="11"/>
  <c r="DC37" i="11"/>
  <c r="BE38" i="11"/>
  <c r="BF38" i="11"/>
  <c r="BG38" i="11"/>
  <c r="BH38" i="11"/>
  <c r="BI38" i="11"/>
  <c r="BJ38" i="11"/>
  <c r="BK38" i="11"/>
  <c r="BL38" i="11"/>
  <c r="BM38" i="11"/>
  <c r="BN38" i="11"/>
  <c r="BO38" i="11"/>
  <c r="BP38" i="11"/>
  <c r="BQ38" i="11"/>
  <c r="BR38" i="11"/>
  <c r="BS38" i="11"/>
  <c r="BT38" i="11"/>
  <c r="BU38" i="11"/>
  <c r="BV38" i="11"/>
  <c r="BW38" i="11"/>
  <c r="BX38" i="11"/>
  <c r="BY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CL38" i="11"/>
  <c r="CM38" i="11"/>
  <c r="CN38" i="11"/>
  <c r="CO38" i="11"/>
  <c r="CP38" i="11"/>
  <c r="CQ38" i="11"/>
  <c r="CR38" i="11"/>
  <c r="CS38" i="11"/>
  <c r="CT38" i="11"/>
  <c r="CU38" i="11"/>
  <c r="CV38" i="11"/>
  <c r="CW38" i="11"/>
  <c r="CX38" i="11"/>
  <c r="CY38" i="11"/>
  <c r="CZ38" i="11"/>
  <c r="DA38" i="11"/>
  <c r="DB38" i="11"/>
  <c r="DC38" i="11"/>
  <c r="BE39" i="11"/>
  <c r="BF39" i="11"/>
  <c r="BG39" i="11"/>
  <c r="BH39" i="11"/>
  <c r="BI39" i="11"/>
  <c r="BI40" i="11" s="1"/>
  <c r="BJ39" i="11"/>
  <c r="BK39" i="11"/>
  <c r="BL39" i="11"/>
  <c r="BM39" i="11"/>
  <c r="BN39" i="11"/>
  <c r="BO39" i="11"/>
  <c r="BP39" i="11"/>
  <c r="BP40" i="11" s="1"/>
  <c r="BQ39" i="11"/>
  <c r="BR39" i="11"/>
  <c r="BS39" i="11"/>
  <c r="BT39" i="11"/>
  <c r="BU39" i="11"/>
  <c r="BV39" i="11"/>
  <c r="BW39" i="11"/>
  <c r="BX39" i="11"/>
  <c r="BY39" i="11"/>
  <c r="BY40" i="11" s="1"/>
  <c r="BZ39" i="11"/>
  <c r="CA39" i="11"/>
  <c r="CB39" i="11"/>
  <c r="CC39" i="11"/>
  <c r="CD39" i="11"/>
  <c r="CE39" i="11"/>
  <c r="CF39" i="11"/>
  <c r="CG39" i="11"/>
  <c r="CG40" i="11" s="1"/>
  <c r="CH39" i="11"/>
  <c r="CI39" i="11"/>
  <c r="CJ39" i="11"/>
  <c r="CK39" i="11"/>
  <c r="CL39" i="11"/>
  <c r="CM39" i="11"/>
  <c r="CN39" i="11"/>
  <c r="CN40" i="11" s="1"/>
  <c r="CO39" i="11"/>
  <c r="CP39" i="11"/>
  <c r="CQ39" i="11"/>
  <c r="CR39" i="11"/>
  <c r="CS39" i="11"/>
  <c r="CT39" i="11"/>
  <c r="CU39" i="11"/>
  <c r="CV39" i="11"/>
  <c r="CW39" i="11"/>
  <c r="CX39" i="11"/>
  <c r="CY39" i="11"/>
  <c r="CZ39" i="11"/>
  <c r="DA39" i="11"/>
  <c r="DB39" i="11"/>
  <c r="DC39" i="11"/>
  <c r="BH41" i="11"/>
  <c r="BH43" i="11" s="1"/>
  <c r="BI41" i="11"/>
  <c r="BI43" i="11" s="1"/>
  <c r="BT41" i="11"/>
  <c r="BT43" i="11" s="1"/>
  <c r="BX41" i="11"/>
  <c r="BX43" i="11" s="1"/>
  <c r="BY41" i="11"/>
  <c r="CO41" i="11"/>
  <c r="CX41" i="11"/>
  <c r="Z8" i="17"/>
  <c r="Z10" i="17" s="1"/>
  <c r="Z14" i="17" s="1"/>
  <c r="AA8" i="17"/>
  <c r="AA10" i="17" s="1"/>
  <c r="AA14" i="17" s="1"/>
  <c r="Z13" i="17"/>
  <c r="AA13" i="17"/>
  <c r="BJ33" i="6"/>
  <c r="BJ39" i="6" s="1"/>
  <c r="CH33" i="6"/>
  <c r="CH39" i="6" s="1"/>
  <c r="K157" i="21"/>
  <c r="P157" i="21" s="1"/>
  <c r="M157" i="21" s="1"/>
  <c r="K158" i="21"/>
  <c r="P158" i="21" s="1"/>
  <c r="M158" i="21" s="1"/>
  <c r="K159" i="21"/>
  <c r="P159" i="21" s="1"/>
  <c r="M159" i="21" s="1"/>
  <c r="K160" i="21"/>
  <c r="P160" i="21" s="1"/>
  <c r="M160" i="21" s="1"/>
  <c r="K161" i="21"/>
  <c r="P161" i="21" s="1"/>
  <c r="M161" i="21" s="1"/>
  <c r="K162" i="21"/>
  <c r="P162" i="21"/>
  <c r="M162" i="21" s="1"/>
  <c r="K163" i="21"/>
  <c r="P163" i="21" s="1"/>
  <c r="M163" i="21" s="1"/>
  <c r="K164" i="21"/>
  <c r="P164" i="21"/>
  <c r="M164" i="21" s="1"/>
  <c r="K165" i="21"/>
  <c r="P165" i="21" s="1"/>
  <c r="M165" i="21" s="1"/>
  <c r="K166" i="21"/>
  <c r="P166" i="21" s="1"/>
  <c r="M166" i="21" s="1"/>
  <c r="K167" i="21"/>
  <c r="P167" i="21" s="1"/>
  <c r="M167" i="21" s="1"/>
  <c r="K168" i="21"/>
  <c r="P168" i="21" s="1"/>
  <c r="M168" i="21" s="1"/>
  <c r="K143" i="21"/>
  <c r="P143" i="21" s="1"/>
  <c r="M143" i="21" s="1"/>
  <c r="K144" i="21"/>
  <c r="P144" i="21" s="1"/>
  <c r="M144" i="21" s="1"/>
  <c r="K145" i="21"/>
  <c r="P145" i="21" s="1"/>
  <c r="M145" i="21" s="1"/>
  <c r="K146" i="21"/>
  <c r="P146" i="21" s="1"/>
  <c r="M146" i="21" s="1"/>
  <c r="K147" i="21"/>
  <c r="P147" i="21" s="1"/>
  <c r="M147" i="21" s="1"/>
  <c r="K148" i="21"/>
  <c r="P148" i="21" s="1"/>
  <c r="M148" i="21" s="1"/>
  <c r="K149" i="21"/>
  <c r="P149" i="21" s="1"/>
  <c r="M149" i="21" s="1"/>
  <c r="K150" i="21"/>
  <c r="P150" i="21" s="1"/>
  <c r="M150" i="21" s="1"/>
  <c r="K151" i="21"/>
  <c r="P151" i="21" s="1"/>
  <c r="M151" i="21" s="1"/>
  <c r="K152" i="21"/>
  <c r="P152" i="21" s="1"/>
  <c r="M152" i="21" s="1"/>
  <c r="K153" i="21"/>
  <c r="P153" i="21" s="1"/>
  <c r="M153" i="21" s="1"/>
  <c r="K154" i="21"/>
  <c r="P154" i="21" s="1"/>
  <c r="M154" i="21" s="1"/>
  <c r="K155" i="21"/>
  <c r="P155" i="21" s="1"/>
  <c r="M155" i="21" s="1"/>
  <c r="K156" i="21"/>
  <c r="P156" i="21" s="1"/>
  <c r="M156" i="21" s="1"/>
  <c r="K121" i="21"/>
  <c r="P121" i="21" s="1"/>
  <c r="M121" i="21" s="1"/>
  <c r="K122" i="21"/>
  <c r="P122" i="21" s="1"/>
  <c r="M122" i="21" s="1"/>
  <c r="K123" i="21"/>
  <c r="P123" i="21" s="1"/>
  <c r="M123" i="21" s="1"/>
  <c r="K124" i="21"/>
  <c r="P124" i="21" s="1"/>
  <c r="M124" i="21" s="1"/>
  <c r="K125" i="21"/>
  <c r="P125" i="21" s="1"/>
  <c r="M125" i="21" s="1"/>
  <c r="K126" i="21"/>
  <c r="P126" i="21" s="1"/>
  <c r="M126" i="21" s="1"/>
  <c r="K127" i="21"/>
  <c r="P127" i="21" s="1"/>
  <c r="M127" i="21" s="1"/>
  <c r="K128" i="21"/>
  <c r="P128" i="21" s="1"/>
  <c r="M128" i="21" s="1"/>
  <c r="K129" i="21"/>
  <c r="P129" i="21" s="1"/>
  <c r="M129" i="21" s="1"/>
  <c r="K130" i="21"/>
  <c r="P130" i="21" s="1"/>
  <c r="M130" i="21" s="1"/>
  <c r="K131" i="21"/>
  <c r="P131" i="21" s="1"/>
  <c r="M131" i="21" s="1"/>
  <c r="K132" i="21"/>
  <c r="P132" i="21" s="1"/>
  <c r="M132" i="21" s="1"/>
  <c r="K133" i="21"/>
  <c r="P133" i="21"/>
  <c r="M133" i="21" s="1"/>
  <c r="K134" i="21"/>
  <c r="P134" i="21" s="1"/>
  <c r="M134" i="21" s="1"/>
  <c r="K135" i="21"/>
  <c r="P135" i="21" s="1"/>
  <c r="M135" i="21" s="1"/>
  <c r="K136" i="21"/>
  <c r="P136" i="21" s="1"/>
  <c r="M136" i="21" s="1"/>
  <c r="K137" i="21"/>
  <c r="P137" i="21" s="1"/>
  <c r="M137" i="21" s="1"/>
  <c r="K138" i="21"/>
  <c r="P138" i="21" s="1"/>
  <c r="M138" i="21" s="1"/>
  <c r="K139" i="21"/>
  <c r="P139" i="21" s="1"/>
  <c r="M139" i="21" s="1"/>
  <c r="K140" i="21"/>
  <c r="P140" i="21" s="1"/>
  <c r="M140" i="21" s="1"/>
  <c r="K141" i="21"/>
  <c r="P141" i="21" s="1"/>
  <c r="M141" i="21" s="1"/>
  <c r="K142" i="21"/>
  <c r="P142" i="21" s="1"/>
  <c r="M142" i="21" s="1"/>
  <c r="K120" i="21"/>
  <c r="P120" i="21" s="1"/>
  <c r="M120" i="21" s="1"/>
  <c r="K111" i="21"/>
  <c r="P111" i="21" s="1"/>
  <c r="M111" i="21" s="1"/>
  <c r="K112" i="21"/>
  <c r="P112" i="21" s="1"/>
  <c r="M112" i="21" s="1"/>
  <c r="K113" i="21"/>
  <c r="P113" i="21" s="1"/>
  <c r="M113" i="21" s="1"/>
  <c r="K98" i="21"/>
  <c r="P98" i="21" s="1"/>
  <c r="M98" i="21" s="1"/>
  <c r="K99" i="21"/>
  <c r="P99" i="21" s="1"/>
  <c r="M99" i="21" s="1"/>
  <c r="K100" i="21"/>
  <c r="P100" i="21"/>
  <c r="M100" i="21" s="1"/>
  <c r="K101" i="21"/>
  <c r="P101" i="21" s="1"/>
  <c r="M101" i="21" s="1"/>
  <c r="K102" i="21"/>
  <c r="P102" i="21" s="1"/>
  <c r="M102" i="21" s="1"/>
  <c r="K103" i="21"/>
  <c r="P103" i="21" s="1"/>
  <c r="M103" i="21" s="1"/>
  <c r="K104" i="21"/>
  <c r="P104" i="21" s="1"/>
  <c r="M104" i="21" s="1"/>
  <c r="K105" i="21"/>
  <c r="P105" i="21" s="1"/>
  <c r="M105" i="21" s="1"/>
  <c r="K106" i="21"/>
  <c r="P106" i="21" s="1"/>
  <c r="M106" i="21" s="1"/>
  <c r="K107" i="21"/>
  <c r="P107" i="21" s="1"/>
  <c r="M107" i="21" s="1"/>
  <c r="K108" i="21"/>
  <c r="P108" i="21" s="1"/>
  <c r="M108" i="21" s="1"/>
  <c r="K109" i="21"/>
  <c r="P109" i="21" s="1"/>
  <c r="M109" i="21" s="1"/>
  <c r="K110" i="21"/>
  <c r="P110" i="21" s="1"/>
  <c r="M110" i="21" s="1"/>
  <c r="K83" i="21"/>
  <c r="P83" i="21" s="1"/>
  <c r="M83" i="21" s="1"/>
  <c r="K84" i="21"/>
  <c r="P84" i="21" s="1"/>
  <c r="M84" i="21" s="1"/>
  <c r="K85" i="21"/>
  <c r="P85" i="21" s="1"/>
  <c r="M85" i="21" s="1"/>
  <c r="K86" i="21"/>
  <c r="P86" i="21" s="1"/>
  <c r="M86" i="21" s="1"/>
  <c r="K87" i="21"/>
  <c r="P87" i="21" s="1"/>
  <c r="M87" i="21" s="1"/>
  <c r="K88" i="21"/>
  <c r="P88" i="21"/>
  <c r="M88" i="21" s="1"/>
  <c r="K89" i="21"/>
  <c r="P89" i="21" s="1"/>
  <c r="M89" i="21" s="1"/>
  <c r="K90" i="21"/>
  <c r="P90" i="21" s="1"/>
  <c r="M90" i="21" s="1"/>
  <c r="K91" i="21"/>
  <c r="P91" i="21" s="1"/>
  <c r="M91" i="21" s="1"/>
  <c r="K92" i="21"/>
  <c r="P92" i="21" s="1"/>
  <c r="M92" i="21" s="1"/>
  <c r="K93" i="21"/>
  <c r="P93" i="21" s="1"/>
  <c r="M93" i="21" s="1"/>
  <c r="K94" i="21"/>
  <c r="P94" i="21" s="1"/>
  <c r="M94" i="21" s="1"/>
  <c r="K95" i="21"/>
  <c r="P95" i="21" s="1"/>
  <c r="M95" i="21" s="1"/>
  <c r="K96" i="21"/>
  <c r="P96" i="21" s="1"/>
  <c r="M96" i="21" s="1"/>
  <c r="K97" i="21"/>
  <c r="P97" i="21" s="1"/>
  <c r="M97" i="21" s="1"/>
  <c r="K72" i="21"/>
  <c r="P72" i="21" s="1"/>
  <c r="M72" i="21" s="1"/>
  <c r="K73" i="21"/>
  <c r="P73" i="21" s="1"/>
  <c r="M73" i="21" s="1"/>
  <c r="K74" i="21"/>
  <c r="P74" i="21" s="1"/>
  <c r="M74" i="21" s="1"/>
  <c r="K75" i="21"/>
  <c r="P75" i="21"/>
  <c r="M75" i="21" s="1"/>
  <c r="K76" i="21"/>
  <c r="P76" i="21" s="1"/>
  <c r="M76" i="21" s="1"/>
  <c r="K77" i="21"/>
  <c r="P77" i="21" s="1"/>
  <c r="M77" i="21" s="1"/>
  <c r="K78" i="21"/>
  <c r="P78" i="21"/>
  <c r="M78" i="21" s="1"/>
  <c r="K79" i="21"/>
  <c r="P79" i="21" s="1"/>
  <c r="M79" i="21" s="1"/>
  <c r="K80" i="21"/>
  <c r="P80" i="21" s="1"/>
  <c r="M80" i="21" s="1"/>
  <c r="K81" i="21"/>
  <c r="P81" i="21" s="1"/>
  <c r="M81" i="21" s="1"/>
  <c r="K82" i="21"/>
  <c r="P82" i="21" s="1"/>
  <c r="M82" i="21" s="1"/>
  <c r="K65" i="21"/>
  <c r="P65" i="21" s="1"/>
  <c r="M65" i="21" s="1"/>
  <c r="K66" i="21"/>
  <c r="P66" i="21" s="1"/>
  <c r="M66" i="21" s="1"/>
  <c r="K67" i="21"/>
  <c r="P67" i="21" s="1"/>
  <c r="M67" i="21" s="1"/>
  <c r="K68" i="21"/>
  <c r="P68" i="21" s="1"/>
  <c r="M68" i="21" s="1"/>
  <c r="K69" i="21"/>
  <c r="P69" i="21" s="1"/>
  <c r="M69" i="21" s="1"/>
  <c r="K70" i="21"/>
  <c r="P70" i="21" s="1"/>
  <c r="M70" i="21" s="1"/>
  <c r="K71" i="21"/>
  <c r="P71" i="21" s="1"/>
  <c r="M71" i="21" s="1"/>
  <c r="K60" i="21"/>
  <c r="P60" i="21" s="1"/>
  <c r="M60" i="21" s="1"/>
  <c r="K34" i="21"/>
  <c r="P34" i="21" s="1"/>
  <c r="M34" i="21" s="1"/>
  <c r="K35" i="21"/>
  <c r="P35" i="21" s="1"/>
  <c r="M35" i="21" s="1"/>
  <c r="K36" i="21"/>
  <c r="P36" i="21" s="1"/>
  <c r="M36" i="21" s="1"/>
  <c r="K37" i="21"/>
  <c r="P37" i="21"/>
  <c r="M37" i="21" s="1"/>
  <c r="K38" i="21"/>
  <c r="P38" i="21" s="1"/>
  <c r="M38" i="21" s="1"/>
  <c r="K39" i="21"/>
  <c r="P39" i="21" s="1"/>
  <c r="M39" i="21" s="1"/>
  <c r="K40" i="21"/>
  <c r="P40" i="21" s="1"/>
  <c r="M40" i="21" s="1"/>
  <c r="K41" i="21"/>
  <c r="P41" i="21" s="1"/>
  <c r="M41" i="21" s="1"/>
  <c r="K42" i="21"/>
  <c r="P42" i="21" s="1"/>
  <c r="M42" i="21" s="1"/>
  <c r="K43" i="21"/>
  <c r="P43" i="21" s="1"/>
  <c r="M43" i="21" s="1"/>
  <c r="K44" i="21"/>
  <c r="P44" i="21" s="1"/>
  <c r="M44" i="21" s="1"/>
  <c r="K45" i="21"/>
  <c r="P45" i="21" s="1"/>
  <c r="M45" i="21" s="1"/>
  <c r="K46" i="21"/>
  <c r="P46" i="21" s="1"/>
  <c r="M46" i="21" s="1"/>
  <c r="K47" i="21"/>
  <c r="P47" i="21" s="1"/>
  <c r="M47" i="21" s="1"/>
  <c r="K48" i="21"/>
  <c r="P48" i="21" s="1"/>
  <c r="M48" i="21" s="1"/>
  <c r="K49" i="21"/>
  <c r="P49" i="21" s="1"/>
  <c r="M49" i="21" s="1"/>
  <c r="K50" i="21"/>
  <c r="P50" i="21"/>
  <c r="M50" i="21" s="1"/>
  <c r="K51" i="21"/>
  <c r="P51" i="21" s="1"/>
  <c r="M51" i="21" s="1"/>
  <c r="K52" i="21"/>
  <c r="P52" i="21" s="1"/>
  <c r="M52" i="21" s="1"/>
  <c r="K53" i="21"/>
  <c r="P53" i="21"/>
  <c r="M53" i="21" s="1"/>
  <c r="K54" i="21"/>
  <c r="P54" i="21" s="1"/>
  <c r="M54" i="21" s="1"/>
  <c r="K55" i="21"/>
  <c r="P55" i="21" s="1"/>
  <c r="M55" i="21" s="1"/>
  <c r="K56" i="21"/>
  <c r="P56" i="21" s="1"/>
  <c r="M56" i="21" s="1"/>
  <c r="K57" i="21"/>
  <c r="P57" i="21" s="1"/>
  <c r="M57" i="21" s="1"/>
  <c r="K58" i="21"/>
  <c r="P58" i="21" s="1"/>
  <c r="M58" i="21" s="1"/>
  <c r="K59" i="21"/>
  <c r="P59" i="21" s="1"/>
  <c r="M59" i="21" s="1"/>
  <c r="K21" i="21"/>
  <c r="P21" i="21" s="1"/>
  <c r="M21" i="21" s="1"/>
  <c r="K22" i="21"/>
  <c r="P22" i="21" s="1"/>
  <c r="M22" i="21" s="1"/>
  <c r="K23" i="21"/>
  <c r="P23" i="21" s="1"/>
  <c r="M23" i="21" s="1"/>
  <c r="K24" i="21"/>
  <c r="P24" i="21" s="1"/>
  <c r="M24" i="21" s="1"/>
  <c r="K25" i="21"/>
  <c r="P25" i="21" s="1"/>
  <c r="M25" i="21" s="1"/>
  <c r="K26" i="21"/>
  <c r="P26" i="21" s="1"/>
  <c r="M26" i="21" s="1"/>
  <c r="K27" i="21"/>
  <c r="P27" i="21"/>
  <c r="M27" i="21" s="1"/>
  <c r="K28" i="21"/>
  <c r="P28" i="21" s="1"/>
  <c r="M28" i="21" s="1"/>
  <c r="K29" i="21"/>
  <c r="P29" i="21"/>
  <c r="M29" i="21" s="1"/>
  <c r="K30" i="21"/>
  <c r="P30" i="21"/>
  <c r="M30" i="21" s="1"/>
  <c r="K31" i="21"/>
  <c r="P31" i="21" s="1"/>
  <c r="M31" i="21" s="1"/>
  <c r="K32" i="21"/>
  <c r="P32" i="21" s="1"/>
  <c r="M32" i="21" s="1"/>
  <c r="K33" i="21"/>
  <c r="P33" i="21" s="1"/>
  <c r="M33" i="21" s="1"/>
  <c r="K12" i="21"/>
  <c r="P12" i="21" s="1"/>
  <c r="M12" i="21" s="1"/>
  <c r="K13" i="21"/>
  <c r="P13" i="21" s="1"/>
  <c r="M13" i="21" s="1"/>
  <c r="K14" i="21"/>
  <c r="P14" i="21" s="1"/>
  <c r="M14" i="21" s="1"/>
  <c r="K15" i="21"/>
  <c r="P15" i="21" s="1"/>
  <c r="M15" i="21" s="1"/>
  <c r="K16" i="21"/>
  <c r="P16" i="21" s="1"/>
  <c r="M16" i="21" s="1"/>
  <c r="K17" i="21"/>
  <c r="P17" i="21" s="1"/>
  <c r="M17" i="21" s="1"/>
  <c r="K18" i="21"/>
  <c r="P18" i="21" s="1"/>
  <c r="M18" i="21" s="1"/>
  <c r="K19" i="21"/>
  <c r="P19" i="21" s="1"/>
  <c r="M19" i="21" s="1"/>
  <c r="K20" i="21"/>
  <c r="P20" i="21" s="1"/>
  <c r="M20" i="21" s="1"/>
  <c r="AI40" i="8"/>
  <c r="AI42" i="8"/>
  <c r="BZ19" i="11"/>
  <c r="BH19" i="11"/>
  <c r="AN36" i="13"/>
  <c r="AN38" i="13"/>
  <c r="BM16" i="13"/>
  <c r="DA33" i="19"/>
  <c r="CS33" i="19"/>
  <c r="BU33" i="19"/>
  <c r="BE33" i="19"/>
  <c r="BE39" i="19" s="1"/>
  <c r="AW33" i="19"/>
  <c r="AW39" i="19"/>
  <c r="AO33" i="19"/>
  <c r="AO39" i="19" s="1"/>
  <c r="AG33" i="19"/>
  <c r="CH37" i="19"/>
  <c r="CR33" i="19"/>
  <c r="CB33" i="19"/>
  <c r="CL33" i="19"/>
  <c r="CL39" i="19" s="1"/>
  <c r="BJ20" i="11"/>
  <c r="BJ22" i="11" s="1"/>
  <c r="AO20" i="8"/>
  <c r="AO49" i="8" s="1"/>
  <c r="AZ40" i="19"/>
  <c r="AF19" i="19"/>
  <c r="AF47" i="19" s="1"/>
  <c r="CH20" i="11"/>
  <c r="CH22" i="11"/>
  <c r="CH33" i="19"/>
  <c r="CH39" i="19" s="1"/>
  <c r="BZ33" i="19"/>
  <c r="BZ39" i="19" s="1"/>
  <c r="BR33" i="19"/>
  <c r="BR39" i="19" s="1"/>
  <c r="BJ33" i="19"/>
  <c r="BB33" i="19"/>
  <c r="BB39" i="19" s="1"/>
  <c r="AT33" i="19"/>
  <c r="AT39" i="19" s="1"/>
  <c r="AL33" i="19"/>
  <c r="AL39" i="19" s="1"/>
  <c r="AD33" i="19"/>
  <c r="AD39" i="19" s="1"/>
  <c r="AF17" i="19"/>
  <c r="BZ22" i="11"/>
  <c r="BZ48" i="11" s="1"/>
  <c r="CN19" i="19"/>
  <c r="CN47" i="19" s="1"/>
  <c r="BH19" i="19"/>
  <c r="BH47" i="19" s="1"/>
  <c r="CC36" i="11"/>
  <c r="CH21" i="11"/>
  <c r="CH50" i="11" s="1"/>
  <c r="BZ21" i="11"/>
  <c r="BJ21" i="11"/>
  <c r="CY19" i="8"/>
  <c r="CY21" i="8" s="1"/>
  <c r="CY47" i="8" s="1"/>
  <c r="CY20" i="8"/>
  <c r="CY18" i="8"/>
  <c r="CT38" i="19"/>
  <c r="CT40" i="19" s="1"/>
  <c r="BP36" i="11"/>
  <c r="CS20" i="8"/>
  <c r="CS49" i="8"/>
  <c r="CS18" i="8"/>
  <c r="AW19" i="8"/>
  <c r="AW21" i="8" s="1"/>
  <c r="AW47" i="8" s="1"/>
  <c r="AW20" i="8"/>
  <c r="AW49" i="8" s="1"/>
  <c r="CB36" i="13"/>
  <c r="CB38" i="13" s="1"/>
  <c r="AJ36" i="13"/>
  <c r="AJ38" i="13"/>
  <c r="AF36" i="13"/>
  <c r="AF38" i="13"/>
  <c r="AH38" i="19"/>
  <c r="AH40" i="19" s="1"/>
  <c r="AH44" i="19" s="1"/>
  <c r="BW36" i="11"/>
  <c r="BW42" i="11" s="1"/>
  <c r="CX36" i="11"/>
  <c r="CX42" i="11" s="1"/>
  <c r="AO18" i="8"/>
  <c r="BN38" i="19"/>
  <c r="BN40" i="19" s="1"/>
  <c r="CO18" i="19"/>
  <c r="CO20" i="19" s="1"/>
  <c r="CO17" i="19"/>
  <c r="CB19" i="19"/>
  <c r="CB47" i="19" s="1"/>
  <c r="CZ33" i="6"/>
  <c r="CZ39" i="6" s="1"/>
  <c r="CB33" i="6"/>
  <c r="CB39" i="6" s="1"/>
  <c r="CE43" i="11"/>
  <c r="BU36" i="11"/>
  <c r="AR38" i="19"/>
  <c r="AR40" i="19"/>
  <c r="CG21" i="11"/>
  <c r="CG50" i="11" s="1"/>
  <c r="AP39" i="8"/>
  <c r="CV35" i="8"/>
  <c r="CN35" i="8"/>
  <c r="CN41" i="8" s="1"/>
  <c r="BP35" i="8"/>
  <c r="AZ35" i="8"/>
  <c r="AR35" i="8"/>
  <c r="AR41" i="8" s="1"/>
  <c r="CX31" i="13"/>
  <c r="CP31" i="13"/>
  <c r="BZ31" i="13"/>
  <c r="BB31" i="13"/>
  <c r="BB37" i="13" s="1"/>
  <c r="BB44" i="13" s="1"/>
  <c r="AH31" i="13"/>
  <c r="AH37" i="13" s="1"/>
  <c r="AD31" i="13"/>
  <c r="AD37" i="13" s="1"/>
  <c r="CG40" i="19"/>
  <c r="BJ39" i="19"/>
  <c r="CT17" i="13"/>
  <c r="CT19" i="13"/>
  <c r="CT43" i="13" s="1"/>
  <c r="CD17" i="13"/>
  <c r="CD19" i="13" s="1"/>
  <c r="CD43" i="13" s="1"/>
  <c r="AX17" i="13"/>
  <c r="AX19" i="13" s="1"/>
  <c r="AX43" i="13" s="1"/>
  <c r="AX16" i="13"/>
  <c r="CD38" i="19"/>
  <c r="CD40" i="19" s="1"/>
  <c r="CO38" i="19"/>
  <c r="CO40" i="19" s="1"/>
  <c r="CC38" i="19"/>
  <c r="CC40" i="19" s="1"/>
  <c r="BQ38" i="19"/>
  <c r="BQ40" i="19" s="1"/>
  <c r="BM38" i="19"/>
  <c r="BM40" i="19" s="1"/>
  <c r="BM39" i="19"/>
  <c r="AW38" i="19"/>
  <c r="AW40" i="19" s="1"/>
  <c r="AS38" i="19"/>
  <c r="AS40" i="19" s="1"/>
  <c r="AK38" i="19"/>
  <c r="AK40" i="19" s="1"/>
  <c r="CR17" i="19"/>
  <c r="CR19" i="19"/>
  <c r="BL18" i="19"/>
  <c r="BL20" i="19" s="1"/>
  <c r="BL17" i="19"/>
  <c r="BL19" i="19"/>
  <c r="BL47" i="19"/>
  <c r="CK35" i="8"/>
  <c r="BM35" i="8"/>
  <c r="BM41" i="8" s="1"/>
  <c r="CT35" i="8"/>
  <c r="BT35" i="13"/>
  <c r="CD18" i="13"/>
  <c r="CD45" i="13" s="1"/>
  <c r="DA17" i="13"/>
  <c r="DA19" i="13" s="1"/>
  <c r="DA16" i="13"/>
  <c r="AO17" i="13"/>
  <c r="AO19" i="13" s="1"/>
  <c r="AO43" i="13" s="1"/>
  <c r="CB38" i="19"/>
  <c r="CB40" i="19"/>
  <c r="BT38" i="19"/>
  <c r="BT40" i="19"/>
  <c r="DC33" i="19"/>
  <c r="CU33" i="19"/>
  <c r="CM33" i="19"/>
  <c r="CM39" i="19" s="1"/>
  <c r="CM46" i="19" s="1"/>
  <c r="CI39" i="19"/>
  <c r="CE33" i="19"/>
  <c r="CE39" i="19" s="1"/>
  <c r="CA33" i="19"/>
  <c r="CA39" i="19" s="1"/>
  <c r="BW33" i="19"/>
  <c r="BW39" i="19" s="1"/>
  <c r="BS33" i="19"/>
  <c r="BO33" i="19"/>
  <c r="BK33" i="19"/>
  <c r="BK39" i="19" s="1"/>
  <c r="BG33" i="19"/>
  <c r="BC33" i="19"/>
  <c r="AU33" i="19"/>
  <c r="AQ33" i="19"/>
  <c r="AM33" i="19"/>
  <c r="AM39" i="19" s="1"/>
  <c r="AM46" i="19" s="1"/>
  <c r="AI33" i="19"/>
  <c r="AE33" i="19"/>
  <c r="AE39" i="19" s="1"/>
  <c r="AA33" i="19"/>
  <c r="CU31" i="13"/>
  <c r="CM31" i="13"/>
  <c r="CM37" i="13" s="1"/>
  <c r="BW31" i="13"/>
  <c r="BO31" i="13"/>
  <c r="AE31" i="13"/>
  <c r="AE37" i="13" s="1"/>
  <c r="CX18" i="13"/>
  <c r="BZ18" i="13"/>
  <c r="BZ45" i="13" s="1"/>
  <c r="BB18" i="13"/>
  <c r="AX18" i="13"/>
  <c r="AX45" i="13" s="1"/>
  <c r="AD18" i="13"/>
  <c r="CC37" i="19"/>
  <c r="BM37" i="19"/>
  <c r="AW37" i="19"/>
  <c r="BY37" i="19"/>
  <c r="BQ37" i="19"/>
  <c r="BA37" i="19"/>
  <c r="AV33" i="19"/>
  <c r="V18" i="7"/>
  <c r="W18" i="7" s="1"/>
  <c r="BA16" i="13"/>
  <c r="BA17" i="13"/>
  <c r="BA19" i="13" s="1"/>
  <c r="BA43" i="13" s="1"/>
  <c r="BW41" i="11"/>
  <c r="BW43" i="11" s="1"/>
  <c r="AE40" i="8"/>
  <c r="AE42" i="8" s="1"/>
  <c r="BS19" i="8"/>
  <c r="BS21" i="8" s="1"/>
  <c r="BS47" i="8" s="1"/>
  <c r="BS20" i="8"/>
  <c r="BS49" i="8" s="1"/>
  <c r="BS18" i="8"/>
  <c r="CG16" i="13"/>
  <c r="CG17" i="13"/>
  <c r="CG19" i="13"/>
  <c r="CG43" i="13" s="1"/>
  <c r="AK16" i="13"/>
  <c r="AK17" i="13"/>
  <c r="AK19" i="13" s="1"/>
  <c r="AK43" i="13" s="1"/>
  <c r="BQ16" i="13"/>
  <c r="BQ17" i="13"/>
  <c r="BQ19" i="13" s="1"/>
  <c r="CN33" i="6"/>
  <c r="BP33" i="6"/>
  <c r="DA41" i="11"/>
  <c r="DA43" i="11" s="1"/>
  <c r="AW18" i="8"/>
  <c r="CF18" i="19"/>
  <c r="CF17" i="19"/>
  <c r="AZ18" i="19"/>
  <c r="AZ20" i="19" s="1"/>
  <c r="AZ19" i="19"/>
  <c r="AZ47" i="19"/>
  <c r="BY17" i="13"/>
  <c r="BY19" i="13" s="1"/>
  <c r="BY43" i="13" s="1"/>
  <c r="BY16" i="13"/>
  <c r="AZ17" i="19"/>
  <c r="BI16" i="13"/>
  <c r="BI17" i="13"/>
  <c r="BI19" i="13" s="1"/>
  <c r="BI43" i="13" s="1"/>
  <c r="CT33" i="6"/>
  <c r="CT39" i="6" s="1"/>
  <c r="BV33" i="6"/>
  <c r="BV39" i="6" s="1"/>
  <c r="AV18" i="19"/>
  <c r="AS17" i="13"/>
  <c r="AS19" i="13" s="1"/>
  <c r="AS43" i="13" s="1"/>
  <c r="AS16" i="13"/>
  <c r="BO40" i="8"/>
  <c r="BO42" i="8" s="1"/>
  <c r="BX38" i="19"/>
  <c r="CW17" i="13"/>
  <c r="CL41" i="11"/>
  <c r="CL43" i="11"/>
  <c r="AC17" i="13"/>
  <c r="AC19" i="13" s="1"/>
  <c r="AC43" i="13" s="1"/>
  <c r="CJ38" i="19"/>
  <c r="CJ40" i="19" s="1"/>
  <c r="DC39" i="19"/>
  <c r="DC38" i="19"/>
  <c r="CU38" i="19"/>
  <c r="CM38" i="19"/>
  <c r="BW37" i="19"/>
  <c r="BW38" i="19"/>
  <c r="BP17" i="19"/>
  <c r="BP19" i="19"/>
  <c r="BW35" i="8"/>
  <c r="AY35" i="8"/>
  <c r="AY41" i="8" s="1"/>
  <c r="AA35" i="8"/>
  <c r="CE31" i="13"/>
  <c r="AR37" i="19"/>
  <c r="CO33" i="19"/>
  <c r="BY33" i="19"/>
  <c r="BI33" i="19"/>
  <c r="AS33" i="19"/>
  <c r="AS39" i="19" s="1"/>
  <c r="AC33" i="19"/>
  <c r="V42" i="10"/>
  <c r="W42" i="10" s="1"/>
  <c r="BM20" i="8"/>
  <c r="BM49" i="8"/>
  <c r="CL31" i="13"/>
  <c r="BN31" i="13"/>
  <c r="BN37" i="13" s="1"/>
  <c r="AP31" i="13"/>
  <c r="AP37" i="13" s="1"/>
  <c r="V14" i="10"/>
  <c r="W14" i="10" s="1"/>
  <c r="V14" i="7"/>
  <c r="W14" i="7" s="1"/>
  <c r="AX35" i="13"/>
  <c r="V9" i="10"/>
  <c r="W9" i="10"/>
  <c r="BV21" i="11"/>
  <c r="BT31" i="13"/>
  <c r="BT37" i="13" s="1"/>
  <c r="CZ33" i="19"/>
  <c r="CJ33" i="19"/>
  <c r="CJ39" i="19" s="1"/>
  <c r="BL33" i="19"/>
  <c r="BL39" i="19" s="1"/>
  <c r="BD33" i="19"/>
  <c r="AN33" i="19"/>
  <c r="DB33" i="19"/>
  <c r="CT33" i="19"/>
  <c r="CD33" i="19"/>
  <c r="CD39" i="19" s="1"/>
  <c r="CD46" i="19" s="1"/>
  <c r="BN33" i="19"/>
  <c r="BN39" i="19"/>
  <c r="AX33" i="19"/>
  <c r="AP33" i="19"/>
  <c r="AP39" i="19" s="1"/>
  <c r="AH33" i="19"/>
  <c r="V93" i="10"/>
  <c r="W93" i="10" s="1"/>
  <c r="V30" i="10"/>
  <c r="W30" i="10" s="1"/>
  <c r="V10" i="7"/>
  <c r="W10" i="7" s="1"/>
  <c r="CJ36" i="11"/>
  <c r="BK35" i="8"/>
  <c r="AM35" i="8"/>
  <c r="CH31" i="13"/>
  <c r="CH37" i="13" s="1"/>
  <c r="BJ31" i="13"/>
  <c r="V81" i="10"/>
  <c r="W81" i="10" s="1"/>
  <c r="V25" i="10"/>
  <c r="W25" i="10" s="1"/>
  <c r="CC40" i="11"/>
  <c r="BN36" i="11"/>
  <c r="CR21" i="11"/>
  <c r="CR50" i="11" s="1"/>
  <c r="CB21" i="11"/>
  <c r="CB50" i="11" s="1"/>
  <c r="BT21" i="11"/>
  <c r="BT50" i="11" s="1"/>
  <c r="CH35" i="8"/>
  <c r="BJ35" i="8"/>
  <c r="AM18" i="13"/>
  <c r="AM45" i="13"/>
  <c r="V22" i="7"/>
  <c r="W22" i="7" s="1"/>
  <c r="BH35" i="8"/>
  <c r="AJ35" i="8"/>
  <c r="AJ41" i="8" s="1"/>
  <c r="BR42" i="8"/>
  <c r="CW31" i="13"/>
  <c r="BY31" i="13"/>
  <c r="BA31" i="13"/>
  <c r="BA37" i="13" s="1"/>
  <c r="AC31" i="13"/>
  <c r="CG18" i="13"/>
  <c r="CG45" i="13" s="1"/>
  <c r="BY18" i="13"/>
  <c r="BY45" i="13" s="1"/>
  <c r="BI18" i="13"/>
  <c r="BI45" i="13" s="1"/>
  <c r="BA18" i="13"/>
  <c r="BA45" i="13"/>
  <c r="AK18" i="13"/>
  <c r="AK45" i="13" s="1"/>
  <c r="AC18" i="13"/>
  <c r="CP18" i="13"/>
  <c r="CP45" i="13" s="1"/>
  <c r="AC19" i="19"/>
  <c r="AC47" i="19" s="1"/>
  <c r="DA33" i="6"/>
  <c r="CU33" i="6"/>
  <c r="CU39" i="6" s="1"/>
  <c r="CO33" i="6"/>
  <c r="CI33" i="6"/>
  <c r="CI39" i="6" s="1"/>
  <c r="DB33" i="6"/>
  <c r="DB39" i="6" s="1"/>
  <c r="CV33" i="6"/>
  <c r="CY33" i="6"/>
  <c r="CY39" i="6"/>
  <c r="CS33" i="6"/>
  <c r="CM33" i="6"/>
  <c r="CM39" i="6" s="1"/>
  <c r="CG33" i="6"/>
  <c r="CA33" i="6"/>
  <c r="CA39" i="6" s="1"/>
  <c r="BU33" i="6"/>
  <c r="BU39" i="6" s="1"/>
  <c r="BO33" i="6"/>
  <c r="BO39" i="6" s="1"/>
  <c r="BI33" i="6"/>
  <c r="CX33" i="6"/>
  <c r="CR33" i="6"/>
  <c r="CR39" i="6" s="1"/>
  <c r="CL33" i="6"/>
  <c r="CF33" i="6"/>
  <c r="BZ33" i="6"/>
  <c r="BZ39" i="6" s="1"/>
  <c r="BT33" i="6"/>
  <c r="BT39" i="6" s="1"/>
  <c r="BN33" i="6"/>
  <c r="BH33" i="6"/>
  <c r="DC33" i="6"/>
  <c r="DC39" i="6" s="1"/>
  <c r="CW33" i="6"/>
  <c r="CQ33" i="6"/>
  <c r="CK33" i="6"/>
  <c r="CK39" i="6" s="1"/>
  <c r="CE33" i="6"/>
  <c r="CE39" i="6" s="1"/>
  <c r="BY33" i="6"/>
  <c r="BS33" i="6"/>
  <c r="BS39" i="6" s="1"/>
  <c r="BM33" i="6"/>
  <c r="BM39" i="6" s="1"/>
  <c r="BG33" i="6"/>
  <c r="BG39" i="6" s="1"/>
  <c r="CP33" i="6"/>
  <c r="CP39" i="6" s="1"/>
  <c r="CJ33" i="6"/>
  <c r="CJ39" i="6" s="1"/>
  <c r="CD33" i="6"/>
  <c r="BX33" i="6"/>
  <c r="BR33" i="6"/>
  <c r="BR39" i="6" s="1"/>
  <c r="BL33" i="6"/>
  <c r="BL39" i="6"/>
  <c r="BF33" i="6"/>
  <c r="CC33" i="6"/>
  <c r="CC39" i="6" s="1"/>
  <c r="BW33" i="6"/>
  <c r="BQ33" i="6"/>
  <c r="BK33" i="6"/>
  <c r="BK39" i="6" s="1"/>
  <c r="BE33" i="6"/>
  <c r="BE39" i="6" s="1"/>
  <c r="DB36" i="11"/>
  <c r="DB42" i="11" s="1"/>
  <c r="BR36" i="11"/>
  <c r="BF36" i="11"/>
  <c r="DB19" i="11"/>
  <c r="CD19" i="11"/>
  <c r="BF19" i="11"/>
  <c r="CU21" i="11"/>
  <c r="CE40" i="11"/>
  <c r="BH36" i="11"/>
  <c r="BH42" i="11" s="1"/>
  <c r="BH49" i="11" s="1"/>
  <c r="CV20" i="11"/>
  <c r="CV22" i="11" s="1"/>
  <c r="CV48" i="11" s="1"/>
  <c r="CJ20" i="11"/>
  <c r="CJ22" i="11" s="1"/>
  <c r="CJ48" i="11" s="1"/>
  <c r="BX20" i="11"/>
  <c r="BX22" i="11" s="1"/>
  <c r="BX48" i="11" s="1"/>
  <c r="BL20" i="11"/>
  <c r="BL22" i="11" s="1"/>
  <c r="BL48" i="11" s="1"/>
  <c r="DC36" i="11"/>
  <c r="DC42" i="11" s="1"/>
  <c r="DC49" i="11" s="1"/>
  <c r="CT36" i="11"/>
  <c r="CT42" i="11" s="1"/>
  <c r="BV36" i="11"/>
  <c r="BJ42" i="11"/>
  <c r="DB22" i="11"/>
  <c r="DB48" i="11" s="1"/>
  <c r="CD22" i="11"/>
  <c r="CD48" i="11" s="1"/>
  <c r="BF22" i="11"/>
  <c r="BF48" i="11" s="1"/>
  <c r="CV21" i="11"/>
  <c r="CJ21" i="11"/>
  <c r="CJ50" i="11" s="1"/>
  <c r="CD21" i="11"/>
  <c r="BX21" i="11"/>
  <c r="BX50" i="11" s="1"/>
  <c r="BR21" i="11"/>
  <c r="BL21" i="11"/>
  <c r="BL50" i="11" s="1"/>
  <c r="BF21" i="11"/>
  <c r="CM21" i="11"/>
  <c r="BO21" i="11"/>
  <c r="CZ41" i="11"/>
  <c r="BJ43" i="11"/>
  <c r="CY36" i="11"/>
  <c r="CY42" i="11" s="1"/>
  <c r="CP19" i="11"/>
  <c r="BR19" i="11"/>
  <c r="DC21" i="11"/>
  <c r="CE21" i="11"/>
  <c r="AA35" i="13"/>
  <c r="CI36" i="13"/>
  <c r="AA36" i="13"/>
  <c r="AA38" i="13" s="1"/>
  <c r="AQ35" i="13"/>
  <c r="AE35" i="13"/>
  <c r="CJ31" i="13"/>
  <c r="CJ37" i="13" s="1"/>
  <c r="CC17" i="13"/>
  <c r="CC19" i="13" s="1"/>
  <c r="BE16" i="13"/>
  <c r="DA31" i="13"/>
  <c r="DA37" i="13" s="1"/>
  <c r="DA44" i="13" s="1"/>
  <c r="CO31" i="13"/>
  <c r="CO37" i="13" s="1"/>
  <c r="BQ31" i="13"/>
  <c r="AS31" i="13"/>
  <c r="CD16" i="13"/>
  <c r="AT18" i="13"/>
  <c r="AY35" i="13"/>
  <c r="DC35" i="13"/>
  <c r="BG35" i="13"/>
  <c r="AU35" i="13"/>
  <c r="AI35" i="13"/>
  <c r="DC31" i="13"/>
  <c r="DC37" i="13"/>
  <c r="DC44" i="13" s="1"/>
  <c r="BG31" i="13"/>
  <c r="BG37" i="13" s="1"/>
  <c r="AU31" i="13"/>
  <c r="AU37" i="13"/>
  <c r="AI31" i="13"/>
  <c r="AI37" i="13" s="1"/>
  <c r="CZ31" i="13"/>
  <c r="CZ37" i="13" s="1"/>
  <c r="CO17" i="13"/>
  <c r="CO19" i="13" s="1"/>
  <c r="CO43" i="13" s="1"/>
  <c r="AG17" i="13"/>
  <c r="AG19" i="13" s="1"/>
  <c r="AG43" i="13" s="1"/>
  <c r="CP16" i="13"/>
  <c r="CO18" i="13"/>
  <c r="CO45" i="13" s="1"/>
  <c r="BQ18" i="13"/>
  <c r="BQ45" i="13" s="1"/>
  <c r="BE18" i="13"/>
  <c r="BE45" i="13" s="1"/>
  <c r="AY18" i="13"/>
  <c r="AS18" i="13"/>
  <c r="AS45" i="13" s="1"/>
  <c r="CG31" i="13"/>
  <c r="CG37" i="13" s="1"/>
  <c r="BU31" i="13"/>
  <c r="BU37" i="13" s="1"/>
  <c r="BI31" i="13"/>
  <c r="AK31" i="13"/>
  <c r="CI19" i="8"/>
  <c r="CI21" i="8" s="1"/>
  <c r="CI47" i="8" s="1"/>
  <c r="BE19" i="8"/>
  <c r="BE21" i="8" s="1"/>
  <c r="BE47" i="8" s="1"/>
  <c r="BE20" i="8"/>
  <c r="BE49" i="8" s="1"/>
  <c r="AM19" i="8"/>
  <c r="AM21" i="8" s="1"/>
  <c r="BK19" i="8"/>
  <c r="BK21" i="8" s="1"/>
  <c r="BK18" i="8"/>
  <c r="CI40" i="8"/>
  <c r="CI42" i="8"/>
  <c r="BW40" i="8"/>
  <c r="BW42" i="8" s="1"/>
  <c r="BK40" i="8"/>
  <c r="BK42" i="8" s="1"/>
  <c r="AY40" i="8"/>
  <c r="AY42" i="8" s="1"/>
  <c r="BW41" i="8"/>
  <c r="CD40" i="8"/>
  <c r="CD42" i="8" s="1"/>
  <c r="BN39" i="8"/>
  <c r="CC40" i="8"/>
  <c r="CC42" i="8" s="1"/>
  <c r="BF40" i="8"/>
  <c r="BF42" i="8" s="1"/>
  <c r="BF39" i="8"/>
  <c r="BG39" i="8"/>
  <c r="AI39" i="8"/>
  <c r="CK39" i="8"/>
  <c r="BM39" i="8"/>
  <c r="AO39" i="8"/>
  <c r="AT41" i="8"/>
  <c r="CY35" i="8"/>
  <c r="CY41" i="8" s="1"/>
  <c r="CM35" i="8"/>
  <c r="CA35" i="8"/>
  <c r="BO35" i="8"/>
  <c r="BC35" i="8"/>
  <c r="BC41" i="8" s="1"/>
  <c r="BC48" i="8" s="1"/>
  <c r="AE35" i="8"/>
  <c r="CA20" i="8"/>
  <c r="CA18" i="8"/>
  <c r="BC18" i="8"/>
  <c r="AT40" i="8"/>
  <c r="AT42" i="8" s="1"/>
  <c r="BG42" i="8"/>
  <c r="CD39" i="8"/>
  <c r="AH39" i="8"/>
  <c r="CK18" i="8"/>
  <c r="BM18" i="8"/>
  <c r="BW39" i="8"/>
  <c r="AY39" i="8"/>
  <c r="DA39" i="8"/>
  <c r="CC39" i="8"/>
  <c r="BE39" i="8"/>
  <c r="DC35" i="8"/>
  <c r="CQ35" i="8"/>
  <c r="CQ41" i="8" s="1"/>
  <c r="CE35" i="8"/>
  <c r="BS35" i="8"/>
  <c r="BG35" i="8"/>
  <c r="BG41" i="8" s="1"/>
  <c r="AU35" i="8"/>
  <c r="BM21" i="8"/>
  <c r="AO48" i="8"/>
  <c r="AX39" i="8"/>
  <c r="CK20" i="8"/>
  <c r="CK49" i="8"/>
  <c r="M574" i="21"/>
  <c r="K102" i="7"/>
  <c r="V24" i="7"/>
  <c r="W24" i="7" s="1"/>
  <c r="V20" i="7"/>
  <c r="W20" i="7" s="1"/>
  <c r="V12" i="7"/>
  <c r="W12" i="7" s="1"/>
  <c r="V8" i="7"/>
  <c r="W8" i="7" s="1"/>
  <c r="K86" i="7"/>
  <c r="V16" i="7"/>
  <c r="W16" i="7" s="1"/>
  <c r="V25" i="7"/>
  <c r="W25" i="7" s="1"/>
  <c r="V23" i="7"/>
  <c r="W23" i="7"/>
  <c r="V21" i="7"/>
  <c r="W21" i="7" s="1"/>
  <c r="V19" i="7"/>
  <c r="W19" i="7" s="1"/>
  <c r="V17" i="7"/>
  <c r="W17" i="7" s="1"/>
  <c r="V15" i="7"/>
  <c r="W15" i="7" s="1"/>
  <c r="V13" i="7"/>
  <c r="W13" i="7"/>
  <c r="V11" i="7"/>
  <c r="W11" i="7" s="1"/>
  <c r="V9" i="7"/>
  <c r="W9" i="7" s="1"/>
  <c r="V7" i="7"/>
  <c r="W7" i="7" s="1"/>
  <c r="V52" i="10"/>
  <c r="W52" i="10" s="1"/>
  <c r="V90" i="10"/>
  <c r="W90" i="10" s="1"/>
  <c r="V56" i="10"/>
  <c r="W56" i="10" s="1"/>
  <c r="V36" i="10"/>
  <c r="W36" i="10" s="1"/>
  <c r="V8" i="10"/>
  <c r="W8" i="10" s="1"/>
  <c r="V94" i="10"/>
  <c r="W94" i="10" s="1"/>
  <c r="V89" i="10"/>
  <c r="W89" i="10" s="1"/>
  <c r="V82" i="10"/>
  <c r="W82" i="10" s="1"/>
  <c r="V68" i="10"/>
  <c r="W68" i="10" s="1"/>
  <c r="V54" i="10"/>
  <c r="W54" i="10" s="1"/>
  <c r="V34" i="10"/>
  <c r="W34" i="10" s="1"/>
  <c r="V23" i="10"/>
  <c r="W23" i="10" s="1"/>
  <c r="V20" i="10"/>
  <c r="W20" i="10" s="1"/>
  <c r="V15" i="10"/>
  <c r="W15" i="10" s="1"/>
  <c r="V12" i="10"/>
  <c r="W12" i="10"/>
  <c r="V101" i="10"/>
  <c r="W101" i="10" s="1"/>
  <c r="V86" i="10"/>
  <c r="W86" i="10" s="1"/>
  <c r="V24" i="10"/>
  <c r="W24" i="10" s="1"/>
  <c r="V19" i="10"/>
  <c r="W19" i="10" s="1"/>
  <c r="V16" i="10"/>
  <c r="W16" i="10"/>
  <c r="V11" i="10"/>
  <c r="W11" i="10" s="1"/>
  <c r="V97" i="10"/>
  <c r="W97" i="10"/>
  <c r="V72" i="10"/>
  <c r="W72" i="10" s="1"/>
  <c r="V50" i="10"/>
  <c r="W50" i="10" s="1"/>
  <c r="V40" i="10"/>
  <c r="W40" i="10" s="1"/>
  <c r="V21" i="10"/>
  <c r="W21" i="10" s="1"/>
  <c r="V18" i="10"/>
  <c r="W18" i="10" s="1"/>
  <c r="V13" i="10"/>
  <c r="W13" i="10" s="1"/>
  <c r="V10" i="10"/>
  <c r="W10" i="10"/>
  <c r="K105" i="7"/>
  <c r="V105" i="7"/>
  <c r="W105" i="7" s="1"/>
  <c r="V98" i="7"/>
  <c r="W98" i="7" s="1"/>
  <c r="K98" i="7"/>
  <c r="K76" i="7"/>
  <c r="V76" i="7"/>
  <c r="W76" i="7" s="1"/>
  <c r="K72" i="7"/>
  <c r="V72" i="7"/>
  <c r="W72" i="7" s="1"/>
  <c r="K68" i="7"/>
  <c r="V68" i="7"/>
  <c r="W68" i="7"/>
  <c r="K64" i="7"/>
  <c r="V64" i="7"/>
  <c r="W64" i="7" s="1"/>
  <c r="K60" i="7"/>
  <c r="V60" i="7"/>
  <c r="W60" i="7" s="1"/>
  <c r="K56" i="7"/>
  <c r="V56" i="7"/>
  <c r="W56" i="7"/>
  <c r="K52" i="7"/>
  <c r="V52" i="7"/>
  <c r="W52" i="7" s="1"/>
  <c r="K48" i="7"/>
  <c r="V48" i="7"/>
  <c r="W48" i="7" s="1"/>
  <c r="K44" i="7"/>
  <c r="V44" i="7"/>
  <c r="W44" i="7" s="1"/>
  <c r="K40" i="7"/>
  <c r="V40" i="7"/>
  <c r="W40" i="7" s="1"/>
  <c r="K36" i="7"/>
  <c r="V36" i="7"/>
  <c r="W36" i="7"/>
  <c r="K32" i="7"/>
  <c r="V32" i="7"/>
  <c r="W32" i="7" s="1"/>
  <c r="K28" i="7"/>
  <c r="V28" i="7"/>
  <c r="W28" i="7" s="1"/>
  <c r="K89" i="7"/>
  <c r="V89" i="7"/>
  <c r="W89" i="7" s="1"/>
  <c r="K79" i="7"/>
  <c r="V79" i="7"/>
  <c r="W79" i="7" s="1"/>
  <c r="K75" i="7"/>
  <c r="V75" i="7"/>
  <c r="W75" i="7" s="1"/>
  <c r="K67" i="7"/>
  <c r="V67" i="7"/>
  <c r="W67" i="7"/>
  <c r="K63" i="7"/>
  <c r="V63" i="7"/>
  <c r="W63" i="7" s="1"/>
  <c r="K59" i="7"/>
  <c r="V59" i="7"/>
  <c r="W59" i="7"/>
  <c r="K55" i="7"/>
  <c r="V55" i="7"/>
  <c r="W55" i="7" s="1"/>
  <c r="K51" i="7"/>
  <c r="V51" i="7"/>
  <c r="W51" i="7" s="1"/>
  <c r="K47" i="7"/>
  <c r="V47" i="7"/>
  <c r="W47" i="7" s="1"/>
  <c r="K43" i="7"/>
  <c r="V43" i="7"/>
  <c r="W43" i="7" s="1"/>
  <c r="K39" i="7"/>
  <c r="V39" i="7"/>
  <c r="W39" i="7" s="1"/>
  <c r="K35" i="7"/>
  <c r="V35" i="7"/>
  <c r="W35" i="7" s="1"/>
  <c r="K31" i="7"/>
  <c r="V31" i="7"/>
  <c r="W31" i="7"/>
  <c r="K27" i="7"/>
  <c r="V27" i="7"/>
  <c r="W27" i="7" s="1"/>
  <c r="K92" i="7"/>
  <c r="V92" i="7"/>
  <c r="W92" i="7" s="1"/>
  <c r="K88" i="7"/>
  <c r="V88" i="7"/>
  <c r="W88" i="7"/>
  <c r="K85" i="7"/>
  <c r="V85" i="7"/>
  <c r="W85" i="7" s="1"/>
  <c r="K82" i="7"/>
  <c r="V78" i="7"/>
  <c r="W78" i="7" s="1"/>
  <c r="K78" i="7"/>
  <c r="K95" i="7"/>
  <c r="V95" i="7"/>
  <c r="W95" i="7"/>
  <c r="K104" i="7"/>
  <c r="V104" i="7"/>
  <c r="W104" i="7" s="1"/>
  <c r="K101" i="7"/>
  <c r="V101" i="7"/>
  <c r="W101" i="7" s="1"/>
  <c r="K91" i="7"/>
  <c r="V91" i="7"/>
  <c r="W91" i="7" s="1"/>
  <c r="K87" i="7"/>
  <c r="V87" i="7"/>
  <c r="W87" i="7" s="1"/>
  <c r="K84" i="7"/>
  <c r="V84" i="7"/>
  <c r="W84" i="7" s="1"/>
  <c r="K81" i="7"/>
  <c r="V81" i="7"/>
  <c r="W81" i="7" s="1"/>
  <c r="K74" i="7"/>
  <c r="V74" i="7"/>
  <c r="W74" i="7" s="1"/>
  <c r="K70" i="7"/>
  <c r="V70" i="7"/>
  <c r="W70" i="7" s="1"/>
  <c r="K66" i="7"/>
  <c r="V66" i="7"/>
  <c r="W66" i="7" s="1"/>
  <c r="K62" i="7"/>
  <c r="V62" i="7"/>
  <c r="W62" i="7" s="1"/>
  <c r="K58" i="7"/>
  <c r="V58" i="7"/>
  <c r="W58" i="7" s="1"/>
  <c r="K54" i="7"/>
  <c r="V54" i="7"/>
  <c r="W54" i="7" s="1"/>
  <c r="K50" i="7"/>
  <c r="V50" i="7"/>
  <c r="W50" i="7" s="1"/>
  <c r="K46" i="7"/>
  <c r="V46" i="7"/>
  <c r="W46" i="7"/>
  <c r="K42" i="7"/>
  <c r="V42" i="7"/>
  <c r="W42" i="7" s="1"/>
  <c r="K38" i="7"/>
  <c r="V38" i="7"/>
  <c r="W38" i="7" s="1"/>
  <c r="K34" i="7"/>
  <c r="V34" i="7"/>
  <c r="W34" i="7" s="1"/>
  <c r="K30" i="7"/>
  <c r="V30" i="7"/>
  <c r="W30" i="7" s="1"/>
  <c r="K26" i="7"/>
  <c r="V26" i="7"/>
  <c r="W26" i="7" s="1"/>
  <c r="K103" i="7"/>
  <c r="V103" i="7"/>
  <c r="W103" i="7" s="1"/>
  <c r="K100" i="7"/>
  <c r="V100" i="7"/>
  <c r="W100" i="7" s="1"/>
  <c r="K97" i="7"/>
  <c r="V97" i="7"/>
  <c r="W97" i="7" s="1"/>
  <c r="K94" i="7"/>
  <c r="V90" i="7"/>
  <c r="W90" i="7"/>
  <c r="K90" i="7"/>
  <c r="V99" i="7"/>
  <c r="W99" i="7"/>
  <c r="V96" i="7"/>
  <c r="W96" i="7" s="1"/>
  <c r="V93" i="7"/>
  <c r="W93" i="7" s="1"/>
  <c r="V83" i="7"/>
  <c r="W83" i="7" s="1"/>
  <c r="V80" i="7"/>
  <c r="W80" i="7" s="1"/>
  <c r="V77" i="7"/>
  <c r="W77" i="7" s="1"/>
  <c r="V73" i="7"/>
  <c r="W73" i="7" s="1"/>
  <c r="V69" i="7"/>
  <c r="W69" i="7"/>
  <c r="V65" i="7"/>
  <c r="W65" i="7" s="1"/>
  <c r="V61" i="7"/>
  <c r="W61" i="7" s="1"/>
  <c r="V57" i="7"/>
  <c r="W57" i="7" s="1"/>
  <c r="V53" i="7"/>
  <c r="W53" i="7" s="1"/>
  <c r="V49" i="7"/>
  <c r="W49" i="7"/>
  <c r="V45" i="7"/>
  <c r="W45" i="7" s="1"/>
  <c r="V41" i="7"/>
  <c r="W41" i="7" s="1"/>
  <c r="V37" i="7"/>
  <c r="W37" i="7" s="1"/>
  <c r="V33" i="7"/>
  <c r="W33" i="7" s="1"/>
  <c r="V29" i="7"/>
  <c r="W29" i="7"/>
  <c r="K103" i="10"/>
  <c r="V103" i="10"/>
  <c r="W103" i="10" s="1"/>
  <c r="K95" i="10"/>
  <c r="V95" i="10"/>
  <c r="W95" i="10"/>
  <c r="K73" i="10"/>
  <c r="V73" i="10"/>
  <c r="W73" i="10" s="1"/>
  <c r="K65" i="10"/>
  <c r="V57" i="10"/>
  <c r="W57" i="10" s="1"/>
  <c r="K49" i="10"/>
  <c r="K45" i="10"/>
  <c r="V45" i="10"/>
  <c r="W45" i="10" s="1"/>
  <c r="K37" i="10"/>
  <c r="V37" i="10"/>
  <c r="W37" i="10" s="1"/>
  <c r="K29" i="10"/>
  <c r="V29" i="10"/>
  <c r="W29" i="10" s="1"/>
  <c r="K102" i="10"/>
  <c r="K98" i="10"/>
  <c r="V98" i="10"/>
  <c r="W98" i="10"/>
  <c r="K99" i="10"/>
  <c r="V99" i="10"/>
  <c r="W99" i="10" s="1"/>
  <c r="K91" i="10"/>
  <c r="V91" i="10"/>
  <c r="W91" i="10" s="1"/>
  <c r="K88" i="10"/>
  <c r="K84" i="10"/>
  <c r="V84" i="10"/>
  <c r="W84" i="10" s="1"/>
  <c r="K69" i="10"/>
  <c r="V69" i="10"/>
  <c r="W69" i="10" s="1"/>
  <c r="K61" i="10"/>
  <c r="V61" i="10"/>
  <c r="W61" i="10" s="1"/>
  <c r="K53" i="10"/>
  <c r="V53" i="10"/>
  <c r="W53" i="10" s="1"/>
  <c r="K41" i="10"/>
  <c r="V41" i="10"/>
  <c r="W41" i="10" s="1"/>
  <c r="K33" i="10"/>
  <c r="K105" i="10"/>
  <c r="V65" i="10"/>
  <c r="W65" i="10" s="1"/>
  <c r="V33" i="10"/>
  <c r="W33" i="10" s="1"/>
  <c r="K96" i="10"/>
  <c r="V96" i="10"/>
  <c r="W96" i="10" s="1"/>
  <c r="K92" i="10"/>
  <c r="V92" i="10"/>
  <c r="W92" i="10"/>
  <c r="K78" i="10"/>
  <c r="V78" i="10"/>
  <c r="W78" i="10" s="1"/>
  <c r="K74" i="10"/>
  <c r="K66" i="10"/>
  <c r="V66" i="10"/>
  <c r="W66" i="10" s="1"/>
  <c r="K62" i="10"/>
  <c r="V62" i="10"/>
  <c r="W62" i="10" s="1"/>
  <c r="K58" i="10"/>
  <c r="V49" i="10"/>
  <c r="W49" i="10" s="1"/>
  <c r="K87" i="10"/>
  <c r="V87" i="10"/>
  <c r="W87" i="10"/>
  <c r="K83" i="10"/>
  <c r="V83" i="10"/>
  <c r="W83" i="10" s="1"/>
  <c r="V80" i="10"/>
  <c r="W80" i="10" s="1"/>
  <c r="V64" i="10"/>
  <c r="W64" i="10" s="1"/>
  <c r="V48" i="10"/>
  <c r="W48" i="10" s="1"/>
  <c r="V32" i="10"/>
  <c r="W32" i="10" s="1"/>
  <c r="K79" i="10"/>
  <c r="V79" i="10"/>
  <c r="W79" i="10" s="1"/>
  <c r="K75" i="10"/>
  <c r="V75" i="10"/>
  <c r="W75" i="10" s="1"/>
  <c r="K71" i="10"/>
  <c r="V71" i="10"/>
  <c r="W71" i="10" s="1"/>
  <c r="K67" i="10"/>
  <c r="V67" i="10"/>
  <c r="W67" i="10" s="1"/>
  <c r="K63" i="10"/>
  <c r="K59" i="10"/>
  <c r="V59" i="10"/>
  <c r="W59" i="10" s="1"/>
  <c r="K55" i="10"/>
  <c r="V55" i="10"/>
  <c r="W55" i="10" s="1"/>
  <c r="K51" i="10"/>
  <c r="V51" i="10"/>
  <c r="W51" i="10" s="1"/>
  <c r="K47" i="10"/>
  <c r="V47" i="10"/>
  <c r="W47" i="10" s="1"/>
  <c r="K43" i="10"/>
  <c r="V43" i="10"/>
  <c r="W43" i="10" s="1"/>
  <c r="K39" i="10"/>
  <c r="V39" i="10"/>
  <c r="W39" i="10" s="1"/>
  <c r="K35" i="10"/>
  <c r="V35" i="10"/>
  <c r="W35" i="10" s="1"/>
  <c r="K31" i="10"/>
  <c r="V31" i="10"/>
  <c r="W31" i="10" s="1"/>
  <c r="K27" i="10"/>
  <c r="V27" i="10"/>
  <c r="W27" i="10" s="1"/>
  <c r="V104" i="10"/>
  <c r="W104" i="10" s="1"/>
  <c r="V100" i="10"/>
  <c r="W100" i="10" s="1"/>
  <c r="V76" i="10"/>
  <c r="W76" i="10" s="1"/>
  <c r="V60" i="10"/>
  <c r="W60" i="10" s="1"/>
  <c r="V44" i="10"/>
  <c r="W44" i="10" s="1"/>
  <c r="V28" i="10"/>
  <c r="W28" i="10" s="1"/>
  <c r="CQ18" i="19"/>
  <c r="CQ20" i="19" s="1"/>
  <c r="CQ45" i="19" s="1"/>
  <c r="CQ19" i="19"/>
  <c r="CQ17" i="19"/>
  <c r="CE19" i="19"/>
  <c r="CE18" i="19"/>
  <c r="CE20" i="19" s="1"/>
  <c r="CE17" i="19"/>
  <c r="BS17" i="19"/>
  <c r="BS19" i="19"/>
  <c r="BS18" i="19"/>
  <c r="BS20" i="19" s="1"/>
  <c r="BK18" i="19"/>
  <c r="BK20" i="19" s="1"/>
  <c r="BK17" i="19"/>
  <c r="BK19" i="19"/>
  <c r="AY19" i="19"/>
  <c r="AY18" i="19"/>
  <c r="AY20" i="19"/>
  <c r="AY17" i="19"/>
  <c r="AM17" i="19"/>
  <c r="AM18" i="19"/>
  <c r="AM20" i="19" s="1"/>
  <c r="AM19" i="19"/>
  <c r="AE18" i="19"/>
  <c r="AE20" i="19" s="1"/>
  <c r="AE45" i="19" s="1"/>
  <c r="AE19" i="19"/>
  <c r="AE17" i="19"/>
  <c r="BP37" i="19"/>
  <c r="AZ37" i="19"/>
  <c r="AJ37" i="19"/>
  <c r="CK18" i="19"/>
  <c r="CK20" i="19" s="1"/>
  <c r="CK45" i="19" s="1"/>
  <c r="CC17" i="19"/>
  <c r="CC18" i="19"/>
  <c r="CC20" i="19" s="1"/>
  <c r="CC45" i="19" s="1"/>
  <c r="BE17" i="19"/>
  <c r="BE19" i="19"/>
  <c r="BE47" i="19" s="1"/>
  <c r="AW17" i="19"/>
  <c r="AW19" i="19"/>
  <c r="DC17" i="19"/>
  <c r="DC19" i="19"/>
  <c r="CU19" i="19"/>
  <c r="CU17" i="19"/>
  <c r="CM17" i="19"/>
  <c r="CM19" i="19"/>
  <c r="CA18" i="19"/>
  <c r="CA20" i="19" s="1"/>
  <c r="CA17" i="19"/>
  <c r="CA19" i="19"/>
  <c r="CA46" i="19" s="1"/>
  <c r="BW18" i="19"/>
  <c r="BW20" i="19"/>
  <c r="BO19" i="19"/>
  <c r="BO18" i="19"/>
  <c r="BC17" i="19"/>
  <c r="BC19" i="19"/>
  <c r="AU18" i="19"/>
  <c r="AU20" i="19" s="1"/>
  <c r="AU45" i="19" s="1"/>
  <c r="AQ17" i="19"/>
  <c r="AQ19" i="19"/>
  <c r="AI19" i="19"/>
  <c r="AI17" i="19"/>
  <c r="AA17" i="19"/>
  <c r="AA19" i="19"/>
  <c r="BH40" i="19"/>
  <c r="AB40" i="19"/>
  <c r="BH37" i="19"/>
  <c r="CY37" i="19"/>
  <c r="CY38" i="19"/>
  <c r="CY40" i="19" s="1"/>
  <c r="CE37" i="19"/>
  <c r="AY37" i="19"/>
  <c r="AY39" i="19"/>
  <c r="AY40" i="19"/>
  <c r="AM37" i="19"/>
  <c r="AM38" i="19"/>
  <c r="AM40" i="19" s="1"/>
  <c r="BO20" i="19"/>
  <c r="CK19" i="19"/>
  <c r="CC19" i="19"/>
  <c r="AU19" i="19"/>
  <c r="CM18" i="19"/>
  <c r="CM20" i="19" s="1"/>
  <c r="CM45" i="19" s="1"/>
  <c r="AI18" i="19"/>
  <c r="AI20" i="19"/>
  <c r="CJ18" i="19"/>
  <c r="CJ20" i="19" s="1"/>
  <c r="CJ44" i="19" s="1"/>
  <c r="CJ19" i="19"/>
  <c r="BD18" i="19"/>
  <c r="BD20" i="19" s="1"/>
  <c r="BD19" i="19"/>
  <c r="BD47" i="19" s="1"/>
  <c r="BD17" i="19"/>
  <c r="DB17" i="19"/>
  <c r="DB19" i="19"/>
  <c r="DB18" i="19"/>
  <c r="DB20" i="19"/>
  <c r="CX17" i="19"/>
  <c r="CX19" i="19"/>
  <c r="CX18" i="19"/>
  <c r="CX20" i="19" s="1"/>
  <c r="CT17" i="19"/>
  <c r="CT19" i="19"/>
  <c r="CP17" i="19"/>
  <c r="CP19" i="19"/>
  <c r="CP18" i="19"/>
  <c r="CP20" i="19" s="1"/>
  <c r="CL17" i="19"/>
  <c r="CL19" i="19"/>
  <c r="CL18" i="19"/>
  <c r="CL20" i="19" s="1"/>
  <c r="CL45" i="19" s="1"/>
  <c r="CH17" i="19"/>
  <c r="CH19" i="19"/>
  <c r="CD17" i="19"/>
  <c r="CD19" i="19"/>
  <c r="CD18" i="19"/>
  <c r="CD20" i="19" s="1"/>
  <c r="BZ17" i="19"/>
  <c r="BZ19" i="19"/>
  <c r="BV17" i="19"/>
  <c r="BV19" i="19"/>
  <c r="BV47" i="19" s="1"/>
  <c r="BV18" i="19"/>
  <c r="BV20" i="19" s="1"/>
  <c r="BN17" i="19"/>
  <c r="BN19" i="19"/>
  <c r="BN18" i="19"/>
  <c r="BN20" i="19" s="1"/>
  <c r="BJ17" i="19"/>
  <c r="BJ19" i="19"/>
  <c r="BF17" i="19"/>
  <c r="BF19" i="19"/>
  <c r="BF18" i="19"/>
  <c r="BF20" i="19" s="1"/>
  <c r="AT17" i="19"/>
  <c r="AT19" i="19"/>
  <c r="AT18" i="19"/>
  <c r="AT20" i="19" s="1"/>
  <c r="AP17" i="19"/>
  <c r="AP19" i="19"/>
  <c r="AP18" i="19"/>
  <c r="AP20" i="19" s="1"/>
  <c r="AP45" i="19" s="1"/>
  <c r="AL17" i="19"/>
  <c r="AL19" i="19"/>
  <c r="AL18" i="19"/>
  <c r="AL20" i="19" s="1"/>
  <c r="AL44" i="19" s="1"/>
  <c r="AH17" i="19"/>
  <c r="AH19" i="19"/>
  <c r="AD17" i="19"/>
  <c r="AD19" i="19"/>
  <c r="AD18" i="19"/>
  <c r="AD20" i="19" s="1"/>
  <c r="AD45" i="19" s="1"/>
  <c r="Z17" i="19"/>
  <c r="Z19" i="19"/>
  <c r="Z18" i="19"/>
  <c r="Z20" i="19"/>
  <c r="CY39" i="19"/>
  <c r="CT39" i="19"/>
  <c r="CE38" i="19"/>
  <c r="CE40" i="19" s="1"/>
  <c r="CU18" i="19"/>
  <c r="CU20" i="19" s="1"/>
  <c r="CH18" i="19"/>
  <c r="CH20" i="19" s="1"/>
  <c r="CH44" i="19" s="1"/>
  <c r="AW18" i="19"/>
  <c r="AW20" i="19"/>
  <c r="AW44" i="19" s="1"/>
  <c r="AH18" i="19"/>
  <c r="AH20" i="19" s="1"/>
  <c r="AH45" i="19" s="1"/>
  <c r="CK17" i="19"/>
  <c r="BY19" i="19"/>
  <c r="BY20" i="19"/>
  <c r="BY17" i="19"/>
  <c r="AS19" i="19"/>
  <c r="AS18" i="19"/>
  <c r="AS20" i="19" s="1"/>
  <c r="AS45" i="19" s="1"/>
  <c r="CS17" i="19"/>
  <c r="CS19" i="19"/>
  <c r="CS18" i="19"/>
  <c r="CS20" i="19" s="1"/>
  <c r="AG17" i="19"/>
  <c r="AG19" i="19"/>
  <c r="AG18" i="19"/>
  <c r="AG20" i="19"/>
  <c r="BZ40" i="19"/>
  <c r="BD39" i="19"/>
  <c r="AH39" i="19"/>
  <c r="AT38" i="19"/>
  <c r="AT40" i="19" s="1"/>
  <c r="AB37" i="19"/>
  <c r="CU37" i="19"/>
  <c r="CI37" i="19"/>
  <c r="CI38" i="19"/>
  <c r="CI40" i="19" s="1"/>
  <c r="BO37" i="19"/>
  <c r="BO39" i="19"/>
  <c r="BO40" i="19"/>
  <c r="BJ37" i="19"/>
  <c r="BC37" i="19"/>
  <c r="BC38" i="19"/>
  <c r="BC40" i="19" s="1"/>
  <c r="AV39" i="19"/>
  <c r="BC20" i="19"/>
  <c r="BW19" i="19"/>
  <c r="BW47" i="19" s="1"/>
  <c r="CT18" i="19"/>
  <c r="CT20" i="19" s="1"/>
  <c r="CT44" i="19" s="1"/>
  <c r="BE18" i="19"/>
  <c r="BE20" i="19" s="1"/>
  <c r="AQ18" i="19"/>
  <c r="AQ20" i="19" s="1"/>
  <c r="AQ45" i="19" s="1"/>
  <c r="CJ17" i="19"/>
  <c r="AU17" i="19"/>
  <c r="CV18" i="19"/>
  <c r="CV20" i="19" s="1"/>
  <c r="CV17" i="19"/>
  <c r="CV19" i="19"/>
  <c r="BX18" i="19"/>
  <c r="BX20" i="19" s="1"/>
  <c r="BX17" i="19"/>
  <c r="BX19" i="19"/>
  <c r="BP18" i="19"/>
  <c r="BP20" i="19" s="1"/>
  <c r="AR18" i="19"/>
  <c r="AR20" i="19" s="1"/>
  <c r="AR17" i="19"/>
  <c r="AJ18" i="19"/>
  <c r="AJ20" i="19" s="1"/>
  <c r="AJ17" i="19"/>
  <c r="AJ19" i="19"/>
  <c r="BG37" i="19"/>
  <c r="BG39" i="19"/>
  <c r="AQ37" i="19"/>
  <c r="AQ39" i="19"/>
  <c r="AQ46" i="19" s="1"/>
  <c r="AA37" i="19"/>
  <c r="AA39" i="19"/>
  <c r="DA20" i="19"/>
  <c r="CO19" i="19"/>
  <c r="BI19" i="19"/>
  <c r="BI20" i="19"/>
  <c r="AO20" i="19"/>
  <c r="AO45" i="19" s="1"/>
  <c r="CW18" i="19"/>
  <c r="CW20" i="19" s="1"/>
  <c r="CW45" i="19" s="1"/>
  <c r="CG18" i="19"/>
  <c r="CG20" i="19" s="1"/>
  <c r="BQ18" i="19"/>
  <c r="BQ20" i="19" s="1"/>
  <c r="BA18" i="19"/>
  <c r="BA20" i="19" s="1"/>
  <c r="BA45" i="19" s="1"/>
  <c r="AK18" i="19"/>
  <c r="AK20" i="19"/>
  <c r="DC40" i="19"/>
  <c r="CM40" i="19"/>
  <c r="BW40" i="19"/>
  <c r="BG40" i="19"/>
  <c r="AQ40" i="19"/>
  <c r="AA40" i="19"/>
  <c r="DA39" i="19"/>
  <c r="CW39" i="19"/>
  <c r="CO39" i="19"/>
  <c r="CC39" i="19"/>
  <c r="BY39" i="19"/>
  <c r="BU39" i="19"/>
  <c r="DA37" i="19"/>
  <c r="CK37" i="19"/>
  <c r="BE37" i="19"/>
  <c r="AO37" i="19"/>
  <c r="CQ37" i="19"/>
  <c r="CA37" i="19"/>
  <c r="BK37" i="19"/>
  <c r="AE37" i="19"/>
  <c r="DA19" i="19"/>
  <c r="BQ19" i="19"/>
  <c r="AO19" i="19"/>
  <c r="BU18" i="19"/>
  <c r="BU20" i="19" s="1"/>
  <c r="DA17" i="19"/>
  <c r="BQ17" i="19"/>
  <c r="AO17" i="19"/>
  <c r="CZ18" i="19"/>
  <c r="CZ20" i="19" s="1"/>
  <c r="CZ45" i="19" s="1"/>
  <c r="CZ19" i="19"/>
  <c r="CN18" i="19"/>
  <c r="CN20" i="19" s="1"/>
  <c r="CN45" i="19" s="1"/>
  <c r="CN17" i="19"/>
  <c r="BT18" i="19"/>
  <c r="BT20" i="19" s="1"/>
  <c r="BT19" i="19"/>
  <c r="BH18" i="19"/>
  <c r="BH20" i="19" s="1"/>
  <c r="BH45" i="19" s="1"/>
  <c r="BH17" i="19"/>
  <c r="AN19" i="19"/>
  <c r="AB18" i="19"/>
  <c r="AB20" i="19" s="1"/>
  <c r="AB44" i="19" s="1"/>
  <c r="AB17" i="19"/>
  <c r="AF18" i="19"/>
  <c r="AF20" i="19" s="1"/>
  <c r="AF45" i="19" s="1"/>
  <c r="AT45" i="13"/>
  <c r="AD45" i="13"/>
  <c r="CZ18" i="13"/>
  <c r="CV18" i="13"/>
  <c r="CV45" i="13" s="1"/>
  <c r="CV16" i="13"/>
  <c r="CR17" i="13"/>
  <c r="CR19" i="13" s="1"/>
  <c r="CR43" i="13" s="1"/>
  <c r="CJ17" i="13"/>
  <c r="CJ19" i="13" s="1"/>
  <c r="CJ43" i="13" s="1"/>
  <c r="CJ16" i="13"/>
  <c r="CB17" i="13"/>
  <c r="CB19" i="13" s="1"/>
  <c r="CB16" i="13"/>
  <c r="BX16" i="13"/>
  <c r="BX17" i="13"/>
  <c r="BX19" i="13" s="1"/>
  <c r="BX18" i="13"/>
  <c r="BP18" i="13"/>
  <c r="BP16" i="13"/>
  <c r="BL17" i="13"/>
  <c r="BL19" i="13" s="1"/>
  <c r="BL42" i="13" s="1"/>
  <c r="BL18" i="13"/>
  <c r="BL45" i="13" s="1"/>
  <c r="BH16" i="13"/>
  <c r="BD17" i="13"/>
  <c r="BD19" i="13" s="1"/>
  <c r="BD43" i="13" s="1"/>
  <c r="BD16" i="13"/>
  <c r="BD18" i="13"/>
  <c r="AZ18" i="13"/>
  <c r="AZ45" i="13" s="1"/>
  <c r="AZ17" i="13"/>
  <c r="AZ19" i="13" s="1"/>
  <c r="AZ43" i="13" s="1"/>
  <c r="AR16" i="13"/>
  <c r="AR17" i="13"/>
  <c r="AR19" i="13" s="1"/>
  <c r="AN18" i="13"/>
  <c r="AN45" i="13" s="1"/>
  <c r="AJ18" i="13"/>
  <c r="AJ16" i="13"/>
  <c r="AF17" i="13"/>
  <c r="AF19" i="13" s="1"/>
  <c r="AB16" i="13"/>
  <c r="AB18" i="13"/>
  <c r="BB45" i="13"/>
  <c r="DB35" i="13"/>
  <c r="CX36" i="13"/>
  <c r="CX38" i="13" s="1"/>
  <c r="CP36" i="13"/>
  <c r="CL36" i="13"/>
  <c r="CL38" i="13" s="1"/>
  <c r="CH36" i="13"/>
  <c r="CH38" i="13" s="1"/>
  <c r="CD36" i="13"/>
  <c r="CD38" i="13" s="1"/>
  <c r="BZ36" i="13"/>
  <c r="BZ38" i="13" s="1"/>
  <c r="BZ37" i="13"/>
  <c r="BV35" i="13"/>
  <c r="BV36" i="13"/>
  <c r="BV38" i="13"/>
  <c r="BR36" i="13"/>
  <c r="BR38" i="13" s="1"/>
  <c r="BN36" i="13"/>
  <c r="BN38" i="13" s="1"/>
  <c r="BJ36" i="13"/>
  <c r="BJ38" i="13" s="1"/>
  <c r="BJ37" i="13"/>
  <c r="BF35" i="13"/>
  <c r="BF36" i="13"/>
  <c r="BF38" i="13" s="1"/>
  <c r="BB36" i="13"/>
  <c r="BB38" i="13" s="1"/>
  <c r="AX36" i="13"/>
  <c r="AX38" i="13" s="1"/>
  <c r="AX42" i="13" s="1"/>
  <c r="AT36" i="13"/>
  <c r="AT38" i="13" s="1"/>
  <c r="AT37" i="13"/>
  <c r="AT44" i="13" s="1"/>
  <c r="AP35" i="13"/>
  <c r="AP36" i="13"/>
  <c r="AP38" i="13" s="1"/>
  <c r="AL36" i="13"/>
  <c r="AL38" i="13" s="1"/>
  <c r="AH36" i="13"/>
  <c r="AH38" i="13" s="1"/>
  <c r="AD36" i="13"/>
  <c r="AD38" i="13" s="1"/>
  <c r="CB18" i="13"/>
  <c r="CZ17" i="13"/>
  <c r="CZ19" i="13" s="1"/>
  <c r="CZ43" i="13" s="1"/>
  <c r="BP17" i="13"/>
  <c r="BP19" i="13" s="1"/>
  <c r="BH17" i="13"/>
  <c r="BH19" i="13"/>
  <c r="BH43" i="13" s="1"/>
  <c r="AN17" i="13"/>
  <c r="AN19" i="13" s="1"/>
  <c r="CR16" i="13"/>
  <c r="BL16" i="13"/>
  <c r="AF16" i="13"/>
  <c r="DC16" i="13"/>
  <c r="DC17" i="13"/>
  <c r="DC19" i="13" s="1"/>
  <c r="DC18" i="13"/>
  <c r="DC45" i="13" s="1"/>
  <c r="CY16" i="13"/>
  <c r="CY17" i="13"/>
  <c r="CY19" i="13"/>
  <c r="CY43" i="13" s="1"/>
  <c r="CU16" i="13"/>
  <c r="CU19" i="13"/>
  <c r="CU43" i="13" s="1"/>
  <c r="CU18" i="13"/>
  <c r="CQ16" i="13"/>
  <c r="CQ18" i="13"/>
  <c r="CQ45" i="13" s="1"/>
  <c r="CQ17" i="13"/>
  <c r="CQ19" i="13" s="1"/>
  <c r="CM16" i="13"/>
  <c r="CM17" i="13"/>
  <c r="CM19" i="13" s="1"/>
  <c r="CM42" i="13" s="1"/>
  <c r="CM18" i="13"/>
  <c r="CI16" i="13"/>
  <c r="CI19" i="13"/>
  <c r="CE16" i="13"/>
  <c r="CE17" i="13"/>
  <c r="CE19" i="13"/>
  <c r="CE43" i="13" s="1"/>
  <c r="CE18" i="13"/>
  <c r="CA16" i="13"/>
  <c r="CA18" i="13"/>
  <c r="BW16" i="13"/>
  <c r="BW17" i="13"/>
  <c r="BW19" i="13" s="1"/>
  <c r="BS16" i="13"/>
  <c r="BS17" i="13"/>
  <c r="BS19" i="13" s="1"/>
  <c r="BS18" i="13"/>
  <c r="BO16" i="13"/>
  <c r="BK16" i="13"/>
  <c r="BK18" i="13"/>
  <c r="BK17" i="13"/>
  <c r="BK19" i="13" s="1"/>
  <c r="BG16" i="13"/>
  <c r="BG17" i="13"/>
  <c r="BG19" i="13"/>
  <c r="AY16" i="13"/>
  <c r="AY17" i="13"/>
  <c r="AY19" i="13" s="1"/>
  <c r="AY43" i="13" s="1"/>
  <c r="AU16" i="13"/>
  <c r="AU18" i="13"/>
  <c r="AQ16" i="13"/>
  <c r="AQ17" i="13"/>
  <c r="AQ19" i="13" s="1"/>
  <c r="AQ43" i="13" s="1"/>
  <c r="AQ18" i="13"/>
  <c r="AM16" i="13"/>
  <c r="AM17" i="13"/>
  <c r="AM19" i="13" s="1"/>
  <c r="AI16" i="13"/>
  <c r="AI18" i="13"/>
  <c r="AI45" i="13" s="1"/>
  <c r="AE16" i="13"/>
  <c r="AE18" i="13"/>
  <c r="AE17" i="13"/>
  <c r="AE19" i="13" s="1"/>
  <c r="AA16" i="13"/>
  <c r="AA17" i="13"/>
  <c r="AA19" i="13" s="1"/>
  <c r="AA18" i="13"/>
  <c r="CX37" i="13"/>
  <c r="CD35" i="13"/>
  <c r="CV31" i="13"/>
  <c r="CV37" i="13" s="1"/>
  <c r="CR31" i="13"/>
  <c r="CR37" i="13" s="1"/>
  <c r="CF31" i="13"/>
  <c r="CF37" i="13" s="1"/>
  <c r="CB31" i="13"/>
  <c r="CB37" i="13" s="1"/>
  <c r="BL31" i="13"/>
  <c r="BL37" i="13" s="1"/>
  <c r="AN37" i="13"/>
  <c r="AJ31" i="13"/>
  <c r="AJ37" i="13" s="1"/>
  <c r="AB31" i="13"/>
  <c r="AB37" i="13" s="1"/>
  <c r="AB44" i="13" s="1"/>
  <c r="DA36" i="13"/>
  <c r="DA38" i="13" s="1"/>
  <c r="CW36" i="13"/>
  <c r="CW38" i="13"/>
  <c r="CS36" i="13"/>
  <c r="CS38" i="13" s="1"/>
  <c r="CO36" i="13"/>
  <c r="CO38" i="13" s="1"/>
  <c r="CK36" i="13"/>
  <c r="CK38" i="13"/>
  <c r="CG36" i="13"/>
  <c r="CG38" i="13" s="1"/>
  <c r="CC36" i="13"/>
  <c r="CC38" i="13" s="1"/>
  <c r="BY36" i="13"/>
  <c r="BY38" i="13" s="1"/>
  <c r="BY42" i="13" s="1"/>
  <c r="BY37" i="13"/>
  <c r="BY44" i="13" s="1"/>
  <c r="BU36" i="13"/>
  <c r="BU38" i="13" s="1"/>
  <c r="BQ36" i="13"/>
  <c r="BQ38" i="13" s="1"/>
  <c r="BM35" i="13"/>
  <c r="BM36" i="13"/>
  <c r="BM38" i="13" s="1"/>
  <c r="BI36" i="13"/>
  <c r="BI38" i="13" s="1"/>
  <c r="BI42" i="13" s="1"/>
  <c r="BI37" i="13"/>
  <c r="BI44" i="13" s="1"/>
  <c r="BE36" i="13"/>
  <c r="BE38" i="13" s="1"/>
  <c r="BE37" i="13"/>
  <c r="BE44" i="13" s="1"/>
  <c r="BA36" i="13"/>
  <c r="BA38" i="13"/>
  <c r="BA42" i="13" s="1"/>
  <c r="AW35" i="13"/>
  <c r="AW36" i="13"/>
  <c r="AW38" i="13" s="1"/>
  <c r="AS36" i="13"/>
  <c r="AS38" i="13" s="1"/>
  <c r="AS42" i="13" s="1"/>
  <c r="AS37" i="13"/>
  <c r="AO36" i="13"/>
  <c r="AO38" i="13" s="1"/>
  <c r="AO42" i="13" s="1"/>
  <c r="AK38" i="13"/>
  <c r="AG35" i="13"/>
  <c r="AC36" i="13"/>
  <c r="AC38" i="13" s="1"/>
  <c r="AC42" i="13" s="1"/>
  <c r="CY18" i="13"/>
  <c r="CY45" i="13" s="1"/>
  <c r="CJ18" i="13"/>
  <c r="CJ44" i="13" s="1"/>
  <c r="BW18" i="13"/>
  <c r="BH18" i="13"/>
  <c r="AF18" i="13"/>
  <c r="AF45" i="13" s="1"/>
  <c r="BO17" i="13"/>
  <c r="BO19" i="13" s="1"/>
  <c r="AU17" i="13"/>
  <c r="AU19" i="13" s="1"/>
  <c r="AU43" i="13" s="1"/>
  <c r="CZ16" i="13"/>
  <c r="BT16" i="13"/>
  <c r="AN16" i="13"/>
  <c r="BQ37" i="13"/>
  <c r="BQ44" i="13" s="1"/>
  <c r="BF37" i="13"/>
  <c r="CT35" i="13"/>
  <c r="AH35" i="13"/>
  <c r="CA19" i="13"/>
  <c r="CI18" i="13"/>
  <c r="BT18" i="13"/>
  <c r="BG18" i="13"/>
  <c r="AR18" i="13"/>
  <c r="CV17" i="13"/>
  <c r="CV19" i="13" s="1"/>
  <c r="CV42" i="13" s="1"/>
  <c r="CN17" i="13"/>
  <c r="CN19" i="13" s="1"/>
  <c r="CN43" i="13" s="1"/>
  <c r="BT17" i="13"/>
  <c r="BT19" i="13" s="1"/>
  <c r="BC17" i="13"/>
  <c r="BC19" i="13" s="1"/>
  <c r="AJ17" i="13"/>
  <c r="AJ19" i="13" s="1"/>
  <c r="AB17" i="13"/>
  <c r="AB19" i="13" s="1"/>
  <c r="AB43" i="13" s="1"/>
  <c r="CF16" i="13"/>
  <c r="AZ16" i="13"/>
  <c r="DB17" i="13"/>
  <c r="DB19" i="13" s="1"/>
  <c r="DB18" i="13"/>
  <c r="CX17" i="13"/>
  <c r="CX19" i="13" s="1"/>
  <c r="CX43" i="13" s="1"/>
  <c r="CX16" i="13"/>
  <c r="CP17" i="13"/>
  <c r="CP19" i="13" s="1"/>
  <c r="CL17" i="13"/>
  <c r="CL19" i="13" s="1"/>
  <c r="CL18" i="13"/>
  <c r="CH17" i="13"/>
  <c r="CH19" i="13" s="1"/>
  <c r="CH42" i="13" s="1"/>
  <c r="CH16" i="13"/>
  <c r="BZ17" i="13"/>
  <c r="BZ19" i="13" s="1"/>
  <c r="BV17" i="13"/>
  <c r="BV19" i="13" s="1"/>
  <c r="BV18" i="13"/>
  <c r="BR17" i="13"/>
  <c r="BR19" i="13" s="1"/>
  <c r="BR16" i="13"/>
  <c r="BJ17" i="13"/>
  <c r="BJ19" i="13" s="1"/>
  <c r="BF17" i="13"/>
  <c r="BF19" i="13" s="1"/>
  <c r="BF43" i="13" s="1"/>
  <c r="BF18" i="13"/>
  <c r="BB17" i="13"/>
  <c r="BB19" i="13" s="1"/>
  <c r="BB16" i="13"/>
  <c r="AT17" i="13"/>
  <c r="AT19" i="13" s="1"/>
  <c r="AP17" i="13"/>
  <c r="AP19" i="13" s="1"/>
  <c r="AP18" i="13"/>
  <c r="AL17" i="13"/>
  <c r="AL19" i="13" s="1"/>
  <c r="AL43" i="13" s="1"/>
  <c r="AL16" i="13"/>
  <c r="AD17" i="13"/>
  <c r="AD19" i="13" s="1"/>
  <c r="BQ43" i="13"/>
  <c r="CT18" i="13"/>
  <c r="CT45" i="13" s="1"/>
  <c r="BR18" i="13"/>
  <c r="BJ18" i="13"/>
  <c r="AH18" i="13"/>
  <c r="CT16" i="13"/>
  <c r="BN16" i="13"/>
  <c r="AH16" i="13"/>
  <c r="CF40" i="8"/>
  <c r="CF42" i="8"/>
  <c r="AR40" i="8"/>
  <c r="AR42" i="8"/>
  <c r="AR46" i="8" s="1"/>
  <c r="AF39" i="8"/>
  <c r="AF41" i="8"/>
  <c r="AF40" i="8"/>
  <c r="AF42" i="8" s="1"/>
  <c r="CZ18" i="8"/>
  <c r="CZ20" i="8"/>
  <c r="CZ49" i="8" s="1"/>
  <c r="CZ19" i="8"/>
  <c r="CZ21" i="8" s="1"/>
  <c r="CS40" i="8"/>
  <c r="BU39" i="8"/>
  <c r="BU40" i="8"/>
  <c r="BU42" i="8" s="1"/>
  <c r="AW40" i="8"/>
  <c r="AW42" i="8" s="1"/>
  <c r="AW46" i="8" s="1"/>
  <c r="AW39" i="8"/>
  <c r="CY40" i="8"/>
  <c r="CY42" i="8"/>
  <c r="CY46" i="8" s="1"/>
  <c r="CA40" i="8"/>
  <c r="CA41" i="8"/>
  <c r="BC40" i="8"/>
  <c r="BC42" i="8" s="1"/>
  <c r="AA40" i="8"/>
  <c r="AA42" i="8" s="1"/>
  <c r="AA41" i="8"/>
  <c r="AA39" i="8"/>
  <c r="CZ39" i="8"/>
  <c r="CZ42" i="8"/>
  <c r="CV40" i="8"/>
  <c r="CV42" i="8" s="1"/>
  <c r="CR39" i="8"/>
  <c r="CR41" i="8"/>
  <c r="CR40" i="8"/>
  <c r="CR42" i="8" s="1"/>
  <c r="CN40" i="8"/>
  <c r="CN42" i="8"/>
  <c r="CN46" i="8" s="1"/>
  <c r="CJ39" i="8"/>
  <c r="CJ40" i="8"/>
  <c r="CJ42" i="8" s="1"/>
  <c r="CJ41" i="8"/>
  <c r="CB39" i="8"/>
  <c r="BX40" i="8"/>
  <c r="BX42" i="8" s="1"/>
  <c r="BT39" i="8"/>
  <c r="BP41" i="8"/>
  <c r="BP40" i="8"/>
  <c r="BP42" i="8" s="1"/>
  <c r="BP46" i="8" s="1"/>
  <c r="BL39" i="8"/>
  <c r="BL40" i="8"/>
  <c r="BL42" i="8" s="1"/>
  <c r="BL41" i="8"/>
  <c r="BH42" i="8"/>
  <c r="BD39" i="8"/>
  <c r="BD40" i="8"/>
  <c r="BD42" i="8" s="1"/>
  <c r="BD41" i="8"/>
  <c r="AZ40" i="8"/>
  <c r="AZ42" i="8" s="1"/>
  <c r="AZ41" i="8"/>
  <c r="AZ48" i="8" s="1"/>
  <c r="AV39" i="8"/>
  <c r="AN41" i="8"/>
  <c r="AN48" i="8" s="1"/>
  <c r="AJ40" i="8"/>
  <c r="AJ42" i="8" s="1"/>
  <c r="CK47" i="8"/>
  <c r="AK20" i="8"/>
  <c r="AK49" i="8" s="1"/>
  <c r="AK19" i="8"/>
  <c r="AC18" i="8"/>
  <c r="AC20" i="8"/>
  <c r="AC19" i="8"/>
  <c r="AC21" i="8" s="1"/>
  <c r="AC47" i="8" s="1"/>
  <c r="CB40" i="8"/>
  <c r="CB42" i="8" s="1"/>
  <c r="CM39" i="8"/>
  <c r="BD18" i="8"/>
  <c r="BD20" i="8"/>
  <c r="BD19" i="8"/>
  <c r="BD21" i="8" s="1"/>
  <c r="AQ19" i="8"/>
  <c r="AQ21" i="8" s="1"/>
  <c r="CB18" i="8"/>
  <c r="CB20" i="8"/>
  <c r="CB49" i="8" s="1"/>
  <c r="CB19" i="8"/>
  <c r="CB21" i="8" s="1"/>
  <c r="CB47" i="8" s="1"/>
  <c r="BT20" i="8"/>
  <c r="BT49" i="8" s="1"/>
  <c r="BT19" i="8"/>
  <c r="BT21" i="8" s="1"/>
  <c r="BT47" i="8" s="1"/>
  <c r="AZ20" i="8"/>
  <c r="AN18" i="8"/>
  <c r="AN20" i="8"/>
  <c r="AN19" i="8"/>
  <c r="AN21" i="8" s="1"/>
  <c r="AN47" i="8" s="1"/>
  <c r="AB20" i="8"/>
  <c r="AN40" i="8"/>
  <c r="AK40" i="8"/>
  <c r="AK42" i="8" s="1"/>
  <c r="AK41" i="8"/>
  <c r="CO42" i="8"/>
  <c r="BI21" i="8"/>
  <c r="CU19" i="8"/>
  <c r="CU21" i="8" s="1"/>
  <c r="CU47" i="8" s="1"/>
  <c r="CU20" i="8"/>
  <c r="CM19" i="8"/>
  <c r="CM21" i="8" s="1"/>
  <c r="CM20" i="8"/>
  <c r="CG20" i="8"/>
  <c r="CG18" i="8"/>
  <c r="DB20" i="8"/>
  <c r="DB49" i="8" s="1"/>
  <c r="DB21" i="8"/>
  <c r="DB18" i="8"/>
  <c r="CX20" i="8"/>
  <c r="CX19" i="8"/>
  <c r="CX21" i="8" s="1"/>
  <c r="CX47" i="8" s="1"/>
  <c r="CT20" i="8"/>
  <c r="CT18" i="8"/>
  <c r="CT21" i="8"/>
  <c r="CP20" i="8"/>
  <c r="CP19" i="8"/>
  <c r="CP21" i="8" s="1"/>
  <c r="CL20" i="8"/>
  <c r="CL21" i="8"/>
  <c r="CL18" i="8"/>
  <c r="CH20" i="8"/>
  <c r="CH19" i="8"/>
  <c r="CH21" i="8" s="1"/>
  <c r="CD20" i="8"/>
  <c r="CD48" i="8" s="1"/>
  <c r="CD18" i="8"/>
  <c r="CD21" i="8"/>
  <c r="CD47" i="8" s="1"/>
  <c r="BZ20" i="8"/>
  <c r="BZ19" i="8"/>
  <c r="BZ21" i="8" s="1"/>
  <c r="BV20" i="8"/>
  <c r="BR20" i="8"/>
  <c r="BR19" i="8"/>
  <c r="BR21" i="8" s="1"/>
  <c r="BN20" i="8"/>
  <c r="BN48" i="8" s="1"/>
  <c r="BN18" i="8"/>
  <c r="BN21" i="8"/>
  <c r="BJ20" i="8"/>
  <c r="BJ19" i="8"/>
  <c r="BJ21" i="8" s="1"/>
  <c r="BF20" i="8"/>
  <c r="BF21" i="8"/>
  <c r="BF46" i="8" s="1"/>
  <c r="BF18" i="8"/>
  <c r="BB20" i="8"/>
  <c r="BB19" i="8"/>
  <c r="BB21" i="8" s="1"/>
  <c r="AX21" i="8"/>
  <c r="AT20" i="8"/>
  <c r="AT48" i="8" s="1"/>
  <c r="AT19" i="8"/>
  <c r="AT21" i="8" s="1"/>
  <c r="AL20" i="8"/>
  <c r="AL19" i="8"/>
  <c r="AL21" i="8" s="1"/>
  <c r="AL47" i="8" s="1"/>
  <c r="AH20" i="8"/>
  <c r="AH18" i="8"/>
  <c r="AH21" i="8"/>
  <c r="AD20" i="8"/>
  <c r="AD49" i="8" s="1"/>
  <c r="CK42" i="8"/>
  <c r="CK46" i="8"/>
  <c r="BM42" i="8"/>
  <c r="BA42" i="8"/>
  <c r="CJ18" i="8"/>
  <c r="CJ20" i="8"/>
  <c r="CJ49" i="8" s="1"/>
  <c r="BW19" i="8"/>
  <c r="BW21" i="8" s="1"/>
  <c r="BW20" i="8"/>
  <c r="BW49" i="8" s="1"/>
  <c r="BQ18" i="8"/>
  <c r="BI18" i="8"/>
  <c r="BI20" i="8"/>
  <c r="AI19" i="8"/>
  <c r="AI21" i="8" s="1"/>
  <c r="AI20" i="8"/>
  <c r="AI48" i="8" s="1"/>
  <c r="AA19" i="8"/>
  <c r="AA21" i="8" s="1"/>
  <c r="AA47" i="8" s="1"/>
  <c r="AA20" i="8"/>
  <c r="AA49" i="8" s="1"/>
  <c r="CV18" i="8"/>
  <c r="CR18" i="8"/>
  <c r="CR20" i="8"/>
  <c r="CN18" i="8"/>
  <c r="CN19" i="8"/>
  <c r="CN21" i="8"/>
  <c r="CF18" i="8"/>
  <c r="BX18" i="8"/>
  <c r="BX19" i="8"/>
  <c r="BX21" i="8"/>
  <c r="BX20" i="8"/>
  <c r="BP18" i="8"/>
  <c r="BP19" i="8"/>
  <c r="BP21" i="8" s="1"/>
  <c r="BH18" i="8"/>
  <c r="BH19" i="8"/>
  <c r="BH21" i="8" s="1"/>
  <c r="AZ18" i="8"/>
  <c r="AZ19" i="8"/>
  <c r="AZ21" i="8" s="1"/>
  <c r="AR18" i="8"/>
  <c r="AR19" i="8"/>
  <c r="AR21" i="8" s="1"/>
  <c r="AR20" i="8"/>
  <c r="AB18" i="8"/>
  <c r="AB19" i="8"/>
  <c r="AB21" i="8" s="1"/>
  <c r="CK41" i="8"/>
  <c r="BK41" i="8"/>
  <c r="BE41" i="8"/>
  <c r="BE48" i="8" s="1"/>
  <c r="AE41" i="8"/>
  <c r="BE40" i="8"/>
  <c r="BE42" i="8" s="1"/>
  <c r="BE46" i="8" s="1"/>
  <c r="AG40" i="8"/>
  <c r="AG42" i="8" s="1"/>
  <c r="AP35" i="8"/>
  <c r="AP41" i="8" s="1"/>
  <c r="BQ42" i="8"/>
  <c r="CG21" i="8"/>
  <c r="CV20" i="8"/>
  <c r="CR19" i="8"/>
  <c r="CR21" i="8" s="1"/>
  <c r="CR47" i="8" s="1"/>
  <c r="CJ19" i="8"/>
  <c r="CJ21" i="8" s="1"/>
  <c r="BL19" i="8"/>
  <c r="BL21" i="8" s="1"/>
  <c r="DC19" i="8"/>
  <c r="DC21" i="8"/>
  <c r="DC20" i="8"/>
  <c r="BO19" i="8"/>
  <c r="BO21" i="8" s="1"/>
  <c r="BO47" i="8" s="1"/>
  <c r="BO20" i="8"/>
  <c r="BA20" i="8"/>
  <c r="BA18" i="8"/>
  <c r="CE19" i="8"/>
  <c r="CE21" i="8" s="1"/>
  <c r="CE47" i="8" s="1"/>
  <c r="CE20" i="8"/>
  <c r="BY18" i="8"/>
  <c r="BY20" i="8"/>
  <c r="AY19" i="8"/>
  <c r="AY21" i="8" s="1"/>
  <c r="AY47" i="8" s="1"/>
  <c r="AS18" i="8"/>
  <c r="AS20" i="8"/>
  <c r="AO21" i="8"/>
  <c r="DA20" i="11"/>
  <c r="DA22" i="11" s="1"/>
  <c r="DA48" i="11" s="1"/>
  <c r="DA19" i="11"/>
  <c r="DA21" i="11"/>
  <c r="CS20" i="11"/>
  <c r="CS22" i="11" s="1"/>
  <c r="CS19" i="11"/>
  <c r="CS21" i="11"/>
  <c r="CO20" i="11"/>
  <c r="CO22" i="11" s="1"/>
  <c r="CK20" i="11"/>
  <c r="CK22" i="11" s="1"/>
  <c r="CK19" i="11"/>
  <c r="CK21" i="11"/>
  <c r="CK50" i="11" s="1"/>
  <c r="CG20" i="11"/>
  <c r="CG22" i="11" s="1"/>
  <c r="CG19" i="11"/>
  <c r="CC20" i="11"/>
  <c r="CC22" i="11"/>
  <c r="CC48" i="11" s="1"/>
  <c r="CC19" i="11"/>
  <c r="CC21" i="11"/>
  <c r="BY20" i="11"/>
  <c r="BY22" i="11" s="1"/>
  <c r="BY48" i="11" s="1"/>
  <c r="BY19" i="11"/>
  <c r="BU20" i="11"/>
  <c r="BU22" i="11" s="1"/>
  <c r="BU19" i="11"/>
  <c r="BU21" i="11"/>
  <c r="BQ20" i="11"/>
  <c r="BQ22" i="11" s="1"/>
  <c r="BQ48" i="11" s="1"/>
  <c r="BQ19" i="11"/>
  <c r="BI20" i="11"/>
  <c r="BI22" i="11" s="1"/>
  <c r="BI19" i="11"/>
  <c r="BE21" i="11"/>
  <c r="BE50" i="11" s="1"/>
  <c r="DB50" i="11"/>
  <c r="BZ50" i="11"/>
  <c r="BR50" i="11"/>
  <c r="BJ50" i="11"/>
  <c r="BY21" i="11"/>
  <c r="BY50" i="11" s="1"/>
  <c r="CP50" i="11"/>
  <c r="CZ40" i="11"/>
  <c r="CJ40" i="11"/>
  <c r="CB40" i="11"/>
  <c r="BT40" i="11"/>
  <c r="BL40" i="11"/>
  <c r="BQ21" i="11"/>
  <c r="CD50" i="11"/>
  <c r="BV50" i="11"/>
  <c r="BF50" i="11"/>
  <c r="CG49" i="11"/>
  <c r="CO21" i="11"/>
  <c r="BI21" i="11"/>
  <c r="CZ42" i="11"/>
  <c r="CR42" i="11"/>
  <c r="CR49" i="11" s="1"/>
  <c r="CJ42" i="11"/>
  <c r="CJ49" i="11" s="1"/>
  <c r="BP42" i="11"/>
  <c r="BP49" i="11" s="1"/>
  <c r="DC20" i="11"/>
  <c r="DC22" i="11" s="1"/>
  <c r="CY20" i="11"/>
  <c r="CY22" i="11" s="1"/>
  <c r="CU20" i="11"/>
  <c r="CU22" i="11"/>
  <c r="CU48" i="11" s="1"/>
  <c r="CQ20" i="11"/>
  <c r="CQ22" i="11"/>
  <c r="CQ48" i="11" s="1"/>
  <c r="CM20" i="11"/>
  <c r="CM22" i="11" s="1"/>
  <c r="CI20" i="11"/>
  <c r="CI22" i="11" s="1"/>
  <c r="CI48" i="11" s="1"/>
  <c r="CE20" i="11"/>
  <c r="CE22" i="11" s="1"/>
  <c r="CA20" i="11"/>
  <c r="CA22" i="11" s="1"/>
  <c r="CA48" i="11" s="1"/>
  <c r="BW20" i="11"/>
  <c r="BW22" i="11" s="1"/>
  <c r="BS20" i="11"/>
  <c r="BS22" i="11" s="1"/>
  <c r="BO20" i="11"/>
  <c r="BO22" i="11" s="1"/>
  <c r="BO48" i="11" s="1"/>
  <c r="BK20" i="11"/>
  <c r="BK22" i="11" s="1"/>
  <c r="BG20" i="11"/>
  <c r="BG22" i="11" s="1"/>
  <c r="DB40" i="11"/>
  <c r="CX40" i="11"/>
  <c r="CT40" i="11"/>
  <c r="CP40" i="11"/>
  <c r="CL40" i="11"/>
  <c r="CH40" i="11"/>
  <c r="CD40" i="11"/>
  <c r="BZ40" i="11"/>
  <c r="BV40" i="11"/>
  <c r="BN40" i="11"/>
  <c r="BJ40" i="11"/>
  <c r="CY21" i="11"/>
  <c r="CY50" i="11" s="1"/>
  <c r="CQ21" i="11"/>
  <c r="CQ50" i="11" s="1"/>
  <c r="CI21" i="11"/>
  <c r="CA21" i="11"/>
  <c r="BS21" i="11"/>
  <c r="BK21" i="11"/>
  <c r="BK50" i="11" s="1"/>
  <c r="BZ47" i="11"/>
  <c r="CO44" i="13"/>
  <c r="BL45" i="19"/>
  <c r="AZ46" i="19"/>
  <c r="BX47" i="11"/>
  <c r="AK42" i="13"/>
  <c r="CD42" i="13"/>
  <c r="BL46" i="19"/>
  <c r="AZ44" i="19"/>
  <c r="AZ45" i="19"/>
  <c r="BP46" i="19"/>
  <c r="BP47" i="19"/>
  <c r="CI46" i="8"/>
  <c r="CM50" i="11"/>
  <c r="CU50" i="11"/>
  <c r="DB47" i="11"/>
  <c r="DC50" i="11"/>
  <c r="BW50" i="11"/>
  <c r="BW49" i="11"/>
  <c r="BK47" i="8"/>
  <c r="BK46" i="8"/>
  <c r="AG49" i="8"/>
  <c r="BU45" i="19"/>
  <c r="BE45" i="19"/>
  <c r="AW45" i="19"/>
  <c r="BF45" i="19"/>
  <c r="AM45" i="19"/>
  <c r="CH45" i="19"/>
  <c r="CJ45" i="19"/>
  <c r="CE45" i="19"/>
  <c r="AG45" i="19"/>
  <c r="CU45" i="19"/>
  <c r="CC44" i="19"/>
  <c r="CV45" i="19"/>
  <c r="Z45" i="19"/>
  <c r="BV45" i="19"/>
  <c r="CM44" i="19"/>
  <c r="AY45" i="19"/>
  <c r="BK45" i="19"/>
  <c r="BP45" i="19"/>
  <c r="BX45" i="19"/>
  <c r="BW46" i="19"/>
  <c r="CD44" i="19"/>
  <c r="CD45" i="19"/>
  <c r="CS45" i="19"/>
  <c r="AS44" i="19"/>
  <c r="BY46" i="19"/>
  <c r="BY47" i="19"/>
  <c r="AH47" i="19"/>
  <c r="AH46" i="19"/>
  <c r="AL47" i="19"/>
  <c r="AL46" i="19"/>
  <c r="AP47" i="19"/>
  <c r="CP47" i="19"/>
  <c r="CX45" i="19"/>
  <c r="DB45" i="19"/>
  <c r="BO45" i="19"/>
  <c r="BO44" i="19"/>
  <c r="AA45" i="19"/>
  <c r="AQ47" i="19"/>
  <c r="BC47" i="19"/>
  <c r="CA47" i="19"/>
  <c r="DC47" i="19"/>
  <c r="DC46" i="19"/>
  <c r="AE44" i="19"/>
  <c r="BS47" i="19"/>
  <c r="AB45" i="19"/>
  <c r="AO46" i="19"/>
  <c r="AO47" i="19"/>
  <c r="CG44" i="19"/>
  <c r="CG45" i="19"/>
  <c r="CO44" i="19"/>
  <c r="CO45" i="19"/>
  <c r="CV47" i="19"/>
  <c r="AS46" i="19"/>
  <c r="AS47" i="19"/>
  <c r="BF47" i="19"/>
  <c r="CH47" i="19"/>
  <c r="CH46" i="19"/>
  <c r="CL47" i="19"/>
  <c r="BD46" i="19"/>
  <c r="AI45" i="19"/>
  <c r="CC46" i="19"/>
  <c r="CC47" i="19"/>
  <c r="BO47" i="19"/>
  <c r="BO46" i="19"/>
  <c r="BE46" i="19"/>
  <c r="AY47" i="19"/>
  <c r="AY46" i="19"/>
  <c r="CE47" i="19"/>
  <c r="CE46" i="19"/>
  <c r="BH44" i="19"/>
  <c r="BQ47" i="19"/>
  <c r="BI45" i="19"/>
  <c r="CO46" i="19"/>
  <c r="CO47" i="19"/>
  <c r="AJ47" i="19"/>
  <c r="BX47" i="19"/>
  <c r="CT45" i="19"/>
  <c r="Z47" i="19"/>
  <c r="AD47" i="19"/>
  <c r="AL45" i="19"/>
  <c r="AT44" i="19"/>
  <c r="AT45" i="19"/>
  <c r="BN47" i="19"/>
  <c r="BN46" i="19"/>
  <c r="CD47" i="19"/>
  <c r="CT47" i="19"/>
  <c r="CT46" i="19"/>
  <c r="DB47" i="19"/>
  <c r="CK47" i="19"/>
  <c r="AA47" i="19"/>
  <c r="AA46" i="19"/>
  <c r="AI47" i="19"/>
  <c r="BW45" i="19"/>
  <c r="BW44" i="19"/>
  <c r="CA45" i="19"/>
  <c r="CU47" i="19"/>
  <c r="BS45" i="19"/>
  <c r="BT47" i="19"/>
  <c r="CZ47" i="19"/>
  <c r="DA46" i="19"/>
  <c r="DA47" i="19"/>
  <c r="BI47" i="19"/>
  <c r="DA44" i="19"/>
  <c r="DA45" i="19"/>
  <c r="BC45" i="19"/>
  <c r="BC44" i="19"/>
  <c r="CS47" i="19"/>
  <c r="BY45" i="19"/>
  <c r="AT46" i="19"/>
  <c r="AT47" i="19"/>
  <c r="BJ46" i="19"/>
  <c r="BJ47" i="19"/>
  <c r="CP45" i="19"/>
  <c r="CJ46" i="19"/>
  <c r="CJ47" i="19"/>
  <c r="AU47" i="19"/>
  <c r="CM47" i="19"/>
  <c r="AE47" i="19"/>
  <c r="AE46" i="19"/>
  <c r="AM47" i="19"/>
  <c r="BK47" i="19"/>
  <c r="BK46" i="19"/>
  <c r="CQ47" i="19"/>
  <c r="BH42" i="13"/>
  <c r="CV43" i="13"/>
  <c r="BP43" i="13"/>
  <c r="BO43" i="13"/>
  <c r="CR42" i="13"/>
  <c r="BR45" i="13"/>
  <c r="AP44" i="13"/>
  <c r="AP45" i="13"/>
  <c r="BJ43" i="13"/>
  <c r="BV45" i="13"/>
  <c r="CP43" i="13"/>
  <c r="DB45" i="13"/>
  <c r="CI45" i="13"/>
  <c r="CM43" i="13"/>
  <c r="BH45" i="13"/>
  <c r="AA42" i="13"/>
  <c r="AA43" i="13"/>
  <c r="AE44" i="13"/>
  <c r="AE45" i="13"/>
  <c r="AQ45" i="13"/>
  <c r="AU45" i="13"/>
  <c r="BS43" i="13"/>
  <c r="CQ43" i="13"/>
  <c r="CQ42" i="13"/>
  <c r="CU45" i="13"/>
  <c r="CB45" i="13"/>
  <c r="CB44" i="13"/>
  <c r="AB45" i="13"/>
  <c r="AF43" i="13"/>
  <c r="AF42" i="13"/>
  <c r="AN44" i="13"/>
  <c r="AR43" i="13"/>
  <c r="BD45" i="13"/>
  <c r="BT43" i="13"/>
  <c r="BX43" i="13"/>
  <c r="CV44" i="13"/>
  <c r="AP43" i="13"/>
  <c r="AP42" i="13"/>
  <c r="BB43" i="13"/>
  <c r="CH43" i="13"/>
  <c r="DB43" i="13"/>
  <c r="AR45" i="13"/>
  <c r="BW45" i="13"/>
  <c r="AM43" i="13"/>
  <c r="CA45" i="13"/>
  <c r="CM44" i="13"/>
  <c r="CM45" i="13"/>
  <c r="BX45" i="13"/>
  <c r="AH44" i="13"/>
  <c r="AH45" i="13"/>
  <c r="AL42" i="13"/>
  <c r="BZ43" i="13"/>
  <c r="BZ42" i="13"/>
  <c r="BG45" i="13"/>
  <c r="CJ45" i="13"/>
  <c r="AE43" i="13"/>
  <c r="AE42" i="13"/>
  <c r="BK43" i="13"/>
  <c r="BK42" i="13"/>
  <c r="BW43" i="13"/>
  <c r="AJ45" i="13"/>
  <c r="BL44" i="13"/>
  <c r="BP45" i="13"/>
  <c r="CZ45" i="13"/>
  <c r="CZ44" i="13"/>
  <c r="BJ45" i="13"/>
  <c r="BJ44" i="13"/>
  <c r="BR43" i="13"/>
  <c r="BT45" i="13"/>
  <c r="BT44" i="13"/>
  <c r="CA43" i="13"/>
  <c r="CA42" i="13"/>
  <c r="AA45" i="13"/>
  <c r="AI43" i="13"/>
  <c r="BK45" i="13"/>
  <c r="CE45" i="13"/>
  <c r="CI43" i="13"/>
  <c r="DC42" i="13"/>
  <c r="DC43" i="13"/>
  <c r="BH47" i="8"/>
  <c r="BB47" i="8"/>
  <c r="CH47" i="8"/>
  <c r="BJ47" i="8"/>
  <c r="CP47" i="8"/>
  <c r="AQ47" i="8"/>
  <c r="CZ47" i="8"/>
  <c r="CN47" i="8"/>
  <c r="BR46" i="8"/>
  <c r="BR47" i="8"/>
  <c r="BD47" i="8"/>
  <c r="AZ47" i="8"/>
  <c r="BX49" i="8"/>
  <c r="BF49" i="8"/>
  <c r="CD46" i="8"/>
  <c r="AO47" i="8"/>
  <c r="BI49" i="8"/>
  <c r="BY48" i="8"/>
  <c r="BY49" i="8"/>
  <c r="CV49" i="8"/>
  <c r="CR48" i="8"/>
  <c r="CR49" i="8"/>
  <c r="BF47" i="8"/>
  <c r="BJ49" i="8"/>
  <c r="BZ49" i="8"/>
  <c r="CP49" i="8"/>
  <c r="DB47" i="8"/>
  <c r="CU49" i="8"/>
  <c r="AN49" i="8"/>
  <c r="AC49" i="8"/>
  <c r="BO46" i="8"/>
  <c r="DC49" i="8"/>
  <c r="CG47" i="8"/>
  <c r="AB47" i="8"/>
  <c r="AR48" i="8"/>
  <c r="AR49" i="8"/>
  <c r="AX47" i="8"/>
  <c r="BN46" i="8"/>
  <c r="BN47" i="8"/>
  <c r="BV49" i="8"/>
  <c r="CL49" i="8"/>
  <c r="CM49" i="8"/>
  <c r="AB49" i="8"/>
  <c r="AB48" i="8"/>
  <c r="CE49" i="8"/>
  <c r="BO49" i="8"/>
  <c r="AR47" i="8"/>
  <c r="BP47" i="8"/>
  <c r="BW47" i="8"/>
  <c r="BW46" i="8"/>
  <c r="CJ48" i="8"/>
  <c r="AH47" i="8"/>
  <c r="AL49" i="8"/>
  <c r="BB49" i="8"/>
  <c r="BR49" i="8"/>
  <c r="CH49" i="8"/>
  <c r="CX49" i="8"/>
  <c r="BI47" i="8"/>
  <c r="AZ49" i="8"/>
  <c r="AY46" i="8"/>
  <c r="BW48" i="8"/>
  <c r="CD49" i="8"/>
  <c r="BS48" i="11"/>
  <c r="BG48" i="11"/>
  <c r="BG47" i="11"/>
  <c r="CM48" i="11"/>
  <c r="DC48" i="11"/>
  <c r="BI48" i="11"/>
  <c r="BI47" i="11"/>
  <c r="BU48" i="11"/>
  <c r="CS48" i="11"/>
  <c r="CS47" i="11"/>
  <c r="CO48" i="11"/>
  <c r="BS50" i="11"/>
  <c r="CY49" i="11"/>
  <c r="BU50" i="11"/>
  <c r="CG48" i="11"/>
  <c r="CK48" i="11"/>
  <c r="CK47" i="11"/>
  <c r="DA50" i="11"/>
  <c r="CA50" i="11"/>
  <c r="CI50" i="11"/>
  <c r="BI50" i="11"/>
  <c r="BQ50" i="11"/>
  <c r="CO50" i="11"/>
  <c r="CC50" i="11"/>
  <c r="I15" i="11"/>
  <c r="J15" i="11"/>
  <c r="G15" i="11" s="1"/>
  <c r="K15" i="11"/>
  <c r="L15" i="11"/>
  <c r="M15" i="11"/>
  <c r="N15" i="11"/>
  <c r="O15" i="11"/>
  <c r="P15" i="11"/>
  <c r="I34" i="19"/>
  <c r="J34" i="19"/>
  <c r="J37" i="19" s="1"/>
  <c r="K34" i="19"/>
  <c r="L34" i="19"/>
  <c r="M34" i="19"/>
  <c r="N34" i="19"/>
  <c r="O34" i="19"/>
  <c r="P34" i="19"/>
  <c r="Q34" i="19"/>
  <c r="R34" i="19"/>
  <c r="R37" i="19" s="1"/>
  <c r="S34" i="19"/>
  <c r="T34" i="19"/>
  <c r="U34" i="19"/>
  <c r="V34" i="19"/>
  <c r="W34" i="19"/>
  <c r="X34" i="19"/>
  <c r="Y34" i="19"/>
  <c r="I35" i="19"/>
  <c r="G35" i="19" s="1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I36" i="19"/>
  <c r="J36" i="19"/>
  <c r="K36" i="19"/>
  <c r="L36" i="19"/>
  <c r="M36" i="19"/>
  <c r="N36" i="19"/>
  <c r="O36" i="19"/>
  <c r="P36" i="19"/>
  <c r="G36" i="19" s="1"/>
  <c r="Q36" i="19"/>
  <c r="R36" i="19"/>
  <c r="S36" i="19"/>
  <c r="T36" i="19"/>
  <c r="U36" i="19"/>
  <c r="V36" i="19"/>
  <c r="W36" i="19"/>
  <c r="X36" i="19"/>
  <c r="X37" i="19" s="1"/>
  <c r="Y36" i="19"/>
  <c r="I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X33" i="19" s="1"/>
  <c r="X39" i="19" s="1"/>
  <c r="Y31" i="19"/>
  <c r="I32" i="19"/>
  <c r="J32" i="19"/>
  <c r="K32" i="19"/>
  <c r="L32" i="19"/>
  <c r="M32" i="19"/>
  <c r="N32" i="19"/>
  <c r="O32" i="19"/>
  <c r="O33" i="19" s="1"/>
  <c r="P32" i="19"/>
  <c r="Q32" i="19"/>
  <c r="R32" i="19"/>
  <c r="S32" i="19"/>
  <c r="T32" i="19"/>
  <c r="U32" i="19"/>
  <c r="V32" i="19"/>
  <c r="W32" i="19"/>
  <c r="W33" i="19" s="1"/>
  <c r="X32" i="19"/>
  <c r="Y32" i="19"/>
  <c r="H35" i="19"/>
  <c r="H36" i="19"/>
  <c r="H34" i="19"/>
  <c r="H32" i="19"/>
  <c r="I12" i="13"/>
  <c r="J12" i="13"/>
  <c r="J18" i="13" s="1"/>
  <c r="K12" i="13"/>
  <c r="L12" i="13"/>
  <c r="M12" i="13"/>
  <c r="N12" i="13"/>
  <c r="L118" i="7"/>
  <c r="M118" i="7"/>
  <c r="L68" i="14"/>
  <c r="M68" i="14"/>
  <c r="M69" i="14" s="1"/>
  <c r="L86" i="16"/>
  <c r="M86" i="16"/>
  <c r="K511" i="21"/>
  <c r="P511" i="21" s="1"/>
  <c r="M511" i="21" s="1"/>
  <c r="M86" i="14"/>
  <c r="M136" i="10"/>
  <c r="L136" i="7"/>
  <c r="L136" i="10"/>
  <c r="L86" i="14"/>
  <c r="N112" i="7"/>
  <c r="K112" i="7" s="1"/>
  <c r="N113" i="7"/>
  <c r="K113" i="7" s="1"/>
  <c r="N114" i="7"/>
  <c r="K114" i="7" s="1"/>
  <c r="N115" i="7"/>
  <c r="K115" i="7" s="1"/>
  <c r="N116" i="7"/>
  <c r="K116" i="7" s="1"/>
  <c r="N117" i="7"/>
  <c r="K117" i="7" s="1"/>
  <c r="N106" i="7"/>
  <c r="V106" i="7" s="1"/>
  <c r="W106" i="7" s="1"/>
  <c r="N62" i="14"/>
  <c r="K62" i="14" s="1"/>
  <c r="N63" i="14"/>
  <c r="K63" i="14" s="1"/>
  <c r="N64" i="14"/>
  <c r="K64" i="14" s="1"/>
  <c r="N65" i="14"/>
  <c r="K65" i="14" s="1"/>
  <c r="N66" i="14"/>
  <c r="K66" i="14" s="1"/>
  <c r="N67" i="14"/>
  <c r="K67" i="14" s="1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44" i="14"/>
  <c r="Q45" i="14"/>
  <c r="Q46" i="14"/>
  <c r="Q47" i="14"/>
  <c r="Q48" i="14"/>
  <c r="Q49" i="14"/>
  <c r="Q50" i="14"/>
  <c r="Q51" i="14"/>
  <c r="Q52" i="14"/>
  <c r="Q53" i="14"/>
  <c r="Q54" i="14"/>
  <c r="Q55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7" i="14"/>
  <c r="P38" i="14"/>
  <c r="P39" i="14"/>
  <c r="P40" i="14"/>
  <c r="P41" i="14"/>
  <c r="P42" i="14"/>
  <c r="P43" i="14"/>
  <c r="P44" i="14"/>
  <c r="P45" i="14"/>
  <c r="P46" i="14"/>
  <c r="P47" i="14"/>
  <c r="P48" i="14"/>
  <c r="P49" i="14"/>
  <c r="P50" i="14"/>
  <c r="P51" i="14"/>
  <c r="P52" i="14"/>
  <c r="P53" i="14"/>
  <c r="P54" i="14"/>
  <c r="P55" i="14"/>
  <c r="N10" i="14"/>
  <c r="N11" i="14"/>
  <c r="N12" i="14"/>
  <c r="N13" i="14"/>
  <c r="K13" i="14" s="1"/>
  <c r="N14" i="14"/>
  <c r="K14" i="14" s="1"/>
  <c r="N15" i="14"/>
  <c r="N16" i="14"/>
  <c r="V16" i="14" s="1"/>
  <c r="W16" i="14" s="1"/>
  <c r="N17" i="14"/>
  <c r="N18" i="14"/>
  <c r="K18" i="14" s="1"/>
  <c r="N19" i="14"/>
  <c r="K19" i="14" s="1"/>
  <c r="N20" i="14"/>
  <c r="V20" i="14" s="1"/>
  <c r="W20" i="14" s="1"/>
  <c r="N21" i="14"/>
  <c r="N22" i="14"/>
  <c r="K22" i="14" s="1"/>
  <c r="N23" i="14"/>
  <c r="K23" i="14" s="1"/>
  <c r="N24" i="14"/>
  <c r="N25" i="14"/>
  <c r="V25" i="14"/>
  <c r="W25" i="14" s="1"/>
  <c r="N26" i="14"/>
  <c r="K26" i="14" s="1"/>
  <c r="N27" i="14"/>
  <c r="K27" i="14" s="1"/>
  <c r="N28" i="14"/>
  <c r="N29" i="14"/>
  <c r="N30" i="14"/>
  <c r="N31" i="14"/>
  <c r="N32" i="14"/>
  <c r="N33" i="14"/>
  <c r="K33" i="14" s="1"/>
  <c r="N34" i="14"/>
  <c r="K34" i="14" s="1"/>
  <c r="N35" i="14"/>
  <c r="K35" i="14" s="1"/>
  <c r="N36" i="14"/>
  <c r="V36" i="14"/>
  <c r="W36" i="14" s="1"/>
  <c r="N37" i="14"/>
  <c r="N38" i="14"/>
  <c r="N39" i="14"/>
  <c r="K39" i="14" s="1"/>
  <c r="N115" i="10"/>
  <c r="K115" i="10" s="1"/>
  <c r="N116" i="10"/>
  <c r="K116" i="10" s="1"/>
  <c r="N117" i="10"/>
  <c r="K117" i="10" s="1"/>
  <c r="N65" i="16"/>
  <c r="K65" i="16" s="1"/>
  <c r="N66" i="16"/>
  <c r="K66" i="16" s="1"/>
  <c r="N67" i="16"/>
  <c r="K67" i="16" s="1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N25" i="16"/>
  <c r="V25" i="16" s="1"/>
  <c r="W25" i="16" s="1"/>
  <c r="N26" i="16"/>
  <c r="V26" i="16" s="1"/>
  <c r="W26" i="16" s="1"/>
  <c r="N27" i="16"/>
  <c r="V27" i="16"/>
  <c r="W27" i="16" s="1"/>
  <c r="N28" i="16"/>
  <c r="V28" i="16" s="1"/>
  <c r="W28" i="16" s="1"/>
  <c r="N29" i="16"/>
  <c r="V29" i="16" s="1"/>
  <c r="W29" i="16" s="1"/>
  <c r="N30" i="16"/>
  <c r="N31" i="16"/>
  <c r="N32" i="16"/>
  <c r="V32" i="16" s="1"/>
  <c r="W32" i="16" s="1"/>
  <c r="N33" i="16"/>
  <c r="K33" i="16" s="1"/>
  <c r="V33" i="16"/>
  <c r="W33" i="16" s="1"/>
  <c r="N34" i="16"/>
  <c r="V34" i="16" s="1"/>
  <c r="W34" i="16" s="1"/>
  <c r="N35" i="16"/>
  <c r="N36" i="16"/>
  <c r="V36" i="16" s="1"/>
  <c r="W36" i="16"/>
  <c r="N37" i="16"/>
  <c r="N38" i="16"/>
  <c r="V38" i="16" s="1"/>
  <c r="W38" i="16" s="1"/>
  <c r="N39" i="16"/>
  <c r="V39" i="16"/>
  <c r="W39" i="16" s="1"/>
  <c r="N40" i="16"/>
  <c r="V40" i="16" s="1"/>
  <c r="W40" i="16" s="1"/>
  <c r="N41" i="16"/>
  <c r="V41" i="16" s="1"/>
  <c r="W41" i="16" s="1"/>
  <c r="N42" i="16"/>
  <c r="N43" i="16"/>
  <c r="K43" i="16" s="1"/>
  <c r="V43" i="16"/>
  <c r="W43" i="16" s="1"/>
  <c r="N44" i="16"/>
  <c r="V44" i="16" s="1"/>
  <c r="W44" i="16"/>
  <c r="N45" i="16"/>
  <c r="V45" i="16" s="1"/>
  <c r="W45" i="16" s="1"/>
  <c r="N46" i="16"/>
  <c r="V46" i="16" s="1"/>
  <c r="W46" i="16" s="1"/>
  <c r="N47" i="16"/>
  <c r="V47" i="16" s="1"/>
  <c r="W47" i="16" s="1"/>
  <c r="N48" i="16"/>
  <c r="V48" i="16" s="1"/>
  <c r="W48" i="16" s="1"/>
  <c r="N49" i="16"/>
  <c r="V49" i="16"/>
  <c r="W49" i="16" s="1"/>
  <c r="N50" i="16"/>
  <c r="V50" i="16" s="1"/>
  <c r="W50" i="16" s="1"/>
  <c r="N51" i="16"/>
  <c r="K51" i="16" s="1"/>
  <c r="N52" i="16"/>
  <c r="V52" i="16" s="1"/>
  <c r="W52" i="16" s="1"/>
  <c r="N53" i="16"/>
  <c r="K53" i="16" s="1"/>
  <c r="V53" i="16"/>
  <c r="W53" i="16" s="1"/>
  <c r="N54" i="16"/>
  <c r="V54" i="16" s="1"/>
  <c r="W54" i="16"/>
  <c r="N55" i="16"/>
  <c r="V55" i="16" s="1"/>
  <c r="W55" i="16" s="1"/>
  <c r="N56" i="16"/>
  <c r="V56" i="16" s="1"/>
  <c r="W56" i="16" s="1"/>
  <c r="K27" i="16"/>
  <c r="K29" i="16"/>
  <c r="K34" i="16"/>
  <c r="K36" i="16"/>
  <c r="K38" i="16"/>
  <c r="K39" i="16"/>
  <c r="K41" i="16"/>
  <c r="K44" i="16"/>
  <c r="K45" i="16"/>
  <c r="K46" i="16"/>
  <c r="K47" i="16"/>
  <c r="K49" i="16"/>
  <c r="K54" i="16"/>
  <c r="K55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K36" i="14"/>
  <c r="V14" i="14"/>
  <c r="W14" i="14" s="1"/>
  <c r="K25" i="14"/>
  <c r="V39" i="14"/>
  <c r="W39" i="14" s="1"/>
  <c r="V35" i="14"/>
  <c r="W35" i="14" s="1"/>
  <c r="V34" i="14"/>
  <c r="W34" i="14" s="1"/>
  <c r="K106" i="7"/>
  <c r="N31" i="31"/>
  <c r="O31" i="31"/>
  <c r="I33" i="6"/>
  <c r="I39" i="6" s="1"/>
  <c r="J33" i="6"/>
  <c r="J39" i="6" s="1"/>
  <c r="K33" i="6"/>
  <c r="K39" i="6" s="1"/>
  <c r="L33" i="6"/>
  <c r="L39" i="6" s="1"/>
  <c r="M33" i="6"/>
  <c r="N33" i="6"/>
  <c r="N39" i="6" s="1"/>
  <c r="O33" i="6"/>
  <c r="O39" i="6" s="1"/>
  <c r="P33" i="6"/>
  <c r="P39" i="6" s="1"/>
  <c r="Q33" i="6"/>
  <c r="Q39" i="6" s="1"/>
  <c r="R33" i="6"/>
  <c r="R39" i="6" s="1"/>
  <c r="S33" i="6"/>
  <c r="S39" i="6" s="1"/>
  <c r="T33" i="6"/>
  <c r="U33" i="6"/>
  <c r="V33" i="6"/>
  <c r="V39" i="6" s="1"/>
  <c r="W33" i="6"/>
  <c r="W39" i="6" s="1"/>
  <c r="X33" i="6"/>
  <c r="X39" i="6" s="1"/>
  <c r="Y33" i="6"/>
  <c r="Y39" i="6" s="1"/>
  <c r="Z33" i="6"/>
  <c r="Z39" i="6" s="1"/>
  <c r="AA33" i="6"/>
  <c r="AB33" i="6"/>
  <c r="AC33" i="6"/>
  <c r="AD33" i="6"/>
  <c r="AD39" i="6" s="1"/>
  <c r="AE33" i="6"/>
  <c r="AE39" i="6" s="1"/>
  <c r="AF33" i="6"/>
  <c r="AF39" i="6" s="1"/>
  <c r="AG33" i="6"/>
  <c r="AG39" i="6" s="1"/>
  <c r="AH33" i="6"/>
  <c r="AH39" i="6" s="1"/>
  <c r="AI33" i="6"/>
  <c r="AJ33" i="6"/>
  <c r="AK33" i="6"/>
  <c r="AL33" i="6"/>
  <c r="AL39" i="6" s="1"/>
  <c r="AM33" i="6"/>
  <c r="AM39" i="6" s="1"/>
  <c r="AN33" i="6"/>
  <c r="AN39" i="6" s="1"/>
  <c r="AO33" i="6"/>
  <c r="AO39" i="6" s="1"/>
  <c r="AP33" i="6"/>
  <c r="AP39" i="6" s="1"/>
  <c r="AQ33" i="6"/>
  <c r="AQ39" i="6" s="1"/>
  <c r="AR33" i="6"/>
  <c r="AS33" i="6"/>
  <c r="AT33" i="6"/>
  <c r="AT39" i="6" s="1"/>
  <c r="AU33" i="6"/>
  <c r="AU39" i="6" s="1"/>
  <c r="AV33" i="6"/>
  <c r="AV39" i="6" s="1"/>
  <c r="AW33" i="6"/>
  <c r="AW39" i="6" s="1"/>
  <c r="AX33" i="6"/>
  <c r="AX39" i="6" s="1"/>
  <c r="AY33" i="6"/>
  <c r="AZ33" i="6"/>
  <c r="BA33" i="6"/>
  <c r="BB33" i="6"/>
  <c r="BB39" i="6" s="1"/>
  <c r="BB46" i="6" s="1"/>
  <c r="BC33" i="6"/>
  <c r="BC39" i="6" s="1"/>
  <c r="BD33" i="6"/>
  <c r="BD39" i="6" s="1"/>
  <c r="E31" i="31"/>
  <c r="F31" i="31"/>
  <c r="H31" i="31"/>
  <c r="I31" i="31"/>
  <c r="J31" i="31"/>
  <c r="K31" i="31"/>
  <c r="L31" i="31"/>
  <c r="H31" i="19"/>
  <c r="I29" i="13"/>
  <c r="I31" i="13" s="1"/>
  <c r="J29" i="13"/>
  <c r="K29" i="13"/>
  <c r="L29" i="13"/>
  <c r="M29" i="13"/>
  <c r="N29" i="13"/>
  <c r="O29" i="13"/>
  <c r="P29" i="13"/>
  <c r="Q29" i="13"/>
  <c r="Q31" i="13" s="1"/>
  <c r="R29" i="13"/>
  <c r="S29" i="13"/>
  <c r="T29" i="13"/>
  <c r="U29" i="13"/>
  <c r="V29" i="13"/>
  <c r="W29" i="13"/>
  <c r="X29" i="13"/>
  <c r="Y29" i="13"/>
  <c r="Y31" i="13" s="1"/>
  <c r="Z29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W31" i="13" s="1"/>
  <c r="X30" i="13"/>
  <c r="Y30" i="13"/>
  <c r="Z30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H33" i="13"/>
  <c r="H34" i="13"/>
  <c r="H32" i="13"/>
  <c r="H30" i="13"/>
  <c r="H29" i="13"/>
  <c r="I33" i="8"/>
  <c r="J33" i="8"/>
  <c r="K33" i="8"/>
  <c r="L33" i="8"/>
  <c r="M33" i="8"/>
  <c r="N33" i="8"/>
  <c r="O33" i="8"/>
  <c r="P33" i="8"/>
  <c r="Q33" i="8"/>
  <c r="R33" i="8"/>
  <c r="R35" i="8" s="1"/>
  <c r="S33" i="8"/>
  <c r="T33" i="8"/>
  <c r="U33" i="8"/>
  <c r="V33" i="8"/>
  <c r="W33" i="8"/>
  <c r="X33" i="8"/>
  <c r="Y33" i="8"/>
  <c r="Z33" i="8"/>
  <c r="Z35" i="8" s="1"/>
  <c r="I34" i="8"/>
  <c r="J34" i="8"/>
  <c r="K34" i="8"/>
  <c r="L34" i="8"/>
  <c r="M34" i="8"/>
  <c r="N34" i="8"/>
  <c r="O34" i="8"/>
  <c r="P34" i="8"/>
  <c r="P35" i="8" s="1"/>
  <c r="Q34" i="8"/>
  <c r="R34" i="8"/>
  <c r="S34" i="8"/>
  <c r="T34" i="8"/>
  <c r="U34" i="8"/>
  <c r="V34" i="8"/>
  <c r="W34" i="8"/>
  <c r="X34" i="8"/>
  <c r="X35" i="8" s="1"/>
  <c r="Y34" i="8"/>
  <c r="Z34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H37" i="8"/>
  <c r="H38" i="8"/>
  <c r="H36" i="8"/>
  <c r="H34" i="8"/>
  <c r="H33" i="8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A38" i="11"/>
  <c r="BB38" i="11"/>
  <c r="BC38" i="11"/>
  <c r="BD38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BB39" i="11"/>
  <c r="BC39" i="11"/>
  <c r="BD39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H39" i="11"/>
  <c r="H38" i="11"/>
  <c r="H37" i="11"/>
  <c r="G37" i="11" s="1"/>
  <c r="H35" i="11"/>
  <c r="H34" i="11"/>
  <c r="V34" i="29"/>
  <c r="B39" i="34"/>
  <c r="I9" i="27"/>
  <c r="D31" i="31"/>
  <c r="J4" i="29"/>
  <c r="AG39" i="26"/>
  <c r="K11" i="27" s="1"/>
  <c r="I10" i="27"/>
  <c r="I11" i="27"/>
  <c r="I12" i="27"/>
  <c r="I13" i="27"/>
  <c r="I14" i="27"/>
  <c r="I15" i="27"/>
  <c r="I16" i="27"/>
  <c r="I17" i="27"/>
  <c r="I18" i="27"/>
  <c r="I19" i="27"/>
  <c r="AB9" i="4"/>
  <c r="V8" i="4"/>
  <c r="H33" i="6"/>
  <c r="AG37" i="26"/>
  <c r="K9" i="27" s="1"/>
  <c r="AG41" i="26"/>
  <c r="K13" i="27" s="1"/>
  <c r="AG45" i="26"/>
  <c r="K17" i="27" s="1"/>
  <c r="AG36" i="26"/>
  <c r="K8" i="27" s="1"/>
  <c r="J8" i="27"/>
  <c r="AF43" i="26"/>
  <c r="J15" i="27" s="1"/>
  <c r="AF47" i="26"/>
  <c r="J19" i="27" s="1"/>
  <c r="AG38" i="26"/>
  <c r="K10" i="27" s="1"/>
  <c r="AG42" i="26"/>
  <c r="K14" i="27" s="1"/>
  <c r="AG46" i="26"/>
  <c r="K18" i="27" s="1"/>
  <c r="AF40" i="26"/>
  <c r="J12" i="27" s="1"/>
  <c r="AF39" i="26"/>
  <c r="J11" i="27" s="1"/>
  <c r="AF44" i="26"/>
  <c r="J16" i="27" s="1"/>
  <c r="AF48" i="26"/>
  <c r="AG43" i="26"/>
  <c r="K15" i="27" s="1"/>
  <c r="AG47" i="26"/>
  <c r="K19" i="27" s="1"/>
  <c r="AF38" i="26"/>
  <c r="J10" i="27" s="1"/>
  <c r="AF41" i="26"/>
  <c r="J13" i="27" s="1"/>
  <c r="AF45" i="26"/>
  <c r="J17" i="27" s="1"/>
  <c r="AG40" i="26"/>
  <c r="K12" i="27" s="1"/>
  <c r="AG44" i="26"/>
  <c r="K16" i="27" s="1"/>
  <c r="AG48" i="26"/>
  <c r="AF42" i="26"/>
  <c r="J14" i="27" s="1"/>
  <c r="AF46" i="26"/>
  <c r="AE43" i="26"/>
  <c r="F15" i="27" s="1"/>
  <c r="AE39" i="26"/>
  <c r="F11" i="27" s="1"/>
  <c r="AE42" i="26"/>
  <c r="F14" i="27" s="1"/>
  <c r="AE38" i="26"/>
  <c r="F10" i="27" s="1"/>
  <c r="AE41" i="26"/>
  <c r="F13" i="27" s="1"/>
  <c r="AE37" i="26"/>
  <c r="F9" i="27" s="1"/>
  <c r="AE44" i="26"/>
  <c r="F16" i="27" s="1"/>
  <c r="AE40" i="26"/>
  <c r="F12" i="27" s="1"/>
  <c r="AE36" i="26"/>
  <c r="F8" i="27" s="1"/>
  <c r="AC45" i="26"/>
  <c r="D21" i="27" s="1"/>
  <c r="J33" i="29" s="1"/>
  <c r="J56" i="29" s="1"/>
  <c r="AD45" i="26"/>
  <c r="E21" i="27" s="1"/>
  <c r="V33" i="29" s="1"/>
  <c r="V56" i="29" s="1"/>
  <c r="D5" i="27"/>
  <c r="AC41" i="26"/>
  <c r="D13" i="27" s="1"/>
  <c r="AC39" i="26"/>
  <c r="D11" i="27" s="1"/>
  <c r="AD44" i="26"/>
  <c r="E16" i="27" s="1"/>
  <c r="AC43" i="26"/>
  <c r="D15" i="27" s="1"/>
  <c r="AC37" i="26"/>
  <c r="D9" i="27" s="1"/>
  <c r="AD37" i="26"/>
  <c r="E9" i="27" s="1"/>
  <c r="AD39" i="26"/>
  <c r="E11" i="27" s="1"/>
  <c r="AD41" i="26"/>
  <c r="E13" i="27" s="1"/>
  <c r="AD43" i="26"/>
  <c r="E15" i="27" s="1"/>
  <c r="AD46" i="26"/>
  <c r="E22" i="27" s="1"/>
  <c r="J34" i="29" s="1"/>
  <c r="J57" i="29" s="1"/>
  <c r="AC36" i="26"/>
  <c r="D8" i="27" s="1"/>
  <c r="AC38" i="26"/>
  <c r="D10" i="27" s="1"/>
  <c r="AC40" i="26"/>
  <c r="D12" i="27" s="1"/>
  <c r="AC42" i="26"/>
  <c r="D14" i="27" s="1"/>
  <c r="AC44" i="26"/>
  <c r="D16" i="27" s="1"/>
  <c r="AD36" i="26"/>
  <c r="E8" i="27" s="1"/>
  <c r="AD38" i="26"/>
  <c r="E10" i="27" s="1"/>
  <c r="AD40" i="26"/>
  <c r="E12" i="27" s="1"/>
  <c r="AD42" i="26"/>
  <c r="E14" i="27" s="1"/>
  <c r="J18" i="27"/>
  <c r="V57" i="29"/>
  <c r="O37" i="17"/>
  <c r="P37" i="17"/>
  <c r="Q37" i="17"/>
  <c r="R37" i="17"/>
  <c r="S37" i="17"/>
  <c r="S38" i="17" s="1"/>
  <c r="T37" i="17"/>
  <c r="U37" i="17"/>
  <c r="V37" i="17"/>
  <c r="W37" i="17"/>
  <c r="X37" i="17"/>
  <c r="Y37" i="17"/>
  <c r="I37" i="17"/>
  <c r="J37" i="17"/>
  <c r="J38" i="17" s="1"/>
  <c r="J44" i="17" s="1"/>
  <c r="K37" i="17"/>
  <c r="L37" i="17"/>
  <c r="M37" i="17"/>
  <c r="N37" i="17"/>
  <c r="H37" i="17"/>
  <c r="N32" i="17"/>
  <c r="N34" i="17" s="1"/>
  <c r="O32" i="17"/>
  <c r="O34" i="17" s="1"/>
  <c r="O38" i="17" s="1"/>
  <c r="P32" i="17"/>
  <c r="P34" i="17" s="1"/>
  <c r="Q32" i="17"/>
  <c r="Q34" i="17" s="1"/>
  <c r="Q38" i="17" s="1"/>
  <c r="R32" i="17"/>
  <c r="R34" i="17" s="1"/>
  <c r="S32" i="17"/>
  <c r="S34" i="17" s="1"/>
  <c r="T32" i="17"/>
  <c r="T34" i="17" s="1"/>
  <c r="U32" i="17"/>
  <c r="U34" i="17" s="1"/>
  <c r="V32" i="17"/>
  <c r="V34" i="17" s="1"/>
  <c r="W32" i="17"/>
  <c r="W34" i="17" s="1"/>
  <c r="W38" i="17" s="1"/>
  <c r="X32" i="17"/>
  <c r="X34" i="17" s="1"/>
  <c r="X38" i="17" s="1"/>
  <c r="Y32" i="17"/>
  <c r="Y34" i="17" s="1"/>
  <c r="I32" i="17"/>
  <c r="I34" i="17" s="1"/>
  <c r="J32" i="17"/>
  <c r="J34" i="17" s="1"/>
  <c r="K32" i="17"/>
  <c r="K34" i="17" s="1"/>
  <c r="L32" i="17"/>
  <c r="L34" i="17" s="1"/>
  <c r="M32" i="17"/>
  <c r="M34" i="17" s="1"/>
  <c r="M38" i="17" s="1"/>
  <c r="M45" i="17" s="1"/>
  <c r="H32" i="17"/>
  <c r="H34" i="17" s="1"/>
  <c r="H38" i="17" s="1"/>
  <c r="G30" i="17"/>
  <c r="Q13" i="17"/>
  <c r="R13" i="17"/>
  <c r="S13" i="17"/>
  <c r="T13" i="17"/>
  <c r="U13" i="17"/>
  <c r="V13" i="17"/>
  <c r="W13" i="17"/>
  <c r="X13" i="17"/>
  <c r="Y13" i="17"/>
  <c r="M13" i="17"/>
  <c r="N13" i="17"/>
  <c r="O13" i="17"/>
  <c r="P13" i="17"/>
  <c r="I13" i="17"/>
  <c r="J13" i="17"/>
  <c r="K13" i="17"/>
  <c r="L13" i="17"/>
  <c r="K619" i="21"/>
  <c r="P619" i="21" s="1"/>
  <c r="K566" i="21"/>
  <c r="P566" i="21" s="1"/>
  <c r="K456" i="21"/>
  <c r="P456" i="21"/>
  <c r="K403" i="21"/>
  <c r="P403" i="21" s="1"/>
  <c r="K348" i="21"/>
  <c r="P348" i="21" s="1"/>
  <c r="K295" i="21"/>
  <c r="P295" i="21" s="1"/>
  <c r="K240" i="21"/>
  <c r="P240" i="21" s="1"/>
  <c r="K236" i="21"/>
  <c r="P236" i="21" s="1"/>
  <c r="M236" i="21" s="1"/>
  <c r="K235" i="21"/>
  <c r="P235" i="21" s="1"/>
  <c r="M235" i="21" s="1"/>
  <c r="K234" i="21"/>
  <c r="P234" i="21" s="1"/>
  <c r="M234" i="21" s="1"/>
  <c r="K233" i="21"/>
  <c r="P233" i="21" s="1"/>
  <c r="M233" i="21" s="1"/>
  <c r="K232" i="21"/>
  <c r="P232" i="21" s="1"/>
  <c r="M232" i="21" s="1"/>
  <c r="K231" i="21"/>
  <c r="P231" i="21" s="1"/>
  <c r="M231" i="21" s="1"/>
  <c r="K230" i="21"/>
  <c r="P230" i="21" s="1"/>
  <c r="M230" i="21" s="1"/>
  <c r="K229" i="21"/>
  <c r="P229" i="21" s="1"/>
  <c r="M229" i="21" s="1"/>
  <c r="K228" i="21"/>
  <c r="P228" i="21" s="1"/>
  <c r="M228" i="21" s="1"/>
  <c r="K227" i="21"/>
  <c r="P227" i="21" s="1"/>
  <c r="K172" i="21"/>
  <c r="P172" i="21" s="1"/>
  <c r="K119" i="21"/>
  <c r="P119" i="21" s="1"/>
  <c r="K64" i="21"/>
  <c r="P64" i="21" s="1"/>
  <c r="K11" i="21"/>
  <c r="P11" i="21" s="1"/>
  <c r="N186" i="22"/>
  <c r="K186" i="22"/>
  <c r="N185" i="22"/>
  <c r="K185" i="22" s="1"/>
  <c r="N184" i="22"/>
  <c r="K184" i="22" s="1"/>
  <c r="N183" i="22"/>
  <c r="K183" i="22" s="1"/>
  <c r="N182" i="22"/>
  <c r="K182" i="22" s="1"/>
  <c r="N181" i="22"/>
  <c r="K181" i="22" s="1"/>
  <c r="N180" i="22"/>
  <c r="K180" i="22" s="1"/>
  <c r="N179" i="22"/>
  <c r="K179" i="22" s="1"/>
  <c r="N178" i="22"/>
  <c r="K178" i="22" s="1"/>
  <c r="N177" i="22"/>
  <c r="K177" i="22" s="1"/>
  <c r="N173" i="22"/>
  <c r="K173" i="22" s="1"/>
  <c r="N172" i="22"/>
  <c r="K172" i="22" s="1"/>
  <c r="N171" i="22"/>
  <c r="K171" i="22" s="1"/>
  <c r="N170" i="22"/>
  <c r="K170" i="22" s="1"/>
  <c r="N169" i="22"/>
  <c r="K169" i="22" s="1"/>
  <c r="N168" i="22"/>
  <c r="K168" i="22" s="1"/>
  <c r="N167" i="22"/>
  <c r="K167" i="22"/>
  <c r="N166" i="22"/>
  <c r="K166" i="22" s="1"/>
  <c r="N165" i="22"/>
  <c r="K165" i="22" s="1"/>
  <c r="N164" i="22"/>
  <c r="K164" i="22" s="1"/>
  <c r="N160" i="22"/>
  <c r="K160" i="22" s="1"/>
  <c r="N159" i="22"/>
  <c r="K159" i="22" s="1"/>
  <c r="N158" i="22"/>
  <c r="K158" i="22" s="1"/>
  <c r="N157" i="22"/>
  <c r="K157" i="22" s="1"/>
  <c r="N156" i="22"/>
  <c r="K156" i="22" s="1"/>
  <c r="N155" i="22"/>
  <c r="K155" i="22" s="1"/>
  <c r="N154" i="22"/>
  <c r="K154" i="22" s="1"/>
  <c r="N153" i="22"/>
  <c r="K153" i="22" s="1"/>
  <c r="N152" i="22"/>
  <c r="K152" i="22" s="1"/>
  <c r="N151" i="22"/>
  <c r="K151" i="22" s="1"/>
  <c r="N147" i="22"/>
  <c r="K147" i="22" s="1"/>
  <c r="K148" i="22" s="1"/>
  <c r="N146" i="22"/>
  <c r="K146" i="22" s="1"/>
  <c r="N145" i="22"/>
  <c r="K145" i="22"/>
  <c r="N144" i="22"/>
  <c r="K144" i="22" s="1"/>
  <c r="N143" i="22"/>
  <c r="K143" i="22" s="1"/>
  <c r="N142" i="22"/>
  <c r="K142" i="22" s="1"/>
  <c r="N141" i="22"/>
  <c r="K141" i="22" s="1"/>
  <c r="N140" i="22"/>
  <c r="K140" i="22" s="1"/>
  <c r="N139" i="22"/>
  <c r="K139" i="22" s="1"/>
  <c r="N138" i="22"/>
  <c r="K138" i="22" s="1"/>
  <c r="N134" i="22"/>
  <c r="K134" i="22" s="1"/>
  <c r="N133" i="22"/>
  <c r="K133" i="22" s="1"/>
  <c r="N132" i="22"/>
  <c r="K132" i="22" s="1"/>
  <c r="N131" i="22"/>
  <c r="K131" i="22" s="1"/>
  <c r="N130" i="22"/>
  <c r="K130" i="22" s="1"/>
  <c r="N129" i="22"/>
  <c r="K129" i="22" s="1"/>
  <c r="N128" i="22"/>
  <c r="K128" i="22" s="1"/>
  <c r="N127" i="22"/>
  <c r="K127" i="22" s="1"/>
  <c r="N126" i="22"/>
  <c r="K126" i="22"/>
  <c r="N125" i="22"/>
  <c r="K125" i="22" s="1"/>
  <c r="N121" i="22"/>
  <c r="K121" i="22" s="1"/>
  <c r="N120" i="22"/>
  <c r="K120" i="22" s="1"/>
  <c r="N119" i="22"/>
  <c r="K119" i="22" s="1"/>
  <c r="N118" i="22"/>
  <c r="K118" i="22" s="1"/>
  <c r="N117" i="22"/>
  <c r="K117" i="22"/>
  <c r="N116" i="22"/>
  <c r="K116" i="22" s="1"/>
  <c r="N115" i="22"/>
  <c r="K115" i="22" s="1"/>
  <c r="N114" i="22"/>
  <c r="K114" i="22" s="1"/>
  <c r="N113" i="22"/>
  <c r="K113" i="22" s="1"/>
  <c r="N112" i="22"/>
  <c r="K112" i="22" s="1"/>
  <c r="N108" i="22"/>
  <c r="K108" i="22" s="1"/>
  <c r="N107" i="22"/>
  <c r="K107" i="22" s="1"/>
  <c r="N106" i="22"/>
  <c r="K106" i="22" s="1"/>
  <c r="N105" i="22"/>
  <c r="K105" i="22" s="1"/>
  <c r="N104" i="22"/>
  <c r="K104" i="22"/>
  <c r="N103" i="22"/>
  <c r="K103" i="22" s="1"/>
  <c r="N102" i="22"/>
  <c r="K102" i="22" s="1"/>
  <c r="K109" i="22" s="1"/>
  <c r="K233" i="5" s="1"/>
  <c r="N101" i="22"/>
  <c r="K101" i="22" s="1"/>
  <c r="N100" i="22"/>
  <c r="K100" i="22" s="1"/>
  <c r="N99" i="22"/>
  <c r="K99" i="22" s="1"/>
  <c r="P872" i="21"/>
  <c r="M872" i="21" s="1"/>
  <c r="P871" i="21"/>
  <c r="M871" i="21" s="1"/>
  <c r="P870" i="21"/>
  <c r="M870" i="21"/>
  <c r="P869" i="21"/>
  <c r="M869" i="21" s="1"/>
  <c r="P868" i="21"/>
  <c r="M868" i="21" s="1"/>
  <c r="P867" i="21"/>
  <c r="M867" i="21" s="1"/>
  <c r="P866" i="21"/>
  <c r="M866" i="21" s="1"/>
  <c r="P865" i="21"/>
  <c r="M865" i="21" s="1"/>
  <c r="P864" i="21"/>
  <c r="M864" i="21" s="1"/>
  <c r="P863" i="21"/>
  <c r="M863" i="21" s="1"/>
  <c r="P859" i="21"/>
  <c r="M859" i="21" s="1"/>
  <c r="P858" i="21"/>
  <c r="M858" i="21" s="1"/>
  <c r="P857" i="21"/>
  <c r="M857" i="21" s="1"/>
  <c r="P856" i="21"/>
  <c r="M856" i="21" s="1"/>
  <c r="P855" i="21"/>
  <c r="M855" i="21" s="1"/>
  <c r="P854" i="21"/>
  <c r="M854" i="21" s="1"/>
  <c r="P853" i="21"/>
  <c r="M853" i="21" s="1"/>
  <c r="P852" i="21"/>
  <c r="M852" i="21" s="1"/>
  <c r="P851" i="21"/>
  <c r="M851" i="21" s="1"/>
  <c r="P850" i="21"/>
  <c r="M850" i="21" s="1"/>
  <c r="P844" i="21"/>
  <c r="M844" i="21" s="1"/>
  <c r="P843" i="21"/>
  <c r="M843" i="21" s="1"/>
  <c r="P842" i="21"/>
  <c r="M842" i="21" s="1"/>
  <c r="P841" i="21"/>
  <c r="M841" i="21" s="1"/>
  <c r="P840" i="21"/>
  <c r="M840" i="21"/>
  <c r="P839" i="21"/>
  <c r="M839" i="21" s="1"/>
  <c r="P838" i="21"/>
  <c r="M838" i="21" s="1"/>
  <c r="M845" i="21" s="1"/>
  <c r="P837" i="21"/>
  <c r="M837" i="21" s="1"/>
  <c r="P836" i="21"/>
  <c r="M836" i="21"/>
  <c r="P835" i="21"/>
  <c r="M835" i="21" s="1"/>
  <c r="P831" i="21"/>
  <c r="M831" i="21" s="1"/>
  <c r="P830" i="21"/>
  <c r="M830" i="21" s="1"/>
  <c r="P829" i="21"/>
  <c r="M829" i="21" s="1"/>
  <c r="P828" i="21"/>
  <c r="M828" i="21" s="1"/>
  <c r="P827" i="21"/>
  <c r="M827" i="21" s="1"/>
  <c r="P826" i="21"/>
  <c r="M826" i="21" s="1"/>
  <c r="P825" i="21"/>
  <c r="M825" i="21" s="1"/>
  <c r="P824" i="21"/>
  <c r="M824" i="21" s="1"/>
  <c r="P823" i="21"/>
  <c r="M823" i="21" s="1"/>
  <c r="P822" i="21"/>
  <c r="M822" i="21" s="1"/>
  <c r="P816" i="21"/>
  <c r="M816" i="21"/>
  <c r="P815" i="21"/>
  <c r="M815" i="21" s="1"/>
  <c r="P814" i="21"/>
  <c r="M814" i="21" s="1"/>
  <c r="P813" i="21"/>
  <c r="M813" i="21" s="1"/>
  <c r="P812" i="21"/>
  <c r="M812" i="21" s="1"/>
  <c r="P811" i="21"/>
  <c r="M811" i="21" s="1"/>
  <c r="P810" i="21"/>
  <c r="M810" i="21" s="1"/>
  <c r="P809" i="21"/>
  <c r="M809" i="21" s="1"/>
  <c r="P808" i="21"/>
  <c r="M808" i="21" s="1"/>
  <c r="M817" i="21" s="1"/>
  <c r="P807" i="21"/>
  <c r="M807" i="21" s="1"/>
  <c r="P803" i="21"/>
  <c r="M803" i="21" s="1"/>
  <c r="P802" i="21"/>
  <c r="M802" i="21" s="1"/>
  <c r="P801" i="21"/>
  <c r="M801" i="21" s="1"/>
  <c r="P800" i="21"/>
  <c r="M800" i="21" s="1"/>
  <c r="P799" i="21"/>
  <c r="M799" i="21" s="1"/>
  <c r="P798" i="21"/>
  <c r="M798" i="21" s="1"/>
  <c r="P797" i="21"/>
  <c r="M797" i="21" s="1"/>
  <c r="M804" i="21" s="1"/>
  <c r="P796" i="21"/>
  <c r="M796" i="21" s="1"/>
  <c r="P795" i="21"/>
  <c r="M795" i="21"/>
  <c r="P794" i="21"/>
  <c r="M794" i="21" s="1"/>
  <c r="P788" i="21"/>
  <c r="M788" i="21" s="1"/>
  <c r="P787" i="21"/>
  <c r="M787" i="21" s="1"/>
  <c r="P786" i="21"/>
  <c r="M786" i="21" s="1"/>
  <c r="P785" i="21"/>
  <c r="M785" i="21" s="1"/>
  <c r="P784" i="21"/>
  <c r="M784" i="21"/>
  <c r="P783" i="21"/>
  <c r="M783" i="21" s="1"/>
  <c r="P782" i="21"/>
  <c r="M782" i="21"/>
  <c r="P781" i="21"/>
  <c r="M781" i="21" s="1"/>
  <c r="P780" i="21"/>
  <c r="M780" i="21" s="1"/>
  <c r="P779" i="21"/>
  <c r="M779" i="21" s="1"/>
  <c r="P775" i="21"/>
  <c r="M775" i="21" s="1"/>
  <c r="P774" i="21"/>
  <c r="M774" i="21" s="1"/>
  <c r="P773" i="21"/>
  <c r="M773" i="21" s="1"/>
  <c r="P772" i="21"/>
  <c r="M772" i="21" s="1"/>
  <c r="P771" i="21"/>
  <c r="M771" i="21" s="1"/>
  <c r="P770" i="21"/>
  <c r="M770" i="21" s="1"/>
  <c r="P769" i="21"/>
  <c r="M769" i="21"/>
  <c r="P768" i="21"/>
  <c r="M768" i="21" s="1"/>
  <c r="P767" i="21"/>
  <c r="M767" i="21" s="1"/>
  <c r="P766" i="21"/>
  <c r="M766" i="21" s="1"/>
  <c r="P760" i="21"/>
  <c r="M760" i="21" s="1"/>
  <c r="P759" i="21"/>
  <c r="M759" i="21" s="1"/>
  <c r="P758" i="21"/>
  <c r="M758" i="21"/>
  <c r="P757" i="21"/>
  <c r="M757" i="21" s="1"/>
  <c r="P756" i="21"/>
  <c r="M756" i="21" s="1"/>
  <c r="P755" i="21"/>
  <c r="M755" i="21" s="1"/>
  <c r="P754" i="21"/>
  <c r="M754" i="21" s="1"/>
  <c r="P753" i="21"/>
  <c r="M753" i="21" s="1"/>
  <c r="P752" i="21"/>
  <c r="M752" i="21" s="1"/>
  <c r="P751" i="21"/>
  <c r="M751" i="21" s="1"/>
  <c r="P747" i="21"/>
  <c r="M747" i="21" s="1"/>
  <c r="P746" i="21"/>
  <c r="M746" i="21" s="1"/>
  <c r="P745" i="21"/>
  <c r="M745" i="21" s="1"/>
  <c r="P744" i="21"/>
  <c r="M744" i="21" s="1"/>
  <c r="P743" i="21"/>
  <c r="M743" i="21" s="1"/>
  <c r="P742" i="21"/>
  <c r="M742" i="21" s="1"/>
  <c r="P741" i="21"/>
  <c r="M741" i="21" s="1"/>
  <c r="P740" i="21"/>
  <c r="M740" i="21" s="1"/>
  <c r="P739" i="21"/>
  <c r="M739" i="21"/>
  <c r="M748" i="21" s="1"/>
  <c r="P738" i="21"/>
  <c r="M738" i="21" s="1"/>
  <c r="P732" i="21"/>
  <c r="M732" i="21" s="1"/>
  <c r="P731" i="21"/>
  <c r="M731" i="21" s="1"/>
  <c r="P730" i="21"/>
  <c r="M730" i="21" s="1"/>
  <c r="P729" i="21"/>
  <c r="M729" i="21" s="1"/>
  <c r="P728" i="21"/>
  <c r="M728" i="21" s="1"/>
  <c r="P727" i="21"/>
  <c r="M727" i="21" s="1"/>
  <c r="P726" i="21"/>
  <c r="M726" i="21"/>
  <c r="P725" i="21"/>
  <c r="M725" i="21" s="1"/>
  <c r="P724" i="21"/>
  <c r="M724" i="21" s="1"/>
  <c r="P723" i="21"/>
  <c r="M723" i="21" s="1"/>
  <c r="P719" i="21"/>
  <c r="M719" i="21" s="1"/>
  <c r="P718" i="21"/>
  <c r="M718" i="21" s="1"/>
  <c r="P717" i="21"/>
  <c r="M717" i="21"/>
  <c r="P716" i="21"/>
  <c r="M716" i="21" s="1"/>
  <c r="P715" i="21"/>
  <c r="M715" i="21" s="1"/>
  <c r="P714" i="21"/>
  <c r="M714" i="21" s="1"/>
  <c r="P713" i="21"/>
  <c r="M713" i="21" s="1"/>
  <c r="P712" i="21"/>
  <c r="M712" i="21" s="1"/>
  <c r="P711" i="21"/>
  <c r="M711" i="21" s="1"/>
  <c r="P710" i="21"/>
  <c r="M710" i="21" s="1"/>
  <c r="P704" i="21"/>
  <c r="M704" i="21" s="1"/>
  <c r="P703" i="21"/>
  <c r="M703" i="21" s="1"/>
  <c r="P702" i="21"/>
  <c r="M702" i="21"/>
  <c r="P701" i="21"/>
  <c r="M701" i="21" s="1"/>
  <c r="P700" i="21"/>
  <c r="M700" i="21" s="1"/>
  <c r="P699" i="21"/>
  <c r="M699" i="21" s="1"/>
  <c r="P698" i="21"/>
  <c r="M698" i="21"/>
  <c r="P697" i="21"/>
  <c r="M697" i="21" s="1"/>
  <c r="P696" i="21"/>
  <c r="M696" i="21" s="1"/>
  <c r="P695" i="21"/>
  <c r="M695" i="21" s="1"/>
  <c r="P683" i="21"/>
  <c r="M683" i="21"/>
  <c r="P684" i="21"/>
  <c r="M684" i="21" s="1"/>
  <c r="P685" i="21"/>
  <c r="M685" i="21" s="1"/>
  <c r="P686" i="21"/>
  <c r="M686" i="21" s="1"/>
  <c r="P687" i="21"/>
  <c r="M687" i="21" s="1"/>
  <c r="P688" i="21"/>
  <c r="P689" i="21"/>
  <c r="M689" i="21" s="1"/>
  <c r="P690" i="21"/>
  <c r="M690" i="21" s="1"/>
  <c r="P691" i="21"/>
  <c r="M691" i="21" s="1"/>
  <c r="P682" i="21"/>
  <c r="M682" i="21"/>
  <c r="P98" i="16"/>
  <c r="P98" i="14"/>
  <c r="P148" i="10"/>
  <c r="P148" i="7"/>
  <c r="P5" i="16"/>
  <c r="P5" i="14"/>
  <c r="P5" i="10"/>
  <c r="P5" i="7"/>
  <c r="N125" i="16"/>
  <c r="K125" i="16" s="1"/>
  <c r="N126" i="16"/>
  <c r="K126" i="16" s="1"/>
  <c r="N127" i="16"/>
  <c r="K127" i="16"/>
  <c r="N128" i="16"/>
  <c r="K128" i="16" s="1"/>
  <c r="N124" i="16"/>
  <c r="K124" i="16" s="1"/>
  <c r="N158" i="16"/>
  <c r="K158" i="16" s="1"/>
  <c r="N157" i="16"/>
  <c r="K157" i="16" s="1"/>
  <c r="N156" i="16"/>
  <c r="K156" i="16" s="1"/>
  <c r="K159" i="16" s="1"/>
  <c r="N151" i="16"/>
  <c r="K151" i="16" s="1"/>
  <c r="N150" i="16"/>
  <c r="N149" i="16"/>
  <c r="K149" i="16" s="1"/>
  <c r="N146" i="16"/>
  <c r="K146" i="16" s="1"/>
  <c r="N145" i="16"/>
  <c r="K145" i="16" s="1"/>
  <c r="N144" i="16"/>
  <c r="K144" i="16" s="1"/>
  <c r="N136" i="16"/>
  <c r="K136" i="16" s="1"/>
  <c r="N135" i="16"/>
  <c r="K135" i="16"/>
  <c r="N134" i="16"/>
  <c r="K134" i="16" s="1"/>
  <c r="N119" i="16"/>
  <c r="K119" i="16" s="1"/>
  <c r="N118" i="16"/>
  <c r="K118" i="16"/>
  <c r="N117" i="16"/>
  <c r="N116" i="16"/>
  <c r="K116" i="16" s="1"/>
  <c r="N115" i="16"/>
  <c r="K115" i="16" s="1"/>
  <c r="N114" i="16"/>
  <c r="N113" i="16"/>
  <c r="K113" i="16" s="1"/>
  <c r="N112" i="16"/>
  <c r="K112" i="16" s="1"/>
  <c r="N111" i="16"/>
  <c r="N110" i="16"/>
  <c r="K110" i="16"/>
  <c r="N109" i="16"/>
  <c r="K109" i="16" s="1"/>
  <c r="N108" i="16"/>
  <c r="N107" i="16"/>
  <c r="K107" i="16" s="1"/>
  <c r="N106" i="16"/>
  <c r="K106" i="16" s="1"/>
  <c r="N105" i="16"/>
  <c r="K105" i="16"/>
  <c r="N104" i="16"/>
  <c r="K104" i="16" s="1"/>
  <c r="N103" i="16"/>
  <c r="K103" i="16" s="1"/>
  <c r="N102" i="16"/>
  <c r="K102" i="16" s="1"/>
  <c r="N101" i="16"/>
  <c r="N100" i="16"/>
  <c r="K100" i="16" s="1"/>
  <c r="N125" i="14"/>
  <c r="K125" i="14" s="1"/>
  <c r="N126" i="14"/>
  <c r="K126" i="14" s="1"/>
  <c r="N127" i="14"/>
  <c r="K127" i="14" s="1"/>
  <c r="N128" i="14"/>
  <c r="K128" i="14" s="1"/>
  <c r="N124" i="14"/>
  <c r="K124" i="14" s="1"/>
  <c r="N158" i="14"/>
  <c r="K158" i="14" s="1"/>
  <c r="N157" i="14"/>
  <c r="K157" i="14" s="1"/>
  <c r="N156" i="14"/>
  <c r="K156" i="14" s="1"/>
  <c r="N151" i="14"/>
  <c r="N150" i="14"/>
  <c r="K150" i="14" s="1"/>
  <c r="N149" i="14"/>
  <c r="K149" i="14" s="1"/>
  <c r="N146" i="14"/>
  <c r="K146" i="14" s="1"/>
  <c r="N145" i="14"/>
  <c r="K145" i="14" s="1"/>
  <c r="N144" i="14"/>
  <c r="N136" i="14"/>
  <c r="K136" i="14" s="1"/>
  <c r="N135" i="14"/>
  <c r="K135" i="14" s="1"/>
  <c r="N134" i="14"/>
  <c r="K134" i="14"/>
  <c r="N119" i="14"/>
  <c r="K119" i="14" s="1"/>
  <c r="N118" i="14"/>
  <c r="K118" i="14" s="1"/>
  <c r="N117" i="14"/>
  <c r="N116" i="14"/>
  <c r="K116" i="14" s="1"/>
  <c r="N115" i="14"/>
  <c r="N114" i="14"/>
  <c r="K114" i="14"/>
  <c r="N113" i="14"/>
  <c r="K113" i="14" s="1"/>
  <c r="N112" i="14"/>
  <c r="K112" i="14" s="1"/>
  <c r="N111" i="14"/>
  <c r="K111" i="14" s="1"/>
  <c r="N110" i="14"/>
  <c r="N109" i="14"/>
  <c r="N108" i="14"/>
  <c r="K108" i="14" s="1"/>
  <c r="N107" i="14"/>
  <c r="K107" i="14" s="1"/>
  <c r="N106" i="14"/>
  <c r="K106" i="14" s="1"/>
  <c r="N105" i="14"/>
  <c r="K105" i="14" s="1"/>
  <c r="N104" i="14"/>
  <c r="N103" i="14"/>
  <c r="N102" i="14"/>
  <c r="N101" i="14"/>
  <c r="K101" i="14" s="1"/>
  <c r="N100" i="14"/>
  <c r="K100" i="14" s="1"/>
  <c r="N205" i="10"/>
  <c r="K205" i="10" s="1"/>
  <c r="N206" i="10"/>
  <c r="K206" i="10" s="1"/>
  <c r="N207" i="10"/>
  <c r="K207" i="10" s="1"/>
  <c r="N208" i="10"/>
  <c r="K208" i="10" s="1"/>
  <c r="N204" i="10"/>
  <c r="K204" i="10" s="1"/>
  <c r="N238" i="10"/>
  <c r="K238" i="10" s="1"/>
  <c r="N237" i="10"/>
  <c r="K237" i="10" s="1"/>
  <c r="N236" i="10"/>
  <c r="K236" i="10" s="1"/>
  <c r="N231" i="10"/>
  <c r="K231" i="10"/>
  <c r="N230" i="10"/>
  <c r="K230" i="10" s="1"/>
  <c r="N229" i="10"/>
  <c r="K229" i="10" s="1"/>
  <c r="N226" i="10"/>
  <c r="K226" i="10" s="1"/>
  <c r="N225" i="10"/>
  <c r="K225" i="10" s="1"/>
  <c r="N224" i="10"/>
  <c r="N216" i="10"/>
  <c r="K216" i="10" s="1"/>
  <c r="N215" i="10"/>
  <c r="K215" i="10" s="1"/>
  <c r="N214" i="10"/>
  <c r="K214" i="10"/>
  <c r="N199" i="10"/>
  <c r="K199" i="10" s="1"/>
  <c r="N198" i="10"/>
  <c r="K198" i="10" s="1"/>
  <c r="N197" i="10"/>
  <c r="K197" i="10" s="1"/>
  <c r="N196" i="10"/>
  <c r="N195" i="10"/>
  <c r="N194" i="10"/>
  <c r="K194" i="10" s="1"/>
  <c r="N193" i="10"/>
  <c r="K193" i="10" s="1"/>
  <c r="N192" i="10"/>
  <c r="N191" i="10"/>
  <c r="K191" i="10" s="1"/>
  <c r="N190" i="10"/>
  <c r="N189" i="10"/>
  <c r="K189" i="10" s="1"/>
  <c r="N188" i="10"/>
  <c r="N187" i="10"/>
  <c r="K187" i="10" s="1"/>
  <c r="N186" i="10"/>
  <c r="K186" i="10" s="1"/>
  <c r="N185" i="10"/>
  <c r="K185" i="10" s="1"/>
  <c r="N184" i="10"/>
  <c r="K184" i="10" s="1"/>
  <c r="N183" i="10"/>
  <c r="K183" i="10" s="1"/>
  <c r="N182" i="10"/>
  <c r="N181" i="10"/>
  <c r="K181" i="10" s="1"/>
  <c r="N180" i="10"/>
  <c r="K180" i="10" s="1"/>
  <c r="N179" i="10"/>
  <c r="K179" i="10" s="1"/>
  <c r="N178" i="10"/>
  <c r="K178" i="10" s="1"/>
  <c r="N177" i="10"/>
  <c r="N176" i="10"/>
  <c r="K176" i="10"/>
  <c r="N175" i="10"/>
  <c r="K175" i="10" s="1"/>
  <c r="N174" i="10"/>
  <c r="K174" i="10" s="1"/>
  <c r="N173" i="10"/>
  <c r="K173" i="10" s="1"/>
  <c r="N172" i="10"/>
  <c r="K172" i="10" s="1"/>
  <c r="N171" i="10"/>
  <c r="N170" i="10"/>
  <c r="K170" i="10" s="1"/>
  <c r="N169" i="10"/>
  <c r="N168" i="10"/>
  <c r="K168" i="10"/>
  <c r="N167" i="10"/>
  <c r="K167" i="10" s="1"/>
  <c r="N166" i="10"/>
  <c r="K166" i="10" s="1"/>
  <c r="N165" i="10"/>
  <c r="K165" i="10" s="1"/>
  <c r="N164" i="10"/>
  <c r="N163" i="10"/>
  <c r="N162" i="10"/>
  <c r="K162" i="10" s="1"/>
  <c r="N161" i="10"/>
  <c r="K161" i="10" s="1"/>
  <c r="N160" i="10"/>
  <c r="K160" i="10" s="1"/>
  <c r="N159" i="10"/>
  <c r="K159" i="10" s="1"/>
  <c r="N158" i="10"/>
  <c r="N157" i="10"/>
  <c r="K157" i="10" s="1"/>
  <c r="N156" i="10"/>
  <c r="N155" i="10"/>
  <c r="K155" i="10" s="1"/>
  <c r="N154" i="10"/>
  <c r="K154" i="10" s="1"/>
  <c r="N153" i="10"/>
  <c r="K153" i="10" s="1"/>
  <c r="N152" i="10"/>
  <c r="K152" i="10" s="1"/>
  <c r="N151" i="10"/>
  <c r="K151" i="10" s="1"/>
  <c r="N150" i="10"/>
  <c r="N175" i="7"/>
  <c r="K175" i="7" s="1"/>
  <c r="K179" i="7" s="1"/>
  <c r="K180" i="7" s="1"/>
  <c r="N176" i="7"/>
  <c r="K176" i="7" s="1"/>
  <c r="N177" i="7"/>
  <c r="K177" i="7" s="1"/>
  <c r="N178" i="7"/>
  <c r="K178" i="7" s="1"/>
  <c r="N174" i="7"/>
  <c r="K174" i="7" s="1"/>
  <c r="N208" i="7"/>
  <c r="K208" i="7" s="1"/>
  <c r="N207" i="7"/>
  <c r="K207" i="7" s="1"/>
  <c r="N206" i="7"/>
  <c r="K206" i="7" s="1"/>
  <c r="N201" i="7"/>
  <c r="K201" i="7" s="1"/>
  <c r="N200" i="7"/>
  <c r="K200" i="7" s="1"/>
  <c r="N199" i="7"/>
  <c r="N196" i="7"/>
  <c r="K196" i="7" s="1"/>
  <c r="N195" i="7"/>
  <c r="N194" i="7"/>
  <c r="K194" i="7"/>
  <c r="N186" i="7"/>
  <c r="K186" i="7" s="1"/>
  <c r="N185" i="7"/>
  <c r="K185" i="7" s="1"/>
  <c r="N184" i="7"/>
  <c r="K184" i="7" s="1"/>
  <c r="N169" i="7"/>
  <c r="N168" i="7"/>
  <c r="N167" i="7"/>
  <c r="K167" i="7" s="1"/>
  <c r="N166" i="7"/>
  <c r="K166" i="7" s="1"/>
  <c r="N165" i="7"/>
  <c r="K165" i="7" s="1"/>
  <c r="N164" i="7"/>
  <c r="K164" i="7" s="1"/>
  <c r="N163" i="7"/>
  <c r="N162" i="7"/>
  <c r="K162" i="7" s="1"/>
  <c r="N161" i="7"/>
  <c r="N160" i="7"/>
  <c r="K160" i="7" s="1"/>
  <c r="N159" i="7"/>
  <c r="K159" i="7" s="1"/>
  <c r="N158" i="7"/>
  <c r="K158" i="7" s="1"/>
  <c r="N157" i="7"/>
  <c r="N156" i="7"/>
  <c r="K156" i="7" s="1"/>
  <c r="N155" i="7"/>
  <c r="N154" i="7"/>
  <c r="K154" i="7" s="1"/>
  <c r="N153" i="7"/>
  <c r="K153" i="7" s="1"/>
  <c r="N152" i="7"/>
  <c r="K152" i="7" s="1"/>
  <c r="N151" i="7"/>
  <c r="K151" i="7" s="1"/>
  <c r="N150" i="7"/>
  <c r="N149" i="7"/>
  <c r="K149" i="7" s="1"/>
  <c r="N149" i="10"/>
  <c r="K149" i="10" s="1"/>
  <c r="N99" i="14"/>
  <c r="K99" i="14" s="1"/>
  <c r="N99" i="16"/>
  <c r="K99" i="16" s="1"/>
  <c r="N205" i="5"/>
  <c r="K205" i="5" s="1"/>
  <c r="N206" i="5"/>
  <c r="K206" i="5" s="1"/>
  <c r="N207" i="5"/>
  <c r="K207" i="5" s="1"/>
  <c r="N208" i="5"/>
  <c r="K208" i="5" s="1"/>
  <c r="N204" i="5"/>
  <c r="K204" i="5"/>
  <c r="N238" i="5"/>
  <c r="K238" i="5" s="1"/>
  <c r="N237" i="5"/>
  <c r="K237" i="5" s="1"/>
  <c r="N236" i="5"/>
  <c r="K236" i="5" s="1"/>
  <c r="N231" i="5"/>
  <c r="K231" i="5" s="1"/>
  <c r="N230" i="5"/>
  <c r="N229" i="5"/>
  <c r="K229" i="5" s="1"/>
  <c r="N226" i="5"/>
  <c r="K226" i="5" s="1"/>
  <c r="N225" i="5"/>
  <c r="K225" i="5" s="1"/>
  <c r="N224" i="5"/>
  <c r="K224" i="5" s="1"/>
  <c r="N216" i="5"/>
  <c r="K216" i="5" s="1"/>
  <c r="N215" i="5"/>
  <c r="K215" i="5" s="1"/>
  <c r="N214" i="5"/>
  <c r="K214" i="5" s="1"/>
  <c r="N199" i="5"/>
  <c r="K199" i="5" s="1"/>
  <c r="N198" i="5"/>
  <c r="K198" i="5" s="1"/>
  <c r="N197" i="5"/>
  <c r="K197" i="5" s="1"/>
  <c r="N196" i="5"/>
  <c r="V196" i="5" s="1"/>
  <c r="W196" i="5" s="1"/>
  <c r="N195" i="5"/>
  <c r="K195" i="5" s="1"/>
  <c r="N194" i="5"/>
  <c r="N193" i="5"/>
  <c r="N192" i="5"/>
  <c r="K192" i="5" s="1"/>
  <c r="N191" i="5"/>
  <c r="K191" i="5" s="1"/>
  <c r="N190" i="5"/>
  <c r="K190" i="5" s="1"/>
  <c r="N189" i="5"/>
  <c r="N188" i="5"/>
  <c r="K188" i="5"/>
  <c r="N187" i="5"/>
  <c r="K187" i="5" s="1"/>
  <c r="N186" i="5"/>
  <c r="N185" i="5"/>
  <c r="K185" i="5" s="1"/>
  <c r="N184" i="5"/>
  <c r="K184" i="5" s="1"/>
  <c r="N183" i="5"/>
  <c r="N182" i="5"/>
  <c r="K182" i="5" s="1"/>
  <c r="N181" i="5"/>
  <c r="N180" i="5"/>
  <c r="K180" i="5"/>
  <c r="N179" i="5"/>
  <c r="K179" i="5" s="1"/>
  <c r="N178" i="5"/>
  <c r="K178" i="5" s="1"/>
  <c r="N177" i="5"/>
  <c r="K177" i="5" s="1"/>
  <c r="N176" i="5"/>
  <c r="N175" i="5"/>
  <c r="N174" i="5"/>
  <c r="K174" i="5" s="1"/>
  <c r="N173" i="5"/>
  <c r="K173" i="5" s="1"/>
  <c r="N172" i="5"/>
  <c r="K172" i="5" s="1"/>
  <c r="N171" i="5"/>
  <c r="K171" i="5" s="1"/>
  <c r="N170" i="5"/>
  <c r="N169" i="5"/>
  <c r="K169" i="5" s="1"/>
  <c r="N168" i="5"/>
  <c r="N167" i="5"/>
  <c r="K167" i="5" s="1"/>
  <c r="N166" i="5"/>
  <c r="K166" i="5" s="1"/>
  <c r="N165" i="5"/>
  <c r="K165" i="5" s="1"/>
  <c r="N164" i="5"/>
  <c r="N163" i="5"/>
  <c r="K163" i="5" s="1"/>
  <c r="N162" i="5"/>
  <c r="N161" i="5"/>
  <c r="K161" i="5" s="1"/>
  <c r="N160" i="5"/>
  <c r="K160" i="5" s="1"/>
  <c r="N159" i="5"/>
  <c r="K159" i="5" s="1"/>
  <c r="N158" i="5"/>
  <c r="K158" i="5" s="1"/>
  <c r="N157" i="5"/>
  <c r="N200" i="5" s="1"/>
  <c r="N156" i="5"/>
  <c r="K156" i="5" s="1"/>
  <c r="N155" i="5"/>
  <c r="K155" i="5" s="1"/>
  <c r="N154" i="5"/>
  <c r="K154" i="5" s="1"/>
  <c r="N153" i="5"/>
  <c r="K153" i="5" s="1"/>
  <c r="N152" i="5"/>
  <c r="K152" i="5" s="1"/>
  <c r="N151" i="5"/>
  <c r="N150" i="5"/>
  <c r="K150" i="5" s="1"/>
  <c r="N149" i="5"/>
  <c r="K149" i="5" s="1"/>
  <c r="M24" i="31"/>
  <c r="Q24" i="31" s="1"/>
  <c r="N62" i="16"/>
  <c r="K62" i="16" s="1"/>
  <c r="N63" i="16"/>
  <c r="K63" i="16" s="1"/>
  <c r="N64" i="16"/>
  <c r="N61" i="16"/>
  <c r="K61" i="16" s="1"/>
  <c r="N90" i="16"/>
  <c r="K90" i="16" s="1"/>
  <c r="N89" i="16"/>
  <c r="K89" i="16" s="1"/>
  <c r="N88" i="16"/>
  <c r="K88" i="16" s="1"/>
  <c r="N83" i="16"/>
  <c r="K83" i="16" s="1"/>
  <c r="N82" i="16"/>
  <c r="K82" i="16" s="1"/>
  <c r="N81" i="16"/>
  <c r="N74" i="16"/>
  <c r="K74" i="16" s="1"/>
  <c r="N73" i="16"/>
  <c r="K73" i="16" s="1"/>
  <c r="N72" i="16"/>
  <c r="K72" i="16"/>
  <c r="N24" i="16"/>
  <c r="N23" i="16"/>
  <c r="K23" i="16" s="1"/>
  <c r="N22" i="16"/>
  <c r="N21" i="16"/>
  <c r="N20" i="16"/>
  <c r="N19" i="16"/>
  <c r="N18" i="16"/>
  <c r="N17" i="16"/>
  <c r="K17" i="16" s="1"/>
  <c r="N16" i="16"/>
  <c r="N15" i="16"/>
  <c r="K15" i="16" s="1"/>
  <c r="N14" i="16"/>
  <c r="N13" i="16"/>
  <c r="K13" i="16" s="1"/>
  <c r="N12" i="16"/>
  <c r="K12" i="16" s="1"/>
  <c r="N11" i="16"/>
  <c r="N10" i="16"/>
  <c r="N9" i="16"/>
  <c r="V9" i="16" s="1"/>
  <c r="W9" i="16" s="1"/>
  <c r="N8" i="16"/>
  <c r="N7" i="16"/>
  <c r="V7" i="16" s="1"/>
  <c r="W7" i="16" s="1"/>
  <c r="N61" i="14"/>
  <c r="N90" i="14"/>
  <c r="K90" i="14" s="1"/>
  <c r="N89" i="14"/>
  <c r="K89" i="14" s="1"/>
  <c r="N88" i="14"/>
  <c r="K88" i="14" s="1"/>
  <c r="N83" i="14"/>
  <c r="K83" i="14" s="1"/>
  <c r="N82" i="14"/>
  <c r="K82" i="14" s="1"/>
  <c r="N81" i="14"/>
  <c r="N74" i="14"/>
  <c r="K74" i="14" s="1"/>
  <c r="N73" i="14"/>
  <c r="K73" i="14" s="1"/>
  <c r="N72" i="14"/>
  <c r="K72" i="14"/>
  <c r="N56" i="14"/>
  <c r="V56" i="14" s="1"/>
  <c r="W56" i="14" s="1"/>
  <c r="N55" i="14"/>
  <c r="N54" i="14"/>
  <c r="V54" i="14" s="1"/>
  <c r="W54" i="14" s="1"/>
  <c r="N53" i="14"/>
  <c r="N52" i="14"/>
  <c r="N51" i="14"/>
  <c r="N50" i="14"/>
  <c r="N49" i="14"/>
  <c r="V49" i="14" s="1"/>
  <c r="W49" i="14" s="1"/>
  <c r="N48" i="14"/>
  <c r="N47" i="14"/>
  <c r="N46" i="14"/>
  <c r="K46" i="14" s="1"/>
  <c r="N45" i="14"/>
  <c r="N44" i="14"/>
  <c r="N43" i="14"/>
  <c r="V43" i="14" s="1"/>
  <c r="N42" i="14"/>
  <c r="N41" i="14"/>
  <c r="N40" i="14"/>
  <c r="N9" i="14"/>
  <c r="N8" i="14"/>
  <c r="K8" i="14" s="1"/>
  <c r="N7" i="14"/>
  <c r="M23" i="31"/>
  <c r="Q23" i="31" s="1"/>
  <c r="N6" i="16"/>
  <c r="N6" i="14"/>
  <c r="K6" i="14" s="1"/>
  <c r="N112" i="10"/>
  <c r="K112" i="10" s="1"/>
  <c r="M20" i="31" s="1"/>
  <c r="Q20" i="31" s="1"/>
  <c r="N113" i="10"/>
  <c r="K113" i="10" s="1"/>
  <c r="N114" i="10"/>
  <c r="K114" i="10" s="1"/>
  <c r="N111" i="10"/>
  <c r="K111" i="10" s="1"/>
  <c r="N140" i="10"/>
  <c r="K140" i="10" s="1"/>
  <c r="N139" i="10"/>
  <c r="K139" i="10" s="1"/>
  <c r="N138" i="10"/>
  <c r="K138" i="10" s="1"/>
  <c r="N133" i="10"/>
  <c r="N132" i="10"/>
  <c r="K132" i="10" s="1"/>
  <c r="N131" i="10"/>
  <c r="K131" i="10" s="1"/>
  <c r="N124" i="10"/>
  <c r="K124" i="10" s="1"/>
  <c r="N123" i="10"/>
  <c r="K123" i="10" s="1"/>
  <c r="N122" i="10"/>
  <c r="K122" i="10" s="1"/>
  <c r="N106" i="10"/>
  <c r="K106" i="10" s="1"/>
  <c r="N6" i="10"/>
  <c r="N107" i="10" s="1"/>
  <c r="N111" i="7"/>
  <c r="N140" i="7"/>
  <c r="K140" i="7" s="1"/>
  <c r="N139" i="7"/>
  <c r="K139" i="7" s="1"/>
  <c r="N138" i="7"/>
  <c r="N133" i="7"/>
  <c r="K133" i="7" s="1"/>
  <c r="N132" i="7"/>
  <c r="K132" i="7"/>
  <c r="N131" i="7"/>
  <c r="N124" i="7"/>
  <c r="K124" i="7" s="1"/>
  <c r="N123" i="7"/>
  <c r="K123" i="7" s="1"/>
  <c r="N122" i="7"/>
  <c r="K122" i="7"/>
  <c r="N6" i="7"/>
  <c r="K6" i="7" s="1"/>
  <c r="M18" i="31"/>
  <c r="K9" i="14"/>
  <c r="V9" i="14"/>
  <c r="W9" i="14" s="1"/>
  <c r="V42" i="14"/>
  <c r="W42" i="14" s="1"/>
  <c r="K42" i="14"/>
  <c r="V46" i="14"/>
  <c r="W46" i="14" s="1"/>
  <c r="V50" i="14"/>
  <c r="W50" i="14" s="1"/>
  <c r="K50" i="14"/>
  <c r="K54" i="14"/>
  <c r="W43" i="14"/>
  <c r="K47" i="14"/>
  <c r="V47" i="14"/>
  <c r="W47" i="14" s="1"/>
  <c r="K55" i="14"/>
  <c r="V55" i="14"/>
  <c r="W55" i="14" s="1"/>
  <c r="K40" i="14"/>
  <c r="V40" i="14"/>
  <c r="W40" i="14" s="1"/>
  <c r="K44" i="14"/>
  <c r="V44" i="14"/>
  <c r="W44" i="14" s="1"/>
  <c r="K48" i="14"/>
  <c r="V48" i="14"/>
  <c r="W48" i="14" s="1"/>
  <c r="K52" i="14"/>
  <c r="V52" i="14"/>
  <c r="W52" i="14" s="1"/>
  <c r="K7" i="16"/>
  <c r="K8" i="16"/>
  <c r="V8" i="16"/>
  <c r="W8" i="16" s="1"/>
  <c r="K16" i="16"/>
  <c r="V16" i="16"/>
  <c r="W16" i="16" s="1"/>
  <c r="K20" i="16"/>
  <c r="V20" i="16"/>
  <c r="W20" i="16" s="1"/>
  <c r="K24" i="16"/>
  <c r="V24" i="16"/>
  <c r="W24" i="16" s="1"/>
  <c r="K9" i="16"/>
  <c r="V13" i="16"/>
  <c r="W13" i="16" s="1"/>
  <c r="V17" i="16"/>
  <c r="W17" i="16" s="1"/>
  <c r="K10" i="16"/>
  <c r="V10" i="16"/>
  <c r="W10" i="16" s="1"/>
  <c r="K14" i="16"/>
  <c r="V14" i="16"/>
  <c r="W14" i="16" s="1"/>
  <c r="K18" i="16"/>
  <c r="V18" i="16"/>
  <c r="W18" i="16" s="1"/>
  <c r="K22" i="16"/>
  <c r="V22" i="16"/>
  <c r="W22" i="16" s="1"/>
  <c r="V102" i="16"/>
  <c r="W102" i="16" s="1"/>
  <c r="V103" i="16"/>
  <c r="W103" i="16" s="1"/>
  <c r="V104" i="16"/>
  <c r="W104" i="16" s="1"/>
  <c r="V105" i="16"/>
  <c r="W105" i="16" s="1"/>
  <c r="V107" i="16"/>
  <c r="W107" i="16" s="1"/>
  <c r="V109" i="16"/>
  <c r="W109" i="16" s="1"/>
  <c r="V110" i="16"/>
  <c r="W110" i="16" s="1"/>
  <c r="V112" i="16"/>
  <c r="W112" i="16" s="1"/>
  <c r="V113" i="16"/>
  <c r="W113" i="16" s="1"/>
  <c r="V115" i="16"/>
  <c r="W115" i="16" s="1"/>
  <c r="V116" i="16"/>
  <c r="W116" i="16" s="1"/>
  <c r="V118" i="16"/>
  <c r="W118" i="16" s="1"/>
  <c r="V119" i="16"/>
  <c r="W119" i="16" s="1"/>
  <c r="V99" i="16"/>
  <c r="W99" i="16" s="1"/>
  <c r="V100" i="14"/>
  <c r="W100" i="14" s="1"/>
  <c r="V101" i="14"/>
  <c r="W101" i="14"/>
  <c r="V105" i="14"/>
  <c r="W105" i="14" s="1"/>
  <c r="V107" i="14"/>
  <c r="W107" i="14" s="1"/>
  <c r="V108" i="14"/>
  <c r="W108" i="14" s="1"/>
  <c r="V111" i="14"/>
  <c r="W111" i="14" s="1"/>
  <c r="V112" i="14"/>
  <c r="W112" i="14" s="1"/>
  <c r="V113" i="14"/>
  <c r="W113" i="14" s="1"/>
  <c r="V114" i="14"/>
  <c r="W114" i="14" s="1"/>
  <c r="V116" i="14"/>
  <c r="W116" i="14" s="1"/>
  <c r="V118" i="14"/>
  <c r="W118" i="14" s="1"/>
  <c r="V119" i="14"/>
  <c r="W119" i="14" s="1"/>
  <c r="V6" i="14"/>
  <c r="W6" i="14" s="1"/>
  <c r="V151" i="10"/>
  <c r="W151" i="10" s="1"/>
  <c r="V152" i="10"/>
  <c r="W152" i="10" s="1"/>
  <c r="V153" i="10"/>
  <c r="W153" i="10" s="1"/>
  <c r="V154" i="10"/>
  <c r="W154" i="10" s="1"/>
  <c r="V155" i="10"/>
  <c r="W155" i="10" s="1"/>
  <c r="V157" i="10"/>
  <c r="W157" i="10" s="1"/>
  <c r="V159" i="10"/>
  <c r="W159" i="10" s="1"/>
  <c r="V161" i="10"/>
  <c r="W161" i="10" s="1"/>
  <c r="V162" i="10"/>
  <c r="W162" i="10" s="1"/>
  <c r="V165" i="10"/>
  <c r="W165" i="10"/>
  <c r="V166" i="10"/>
  <c r="W166" i="10" s="1"/>
  <c r="V167" i="10"/>
  <c r="W167" i="10" s="1"/>
  <c r="V168" i="10"/>
  <c r="W168" i="10" s="1"/>
  <c r="V170" i="10"/>
  <c r="W170" i="10" s="1"/>
  <c r="V172" i="10"/>
  <c r="W172" i="10" s="1"/>
  <c r="V173" i="10"/>
  <c r="W173" i="10" s="1"/>
  <c r="V175" i="10"/>
  <c r="W175" i="10" s="1"/>
  <c r="V176" i="10"/>
  <c r="W176" i="10" s="1"/>
  <c r="V178" i="10"/>
  <c r="W178" i="10" s="1"/>
  <c r="V179" i="10"/>
  <c r="W179" i="10" s="1"/>
  <c r="V180" i="10"/>
  <c r="W180" i="10" s="1"/>
  <c r="V183" i="10"/>
  <c r="W183" i="10" s="1"/>
  <c r="V185" i="10"/>
  <c r="W185" i="10" s="1"/>
  <c r="V186" i="10"/>
  <c r="W186" i="10" s="1"/>
  <c r="V187" i="10"/>
  <c r="W187" i="10" s="1"/>
  <c r="V189" i="10"/>
  <c r="W189" i="10" s="1"/>
  <c r="V191" i="10"/>
  <c r="W191" i="10" s="1"/>
  <c r="V193" i="10"/>
  <c r="W193" i="10" s="1"/>
  <c r="V194" i="10"/>
  <c r="W194" i="10" s="1"/>
  <c r="V197" i="10"/>
  <c r="W197" i="10" s="1"/>
  <c r="V198" i="10"/>
  <c r="W198" i="10" s="1"/>
  <c r="V199" i="10"/>
  <c r="W199" i="10" s="1"/>
  <c r="V149" i="10"/>
  <c r="W149" i="10" s="1"/>
  <c r="V106" i="10"/>
  <c r="W106" i="10" s="1"/>
  <c r="V151" i="7"/>
  <c r="W151" i="7" s="1"/>
  <c r="V152" i="7"/>
  <c r="W152" i="7" s="1"/>
  <c r="V153" i="7"/>
  <c r="W153" i="7" s="1"/>
  <c r="V154" i="7"/>
  <c r="W154" i="7" s="1"/>
  <c r="V156" i="7"/>
  <c r="W156" i="7" s="1"/>
  <c r="V158" i="7"/>
  <c r="W158" i="7" s="1"/>
  <c r="V159" i="7"/>
  <c r="W159" i="7" s="1"/>
  <c r="V160" i="7"/>
  <c r="W160" i="7" s="1"/>
  <c r="V162" i="7"/>
  <c r="W162" i="7" s="1"/>
  <c r="V164" i="7"/>
  <c r="W164" i="7" s="1"/>
  <c r="V165" i="7"/>
  <c r="W165" i="7" s="1"/>
  <c r="V166" i="7"/>
  <c r="W166" i="7" s="1"/>
  <c r="V167" i="7"/>
  <c r="W167" i="7" s="1"/>
  <c r="V149" i="7"/>
  <c r="W149" i="7" s="1"/>
  <c r="V6" i="7"/>
  <c r="V150" i="5"/>
  <c r="W150" i="5" s="1"/>
  <c r="V152" i="5"/>
  <c r="W152" i="5" s="1"/>
  <c r="V153" i="5"/>
  <c r="W153" i="5" s="1"/>
  <c r="V155" i="5"/>
  <c r="W155" i="5" s="1"/>
  <c r="V156" i="5"/>
  <c r="W156" i="5" s="1"/>
  <c r="V158" i="5"/>
  <c r="W158" i="5" s="1"/>
  <c r="V159" i="5"/>
  <c r="W159" i="5" s="1"/>
  <c r="V160" i="5"/>
  <c r="W160" i="5" s="1"/>
  <c r="V163" i="5"/>
  <c r="W163" i="5" s="1"/>
  <c r="V165" i="5"/>
  <c r="W165" i="5" s="1"/>
  <c r="V166" i="5"/>
  <c r="W166" i="5" s="1"/>
  <c r="V167" i="5"/>
  <c r="W167" i="5" s="1"/>
  <c r="V169" i="5"/>
  <c r="W169" i="5" s="1"/>
  <c r="V171" i="5"/>
  <c r="W171" i="5" s="1"/>
  <c r="V173" i="5"/>
  <c r="W173" i="5" s="1"/>
  <c r="V174" i="5"/>
  <c r="W174" i="5"/>
  <c r="V177" i="5"/>
  <c r="W177" i="5" s="1"/>
  <c r="V178" i="5"/>
  <c r="W178" i="5" s="1"/>
  <c r="V179" i="5"/>
  <c r="W179" i="5" s="1"/>
  <c r="V180" i="5"/>
  <c r="W180" i="5" s="1"/>
  <c r="V182" i="5"/>
  <c r="W182" i="5" s="1"/>
  <c r="V184" i="5"/>
  <c r="W184" i="5" s="1"/>
  <c r="V185" i="5"/>
  <c r="W185" i="5" s="1"/>
  <c r="V187" i="5"/>
  <c r="W187" i="5" s="1"/>
  <c r="V188" i="5"/>
  <c r="W188" i="5" s="1"/>
  <c r="V190" i="5"/>
  <c r="W190" i="5" s="1"/>
  <c r="V191" i="5"/>
  <c r="W191" i="5" s="1"/>
  <c r="V192" i="5"/>
  <c r="W192" i="5" s="1"/>
  <c r="V195" i="5"/>
  <c r="W195" i="5" s="1"/>
  <c r="V197" i="5"/>
  <c r="W197" i="5" s="1"/>
  <c r="V198" i="5"/>
  <c r="W198" i="5" s="1"/>
  <c r="V199" i="5"/>
  <c r="W199" i="5" s="1"/>
  <c r="V149" i="5"/>
  <c r="W149" i="5" s="1"/>
  <c r="P2" i="14"/>
  <c r="M7" i="31"/>
  <c r="Q7" i="31" s="1"/>
  <c r="H85" i="19"/>
  <c r="G26" i="13"/>
  <c r="G7" i="13"/>
  <c r="G31" i="8"/>
  <c r="G10" i="8"/>
  <c r="G29" i="19"/>
  <c r="H13" i="19"/>
  <c r="G16" i="19"/>
  <c r="G15" i="19"/>
  <c r="G14" i="19"/>
  <c r="G9" i="19"/>
  <c r="H64" i="13"/>
  <c r="N8" i="15"/>
  <c r="G22" i="15" s="1"/>
  <c r="H14" i="8"/>
  <c r="H15" i="11"/>
  <c r="H12" i="13"/>
  <c r="G15" i="13"/>
  <c r="G14" i="13"/>
  <c r="G13" i="13"/>
  <c r="G38" i="11"/>
  <c r="G18" i="11"/>
  <c r="G17" i="11"/>
  <c r="G16" i="11"/>
  <c r="G17" i="8"/>
  <c r="G16" i="8"/>
  <c r="G15" i="8"/>
  <c r="G36" i="6"/>
  <c r="G35" i="6"/>
  <c r="G34" i="6"/>
  <c r="G16" i="6"/>
  <c r="G15" i="6"/>
  <c r="G14" i="6"/>
  <c r="G86" i="19"/>
  <c r="G84" i="19"/>
  <c r="G83" i="19"/>
  <c r="G67" i="19"/>
  <c r="G65" i="19"/>
  <c r="G64" i="19"/>
  <c r="N39" i="15"/>
  <c r="G53" i="15" s="1"/>
  <c r="D33" i="2" s="1"/>
  <c r="H83" i="13"/>
  <c r="G84" i="13"/>
  <c r="G82" i="13"/>
  <c r="G81" i="13"/>
  <c r="G65" i="13"/>
  <c r="G63" i="13"/>
  <c r="G62" i="13"/>
  <c r="H31" i="13"/>
  <c r="G29" i="13"/>
  <c r="H88" i="11"/>
  <c r="G89" i="11"/>
  <c r="G87" i="11"/>
  <c r="G86" i="11"/>
  <c r="H69" i="11"/>
  <c r="G70" i="11"/>
  <c r="G68" i="11"/>
  <c r="G67" i="11"/>
  <c r="N232" i="10"/>
  <c r="K872" i="21"/>
  <c r="K871" i="21"/>
  <c r="K870" i="21"/>
  <c r="K869" i="21"/>
  <c r="K868" i="21"/>
  <c r="K867" i="21"/>
  <c r="K866" i="21"/>
  <c r="K865" i="21"/>
  <c r="K864" i="21"/>
  <c r="K863" i="21"/>
  <c r="K859" i="21"/>
  <c r="K858" i="21"/>
  <c r="K857" i="21"/>
  <c r="K856" i="21"/>
  <c r="K855" i="21"/>
  <c r="K854" i="21"/>
  <c r="K853" i="21"/>
  <c r="K852" i="21"/>
  <c r="K851" i="21"/>
  <c r="K850" i="21"/>
  <c r="K844" i="21"/>
  <c r="K843" i="21"/>
  <c r="K842" i="21"/>
  <c r="K841" i="21"/>
  <c r="K840" i="21"/>
  <c r="K839" i="21"/>
  <c r="K838" i="21"/>
  <c r="K837" i="21"/>
  <c r="K836" i="21"/>
  <c r="K835" i="21"/>
  <c r="K831" i="21"/>
  <c r="K830" i="21"/>
  <c r="K829" i="21"/>
  <c r="K828" i="21"/>
  <c r="K827" i="21"/>
  <c r="K826" i="21"/>
  <c r="K825" i="21"/>
  <c r="K824" i="21"/>
  <c r="K823" i="21"/>
  <c r="K822" i="21"/>
  <c r="K816" i="21"/>
  <c r="K815" i="21"/>
  <c r="K814" i="21"/>
  <c r="K813" i="21"/>
  <c r="K812" i="21"/>
  <c r="K811" i="21"/>
  <c r="K810" i="21"/>
  <c r="K809" i="21"/>
  <c r="K808" i="21"/>
  <c r="K807" i="21"/>
  <c r="K803" i="21"/>
  <c r="K802" i="21"/>
  <c r="K801" i="21"/>
  <c r="K800" i="21"/>
  <c r="K799" i="21"/>
  <c r="K798" i="21"/>
  <c r="K797" i="21"/>
  <c r="K796" i="21"/>
  <c r="K795" i="21"/>
  <c r="K794" i="21"/>
  <c r="K788" i="21"/>
  <c r="K787" i="21"/>
  <c r="K786" i="21"/>
  <c r="K785" i="21"/>
  <c r="K784" i="21"/>
  <c r="K783" i="21"/>
  <c r="K782" i="21"/>
  <c r="K781" i="21"/>
  <c r="K780" i="21"/>
  <c r="K779" i="21"/>
  <c r="K775" i="21"/>
  <c r="K774" i="21"/>
  <c r="K773" i="21"/>
  <c r="K772" i="21"/>
  <c r="K771" i="21"/>
  <c r="K770" i="21"/>
  <c r="K769" i="21"/>
  <c r="K768" i="21"/>
  <c r="K767" i="21"/>
  <c r="K766" i="21"/>
  <c r="K760" i="21"/>
  <c r="K759" i="21"/>
  <c r="K758" i="21"/>
  <c r="K757" i="21"/>
  <c r="K756" i="21"/>
  <c r="K755" i="21"/>
  <c r="K754" i="21"/>
  <c r="K753" i="21"/>
  <c r="K752" i="21"/>
  <c r="K751" i="21"/>
  <c r="K747" i="21"/>
  <c r="K746" i="21"/>
  <c r="K745" i="21"/>
  <c r="K744" i="21"/>
  <c r="K743" i="21"/>
  <c r="K742" i="21"/>
  <c r="K741" i="21"/>
  <c r="K740" i="21"/>
  <c r="K739" i="21"/>
  <c r="K738" i="21"/>
  <c r="K732" i="21"/>
  <c r="K731" i="21"/>
  <c r="K730" i="21"/>
  <c r="K729" i="21"/>
  <c r="K728" i="21"/>
  <c r="K727" i="21"/>
  <c r="K726" i="21"/>
  <c r="K725" i="21"/>
  <c r="K724" i="21"/>
  <c r="K723" i="21"/>
  <c r="K719" i="21"/>
  <c r="K718" i="21"/>
  <c r="K717" i="21"/>
  <c r="K716" i="21"/>
  <c r="K715" i="21"/>
  <c r="K714" i="21"/>
  <c r="K713" i="21"/>
  <c r="K712" i="21"/>
  <c r="K711" i="21"/>
  <c r="K710" i="21"/>
  <c r="K704" i="21"/>
  <c r="K703" i="21"/>
  <c r="K702" i="21"/>
  <c r="K701" i="21"/>
  <c r="K700" i="21"/>
  <c r="K699" i="21"/>
  <c r="K698" i="21"/>
  <c r="K697" i="21"/>
  <c r="K696" i="21"/>
  <c r="K695" i="21"/>
  <c r="K683" i="21"/>
  <c r="K684" i="21"/>
  <c r="K685" i="21"/>
  <c r="K686" i="21"/>
  <c r="K687" i="21"/>
  <c r="K688" i="21"/>
  <c r="M688" i="21"/>
  <c r="K689" i="21"/>
  <c r="K690" i="21"/>
  <c r="K691" i="21"/>
  <c r="K682" i="21"/>
  <c r="AM7" i="4"/>
  <c r="G12" i="19"/>
  <c r="G11" i="19"/>
  <c r="G11" i="13"/>
  <c r="G10" i="13"/>
  <c r="G14" i="11"/>
  <c r="G13" i="11"/>
  <c r="G88" i="8"/>
  <c r="G86" i="8"/>
  <c r="G85" i="8"/>
  <c r="G69" i="8"/>
  <c r="G67" i="8"/>
  <c r="G66" i="8"/>
  <c r="G13" i="8"/>
  <c r="G12" i="8"/>
  <c r="N227" i="5"/>
  <c r="G78" i="6"/>
  <c r="G77" i="6"/>
  <c r="G62" i="6"/>
  <c r="G61" i="6"/>
  <c r="G32" i="6"/>
  <c r="G31" i="6"/>
  <c r="G12" i="6"/>
  <c r="G11" i="6"/>
  <c r="I79" i="19"/>
  <c r="J79" i="19"/>
  <c r="J87" i="19" s="1"/>
  <c r="J90" i="19" s="1"/>
  <c r="K79" i="19"/>
  <c r="L79" i="19"/>
  <c r="L87" i="19" s="1"/>
  <c r="M79" i="19"/>
  <c r="N79" i="19"/>
  <c r="O79" i="19"/>
  <c r="P79" i="19"/>
  <c r="P87" i="19" s="1"/>
  <c r="P90" i="19" s="1"/>
  <c r="Q79" i="19"/>
  <c r="R79" i="19"/>
  <c r="R87" i="19" s="1"/>
  <c r="R90" i="19" s="1"/>
  <c r="S79" i="19"/>
  <c r="S87" i="19" s="1"/>
  <c r="S90" i="19" s="1"/>
  <c r="T79" i="19"/>
  <c r="T87" i="19" s="1"/>
  <c r="U79" i="19"/>
  <c r="V79" i="19"/>
  <c r="V87" i="19"/>
  <c r="V90" i="19" s="1"/>
  <c r="W79" i="19"/>
  <c r="X79" i="19"/>
  <c r="X87" i="19" s="1"/>
  <c r="Y79" i="19"/>
  <c r="DB79" i="19"/>
  <c r="DB87" i="19" s="1"/>
  <c r="DB90" i="19" s="1"/>
  <c r="DB95" i="19" s="1"/>
  <c r="DC79" i="19"/>
  <c r="I82" i="19"/>
  <c r="J82" i="19"/>
  <c r="K82" i="19"/>
  <c r="K88" i="19" s="1"/>
  <c r="L82" i="19"/>
  <c r="M82" i="19"/>
  <c r="N82" i="19"/>
  <c r="O82" i="19"/>
  <c r="O88" i="19" s="1"/>
  <c r="O97" i="19" s="1"/>
  <c r="P82" i="19"/>
  <c r="Q82" i="19"/>
  <c r="R82" i="19"/>
  <c r="S82" i="19"/>
  <c r="S88" i="19" s="1"/>
  <c r="T82" i="19"/>
  <c r="U82" i="19"/>
  <c r="V82" i="19"/>
  <c r="W82" i="19"/>
  <c r="W88" i="19" s="1"/>
  <c r="W97" i="19" s="1"/>
  <c r="X82" i="19"/>
  <c r="Y82" i="19"/>
  <c r="DB82" i="19"/>
  <c r="DC82" i="19"/>
  <c r="DC88" i="19" s="1"/>
  <c r="I85" i="19"/>
  <c r="J85" i="19"/>
  <c r="K85" i="19"/>
  <c r="L85" i="19"/>
  <c r="L88" i="19" s="1"/>
  <c r="L97" i="19" s="1"/>
  <c r="M85" i="19"/>
  <c r="N85" i="19"/>
  <c r="O85" i="19"/>
  <c r="P85" i="19"/>
  <c r="P88" i="19" s="1"/>
  <c r="Q85" i="19"/>
  <c r="R85" i="19"/>
  <c r="R88" i="19" s="1"/>
  <c r="S85" i="19"/>
  <c r="T85" i="19"/>
  <c r="T88" i="19" s="1"/>
  <c r="T97" i="19" s="1"/>
  <c r="U85" i="19"/>
  <c r="V85" i="19"/>
  <c r="W85" i="19"/>
  <c r="X85" i="19"/>
  <c r="X88" i="19" s="1"/>
  <c r="Y85" i="19"/>
  <c r="DB85" i="19"/>
  <c r="DB88" i="19" s="1"/>
  <c r="DC85" i="19"/>
  <c r="H82" i="19"/>
  <c r="H88" i="19" s="1"/>
  <c r="H79" i="19"/>
  <c r="H87" i="19" s="1"/>
  <c r="I60" i="19"/>
  <c r="J60" i="19"/>
  <c r="J68" i="19" s="1"/>
  <c r="J71" i="19" s="1"/>
  <c r="K60" i="19"/>
  <c r="L60" i="19"/>
  <c r="L68" i="19" s="1"/>
  <c r="M60" i="19"/>
  <c r="N60" i="19"/>
  <c r="O60" i="19"/>
  <c r="P60" i="19"/>
  <c r="P68" i="19" s="1"/>
  <c r="Q60" i="19"/>
  <c r="R60" i="19"/>
  <c r="R68" i="19" s="1"/>
  <c r="R71" i="19" s="1"/>
  <c r="R95" i="19" s="1"/>
  <c r="S60" i="19"/>
  <c r="T60" i="19"/>
  <c r="T68" i="19" s="1"/>
  <c r="T71" i="19" s="1"/>
  <c r="T96" i="19" s="1"/>
  <c r="U60" i="19"/>
  <c r="V60" i="19"/>
  <c r="W60" i="19"/>
  <c r="W68" i="19" s="1"/>
  <c r="W71" i="19" s="1"/>
  <c r="X60" i="19"/>
  <c r="X68" i="19"/>
  <c r="X71" i="19" s="1"/>
  <c r="X96" i="19" s="1"/>
  <c r="Y60" i="19"/>
  <c r="Y68" i="19" s="1"/>
  <c r="DB60" i="19"/>
  <c r="DC60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DB63" i="19"/>
  <c r="DC63" i="19"/>
  <c r="I66" i="19"/>
  <c r="J66" i="19"/>
  <c r="J69" i="19" s="1"/>
  <c r="K66" i="19"/>
  <c r="L66" i="19"/>
  <c r="M66" i="19"/>
  <c r="N66" i="19"/>
  <c r="O66" i="19"/>
  <c r="O69" i="19" s="1"/>
  <c r="P66" i="19"/>
  <c r="Q66" i="19"/>
  <c r="R66" i="19"/>
  <c r="S66" i="19"/>
  <c r="S69" i="19" s="1"/>
  <c r="S98" i="19" s="1"/>
  <c r="T66" i="19"/>
  <c r="U66" i="19"/>
  <c r="V66" i="19"/>
  <c r="W66" i="19"/>
  <c r="W69" i="19" s="1"/>
  <c r="X66" i="19"/>
  <c r="Y66" i="19"/>
  <c r="DB66" i="19"/>
  <c r="DC66" i="19"/>
  <c r="DC69" i="19" s="1"/>
  <c r="H66" i="19"/>
  <c r="H63" i="19"/>
  <c r="H60" i="19"/>
  <c r="I28" i="19"/>
  <c r="I30" i="19" s="1"/>
  <c r="J28" i="19"/>
  <c r="J30" i="19" s="1"/>
  <c r="K28" i="19"/>
  <c r="K30" i="19" s="1"/>
  <c r="K38" i="19" s="1"/>
  <c r="K40" i="19" s="1"/>
  <c r="L28" i="19"/>
  <c r="L30" i="19" s="1"/>
  <c r="M28" i="19"/>
  <c r="M30" i="19" s="1"/>
  <c r="N28" i="19"/>
  <c r="N30" i="19" s="1"/>
  <c r="O28" i="19"/>
  <c r="O30" i="19"/>
  <c r="P28" i="19"/>
  <c r="P30" i="19" s="1"/>
  <c r="Q28" i="19"/>
  <c r="Q30" i="19" s="1"/>
  <c r="R28" i="19"/>
  <c r="R30" i="19" s="1"/>
  <c r="S28" i="19"/>
  <c r="S30" i="19" s="1"/>
  <c r="T28" i="19"/>
  <c r="T30" i="19" s="1"/>
  <c r="U28" i="19"/>
  <c r="U30" i="19" s="1"/>
  <c r="V28" i="19"/>
  <c r="V30" i="19" s="1"/>
  <c r="W28" i="19"/>
  <c r="W30" i="19" s="1"/>
  <c r="X28" i="19"/>
  <c r="X30" i="19" s="1"/>
  <c r="Y28" i="19"/>
  <c r="Y30" i="19" s="1"/>
  <c r="I33" i="19"/>
  <c r="J33" i="19"/>
  <c r="K33" i="19"/>
  <c r="L33" i="19"/>
  <c r="M33" i="19"/>
  <c r="N33" i="19"/>
  <c r="N39" i="19" s="1"/>
  <c r="Q33" i="19"/>
  <c r="R33" i="19"/>
  <c r="S33" i="19"/>
  <c r="T33" i="19"/>
  <c r="U33" i="19"/>
  <c r="V33" i="19"/>
  <c r="Y33" i="19"/>
  <c r="H33" i="19"/>
  <c r="H28" i="19"/>
  <c r="H30" i="19" s="1"/>
  <c r="I8" i="19"/>
  <c r="I10" i="19" s="1"/>
  <c r="I18" i="19" s="1"/>
  <c r="I20" i="19" s="1"/>
  <c r="J8" i="19"/>
  <c r="J10" i="19" s="1"/>
  <c r="K8" i="19"/>
  <c r="K10" i="19" s="1"/>
  <c r="L8" i="19"/>
  <c r="L10" i="19" s="1"/>
  <c r="M8" i="19"/>
  <c r="M10" i="19" s="1"/>
  <c r="N8" i="19"/>
  <c r="N10" i="19" s="1"/>
  <c r="O8" i="19"/>
  <c r="O10" i="19" s="1"/>
  <c r="P8" i="19"/>
  <c r="P10" i="19"/>
  <c r="P18" i="19" s="1"/>
  <c r="P20" i="19" s="1"/>
  <c r="Q8" i="19"/>
  <c r="Q10" i="19" s="1"/>
  <c r="R8" i="19"/>
  <c r="R10" i="19" s="1"/>
  <c r="S8" i="19"/>
  <c r="S10" i="19" s="1"/>
  <c r="T8" i="19"/>
  <c r="T10" i="19" s="1"/>
  <c r="U8" i="19"/>
  <c r="U10" i="19" s="1"/>
  <c r="V8" i="19"/>
  <c r="V10" i="19" s="1"/>
  <c r="W8" i="19"/>
  <c r="W10" i="19" s="1"/>
  <c r="X8" i="19"/>
  <c r="X10" i="19" s="1"/>
  <c r="X17" i="19" s="1"/>
  <c r="Y8" i="19"/>
  <c r="Y10" i="19" s="1"/>
  <c r="I13" i="19"/>
  <c r="J13" i="19"/>
  <c r="K13" i="19"/>
  <c r="L13" i="19"/>
  <c r="M13" i="19"/>
  <c r="N13" i="19"/>
  <c r="O13" i="19"/>
  <c r="P13" i="19"/>
  <c r="Q13" i="19"/>
  <c r="R13" i="19"/>
  <c r="S13" i="19"/>
  <c r="S19" i="19" s="1"/>
  <c r="T13" i="19"/>
  <c r="U13" i="19"/>
  <c r="V13" i="19"/>
  <c r="W13" i="19"/>
  <c r="X13" i="19"/>
  <c r="Y13" i="19"/>
  <c r="H8" i="19"/>
  <c r="H10" i="19" s="1"/>
  <c r="I8" i="17"/>
  <c r="J8" i="17"/>
  <c r="J10" i="17" s="1"/>
  <c r="J14" i="17" s="1"/>
  <c r="J19" i="17" s="1"/>
  <c r="K8" i="17"/>
  <c r="K10" i="17" s="1"/>
  <c r="K14" i="17" s="1"/>
  <c r="K19" i="17" s="1"/>
  <c r="K56" i="17" s="1"/>
  <c r="L8" i="17"/>
  <c r="L10" i="17" s="1"/>
  <c r="L14" i="17" s="1"/>
  <c r="M8" i="17"/>
  <c r="M10" i="17" s="1"/>
  <c r="M14" i="17" s="1"/>
  <c r="N8" i="17"/>
  <c r="N10" i="17" s="1"/>
  <c r="O8" i="17"/>
  <c r="O10" i="17" s="1"/>
  <c r="O14" i="17" s="1"/>
  <c r="P8" i="17"/>
  <c r="P10" i="17" s="1"/>
  <c r="Q8" i="17"/>
  <c r="Q10" i="17" s="1"/>
  <c r="R8" i="17"/>
  <c r="R10" i="17" s="1"/>
  <c r="S8" i="17"/>
  <c r="S10" i="17" s="1"/>
  <c r="T8" i="17"/>
  <c r="T10" i="17" s="1"/>
  <c r="T14" i="17" s="1"/>
  <c r="U8" i="17"/>
  <c r="U10" i="17"/>
  <c r="V8" i="17"/>
  <c r="V10" i="17" s="1"/>
  <c r="W8" i="17"/>
  <c r="W10" i="17" s="1"/>
  <c r="W14" i="17" s="1"/>
  <c r="X8" i="17"/>
  <c r="X10" i="17" s="1"/>
  <c r="Y8" i="17"/>
  <c r="Y10" i="17" s="1"/>
  <c r="H8" i="17"/>
  <c r="G55" i="15"/>
  <c r="G49" i="15"/>
  <c r="G48" i="15"/>
  <c r="G40" i="15"/>
  <c r="G41" i="15" s="1"/>
  <c r="G42" i="15" s="1"/>
  <c r="G18" i="15"/>
  <c r="G17" i="15"/>
  <c r="G9" i="15"/>
  <c r="I77" i="13"/>
  <c r="J77" i="13"/>
  <c r="J85" i="13" s="1"/>
  <c r="K77" i="13"/>
  <c r="L77" i="13"/>
  <c r="M77" i="13"/>
  <c r="M85" i="13" s="1"/>
  <c r="M88" i="13" s="1"/>
  <c r="N77" i="13"/>
  <c r="N85" i="13" s="1"/>
  <c r="N88" i="13" s="1"/>
  <c r="O77" i="13"/>
  <c r="P77" i="13"/>
  <c r="P85" i="13"/>
  <c r="Q77" i="13"/>
  <c r="R77" i="13"/>
  <c r="S77" i="13"/>
  <c r="T77" i="13"/>
  <c r="T85" i="13" s="1"/>
  <c r="U77" i="13"/>
  <c r="V77" i="13"/>
  <c r="V85" i="13" s="1"/>
  <c r="V88" i="13" s="1"/>
  <c r="W77" i="13"/>
  <c r="W85" i="13" s="1"/>
  <c r="W88" i="13" s="1"/>
  <c r="X77" i="13"/>
  <c r="X85" i="13" s="1"/>
  <c r="Y77" i="13"/>
  <c r="Z77" i="13"/>
  <c r="Z85" i="13" s="1"/>
  <c r="DC77" i="13"/>
  <c r="DC85" i="13" s="1"/>
  <c r="DC88" i="13" s="1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Y86" i="13" s="1"/>
  <c r="Y87" i="13" s="1"/>
  <c r="Z80" i="13"/>
  <c r="DC80" i="13"/>
  <c r="I83" i="13"/>
  <c r="J83" i="13"/>
  <c r="K83" i="13"/>
  <c r="L83" i="13"/>
  <c r="L86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DC83" i="13"/>
  <c r="H80" i="13"/>
  <c r="H77" i="13"/>
  <c r="H85" i="13" s="1"/>
  <c r="I58" i="13"/>
  <c r="J58" i="13"/>
  <c r="J66" i="13" s="1"/>
  <c r="K58" i="13"/>
  <c r="K66" i="13" s="1"/>
  <c r="K69" i="13" s="1"/>
  <c r="K94" i="13" s="1"/>
  <c r="L58" i="13"/>
  <c r="M58" i="13"/>
  <c r="N58" i="13"/>
  <c r="N66" i="13" s="1"/>
  <c r="O58" i="13"/>
  <c r="O66" i="13" s="1"/>
  <c r="O69" i="13" s="1"/>
  <c r="O94" i="13" s="1"/>
  <c r="P58" i="13"/>
  <c r="Q58" i="13"/>
  <c r="R58" i="13"/>
  <c r="R66" i="13" s="1"/>
  <c r="S58" i="13"/>
  <c r="S66" i="13" s="1"/>
  <c r="S69" i="13" s="1"/>
  <c r="S94" i="13" s="1"/>
  <c r="T58" i="13"/>
  <c r="U58" i="13"/>
  <c r="V58" i="13"/>
  <c r="V66" i="13" s="1"/>
  <c r="W58" i="13"/>
  <c r="X58" i="13"/>
  <c r="Y58" i="13"/>
  <c r="Z58" i="13"/>
  <c r="Z66" i="13" s="1"/>
  <c r="DC58" i="13"/>
  <c r="DC66" i="13" s="1"/>
  <c r="DC69" i="13" s="1"/>
  <c r="DC94" i="13" s="1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X67" i="13" s="1"/>
  <c r="Y61" i="13"/>
  <c r="Y67" i="13" s="1"/>
  <c r="Z61" i="13"/>
  <c r="DC61" i="13"/>
  <c r="I64" i="13"/>
  <c r="J64" i="13"/>
  <c r="K64" i="13"/>
  <c r="L64" i="13"/>
  <c r="M64" i="13"/>
  <c r="N64" i="13"/>
  <c r="O64" i="13"/>
  <c r="O67" i="13" s="1"/>
  <c r="P64" i="13"/>
  <c r="Q64" i="13"/>
  <c r="R64" i="13"/>
  <c r="S64" i="13"/>
  <c r="T64" i="13"/>
  <c r="U64" i="13"/>
  <c r="V64" i="13"/>
  <c r="V67" i="13" s="1"/>
  <c r="W64" i="13"/>
  <c r="X64" i="13"/>
  <c r="Y64" i="13"/>
  <c r="Z64" i="13"/>
  <c r="DC64" i="13"/>
  <c r="H61" i="13"/>
  <c r="H58" i="13"/>
  <c r="H66" i="13" s="1"/>
  <c r="I27" i="13"/>
  <c r="I37" i="13" s="1"/>
  <c r="J27" i="13"/>
  <c r="K27" i="13"/>
  <c r="L27" i="13"/>
  <c r="M27" i="13"/>
  <c r="N27" i="13"/>
  <c r="O27" i="13"/>
  <c r="P27" i="13"/>
  <c r="Q27" i="13"/>
  <c r="R27" i="13"/>
  <c r="S27" i="13"/>
  <c r="T27" i="13"/>
  <c r="U27" i="13"/>
  <c r="U37" i="13" s="1"/>
  <c r="V27" i="13"/>
  <c r="W27" i="13"/>
  <c r="X27" i="13"/>
  <c r="Y27" i="13"/>
  <c r="Y37" i="13" s="1"/>
  <c r="Z27" i="13"/>
  <c r="J31" i="13"/>
  <c r="K31" i="13"/>
  <c r="K37" i="13" s="1"/>
  <c r="L31" i="13"/>
  <c r="M31" i="13"/>
  <c r="N31" i="13"/>
  <c r="P31" i="13"/>
  <c r="R31" i="13"/>
  <c r="S31" i="13"/>
  <c r="S37" i="13" s="1"/>
  <c r="T31" i="13"/>
  <c r="U31" i="13"/>
  <c r="V31" i="13"/>
  <c r="V37" i="13" s="1"/>
  <c r="X31" i="13"/>
  <c r="Z31" i="13"/>
  <c r="H27" i="13"/>
  <c r="I8" i="13"/>
  <c r="J8" i="13"/>
  <c r="K8" i="13"/>
  <c r="K17" i="13" s="1"/>
  <c r="K19" i="13" s="1"/>
  <c r="K43" i="13" s="1"/>
  <c r="L8" i="13"/>
  <c r="M8" i="13"/>
  <c r="N8" i="13"/>
  <c r="O8" i="13"/>
  <c r="P8" i="13"/>
  <c r="Q8" i="13"/>
  <c r="R8" i="13"/>
  <c r="S8" i="13"/>
  <c r="S17" i="13" s="1"/>
  <c r="T8" i="13"/>
  <c r="U8" i="13"/>
  <c r="V8" i="13"/>
  <c r="W8" i="13"/>
  <c r="X8" i="13"/>
  <c r="Y8" i="13"/>
  <c r="Z8" i="13"/>
  <c r="O12" i="13"/>
  <c r="P12" i="13"/>
  <c r="Q12" i="13"/>
  <c r="R12" i="13"/>
  <c r="S12" i="13"/>
  <c r="T12" i="13"/>
  <c r="U12" i="13"/>
  <c r="V12" i="13"/>
  <c r="W12" i="13"/>
  <c r="W18" i="13" s="1"/>
  <c r="W68" i="13" s="1"/>
  <c r="X12" i="13"/>
  <c r="Y12" i="13"/>
  <c r="Z12" i="13"/>
  <c r="H8" i="13"/>
  <c r="H18" i="13" s="1"/>
  <c r="I82" i="11"/>
  <c r="I90" i="11" s="1"/>
  <c r="I93" i="11" s="1"/>
  <c r="J82" i="11"/>
  <c r="J90" i="11" s="1"/>
  <c r="J93" i="11" s="1"/>
  <c r="J94" i="11" s="1"/>
  <c r="K82" i="11"/>
  <c r="K90" i="11" s="1"/>
  <c r="L82" i="11"/>
  <c r="L90" i="11" s="1"/>
  <c r="M82" i="11"/>
  <c r="M90" i="11" s="1"/>
  <c r="N82" i="11"/>
  <c r="N90" i="11" s="1"/>
  <c r="N93" i="11" s="1"/>
  <c r="O82" i="11"/>
  <c r="O90" i="11" s="1"/>
  <c r="P82" i="11"/>
  <c r="P90" i="11" s="1"/>
  <c r="Q82" i="11"/>
  <c r="Q90" i="11" s="1"/>
  <c r="R82" i="11"/>
  <c r="R90" i="11" s="1"/>
  <c r="S82" i="11"/>
  <c r="S90" i="11" s="1"/>
  <c r="T82" i="11"/>
  <c r="T90" i="11" s="1"/>
  <c r="U82" i="11"/>
  <c r="U90" i="11" s="1"/>
  <c r="V82" i="11"/>
  <c r="W82" i="11"/>
  <c r="W90" i="11" s="1"/>
  <c r="X82" i="11"/>
  <c r="X90" i="11" s="1"/>
  <c r="Y82" i="11"/>
  <c r="Z82" i="11"/>
  <c r="Z90" i="11" s="1"/>
  <c r="Z93" i="11" s="1"/>
  <c r="Z94" i="11" s="1"/>
  <c r="AA82" i="11"/>
  <c r="AA90" i="11" s="1"/>
  <c r="AB82" i="11"/>
  <c r="AB90" i="11" s="1"/>
  <c r="AC82" i="11"/>
  <c r="AC90" i="11" s="1"/>
  <c r="AC93" i="11" s="1"/>
  <c r="AD82" i="11"/>
  <c r="AE82" i="11"/>
  <c r="AE90" i="11" s="1"/>
  <c r="AF82" i="11"/>
  <c r="AG82" i="11"/>
  <c r="AH82" i="11"/>
  <c r="AH90" i="11" s="1"/>
  <c r="AI82" i="11"/>
  <c r="AI90" i="11" s="1"/>
  <c r="AJ82" i="11"/>
  <c r="AJ90" i="11" s="1"/>
  <c r="AK82" i="11"/>
  <c r="AK90" i="11" s="1"/>
  <c r="AK93" i="11" s="1"/>
  <c r="AK94" i="11" s="1"/>
  <c r="AL82" i="11"/>
  <c r="AM82" i="11"/>
  <c r="AM90" i="11" s="1"/>
  <c r="AN82" i="11"/>
  <c r="AN90" i="11" s="1"/>
  <c r="AO82" i="11"/>
  <c r="AP82" i="11"/>
  <c r="AP90" i="11"/>
  <c r="AP93" i="11" s="1"/>
  <c r="AP94" i="11" s="1"/>
  <c r="AQ82" i="11"/>
  <c r="AQ90" i="11" s="1"/>
  <c r="AR82" i="11"/>
  <c r="AR90" i="11" s="1"/>
  <c r="AS82" i="11"/>
  <c r="AS90" i="11"/>
  <c r="AS93" i="11" s="1"/>
  <c r="AS94" i="11" s="1"/>
  <c r="AT82" i="11"/>
  <c r="AT90" i="11" s="1"/>
  <c r="AT93" i="11" s="1"/>
  <c r="AT94" i="11" s="1"/>
  <c r="AU82" i="11"/>
  <c r="AU90" i="11" s="1"/>
  <c r="AV82" i="11"/>
  <c r="AV90" i="11" s="1"/>
  <c r="AW82" i="11"/>
  <c r="AX82" i="11"/>
  <c r="AX90" i="11" s="1"/>
  <c r="AX93" i="11" s="1"/>
  <c r="AX94" i="11" s="1"/>
  <c r="AY82" i="11"/>
  <c r="AY90" i="11"/>
  <c r="AZ82" i="11"/>
  <c r="AZ90" i="11" s="1"/>
  <c r="BA82" i="11"/>
  <c r="BA90" i="11"/>
  <c r="BA93" i="11" s="1"/>
  <c r="BB82" i="11"/>
  <c r="BB90" i="11" s="1"/>
  <c r="BB93" i="11" s="1"/>
  <c r="BB94" i="11" s="1"/>
  <c r="BC82" i="11"/>
  <c r="BC90" i="11" s="1"/>
  <c r="BC93" i="11" s="1"/>
  <c r="BC94" i="11" s="1"/>
  <c r="BD82" i="11"/>
  <c r="DC82" i="11"/>
  <c r="I85" i="11"/>
  <c r="J85" i="11"/>
  <c r="K85" i="11"/>
  <c r="L85" i="11"/>
  <c r="L91" i="11" s="1"/>
  <c r="L92" i="11" s="1"/>
  <c r="M85" i="11"/>
  <c r="N85" i="11"/>
  <c r="N91" i="11" s="1"/>
  <c r="N92" i="11" s="1"/>
  <c r="O85" i="11"/>
  <c r="P85" i="11"/>
  <c r="P91" i="11" s="1"/>
  <c r="P92" i="11" s="1"/>
  <c r="Q85" i="11"/>
  <c r="R85" i="11"/>
  <c r="S85" i="11"/>
  <c r="T85" i="11"/>
  <c r="U85" i="11"/>
  <c r="V85" i="11"/>
  <c r="V91" i="11" s="1"/>
  <c r="W85" i="11"/>
  <c r="X85" i="11"/>
  <c r="Y85" i="11"/>
  <c r="Z85" i="11"/>
  <c r="AA85" i="11"/>
  <c r="AB85" i="11"/>
  <c r="AB91" i="11" s="1"/>
  <c r="AB92" i="11" s="1"/>
  <c r="AC85" i="11"/>
  <c r="AD85" i="11"/>
  <c r="AD91" i="11" s="1"/>
  <c r="AE85" i="11"/>
  <c r="AF85" i="11"/>
  <c r="AF91" i="11" s="1"/>
  <c r="AF92" i="11" s="1"/>
  <c r="AG85" i="11"/>
  <c r="AH85" i="11"/>
  <c r="AI85" i="11"/>
  <c r="AJ85" i="11"/>
  <c r="AJ91" i="11" s="1"/>
  <c r="AJ92" i="11" s="1"/>
  <c r="AK85" i="11"/>
  <c r="AL85" i="11"/>
  <c r="AL91" i="11" s="1"/>
  <c r="AL92" i="11" s="1"/>
  <c r="AM85" i="11"/>
  <c r="AN85" i="11"/>
  <c r="AO85" i="11"/>
  <c r="AP85" i="11"/>
  <c r="AQ85" i="11"/>
  <c r="AR85" i="11"/>
  <c r="AS85" i="11"/>
  <c r="AT85" i="11"/>
  <c r="AU85" i="11"/>
  <c r="AV85" i="11"/>
  <c r="AV91" i="11" s="1"/>
  <c r="AV92" i="11" s="1"/>
  <c r="AW85" i="11"/>
  <c r="AX85" i="11"/>
  <c r="AY85" i="11"/>
  <c r="AZ85" i="11"/>
  <c r="BA85" i="11"/>
  <c r="BB85" i="11"/>
  <c r="BB91" i="11" s="1"/>
  <c r="BB92" i="11" s="1"/>
  <c r="BC85" i="11"/>
  <c r="BD85" i="11"/>
  <c r="BD91" i="11" s="1"/>
  <c r="BD92" i="11" s="1"/>
  <c r="DC85" i="11"/>
  <c r="I88" i="11"/>
  <c r="I91" i="11" s="1"/>
  <c r="I92" i="11" s="1"/>
  <c r="J88" i="11"/>
  <c r="K88" i="11"/>
  <c r="L88" i="11"/>
  <c r="M88" i="11"/>
  <c r="M91" i="11" s="1"/>
  <c r="M92" i="11" s="1"/>
  <c r="N88" i="11"/>
  <c r="O88" i="11"/>
  <c r="P88" i="11"/>
  <c r="Q88" i="11"/>
  <c r="Q91" i="11" s="1"/>
  <c r="R88" i="11"/>
  <c r="S88" i="11"/>
  <c r="T88" i="11"/>
  <c r="U88" i="11"/>
  <c r="U91" i="11" s="1"/>
  <c r="U92" i="11" s="1"/>
  <c r="V88" i="11"/>
  <c r="W88" i="11"/>
  <c r="W91" i="11" s="1"/>
  <c r="W92" i="11" s="1"/>
  <c r="X88" i="11"/>
  <c r="Y88" i="11"/>
  <c r="Y91" i="11" s="1"/>
  <c r="Y92" i="11" s="1"/>
  <c r="Z88" i="11"/>
  <c r="AA88" i="11"/>
  <c r="AB88" i="11"/>
  <c r="AC88" i="11"/>
  <c r="AC91" i="11" s="1"/>
  <c r="AC92" i="11" s="1"/>
  <c r="AD88" i="11"/>
  <c r="AE88" i="11"/>
  <c r="AE91" i="11" s="1"/>
  <c r="AE92" i="11" s="1"/>
  <c r="AF88" i="11"/>
  <c r="AG88" i="11"/>
  <c r="AG91" i="11" s="1"/>
  <c r="AH88" i="11"/>
  <c r="AI88" i="11"/>
  <c r="AJ88" i="11"/>
  <c r="AK88" i="11"/>
  <c r="AL88" i="11"/>
  <c r="AM88" i="11"/>
  <c r="AN88" i="11"/>
  <c r="AO88" i="11"/>
  <c r="AO91" i="11" s="1"/>
  <c r="AO92" i="11" s="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BB88" i="11"/>
  <c r="BC88" i="11"/>
  <c r="BD88" i="11"/>
  <c r="DC88" i="11"/>
  <c r="DC91" i="11" s="1"/>
  <c r="DC92" i="11" s="1"/>
  <c r="T91" i="11"/>
  <c r="T92" i="11" s="1"/>
  <c r="H85" i="11"/>
  <c r="H91" i="11" s="1"/>
  <c r="H92" i="11" s="1"/>
  <c r="H82" i="11"/>
  <c r="H90" i="11" s="1"/>
  <c r="H93" i="11" s="1"/>
  <c r="I63" i="11"/>
  <c r="J63" i="11"/>
  <c r="J71" i="11" s="1"/>
  <c r="J74" i="11" s="1"/>
  <c r="K63" i="11"/>
  <c r="K71" i="11" s="1"/>
  <c r="L63" i="11"/>
  <c r="L71" i="11" s="1"/>
  <c r="M63" i="11"/>
  <c r="N63" i="11"/>
  <c r="O63" i="11"/>
  <c r="O71" i="11" s="1"/>
  <c r="P63" i="11"/>
  <c r="P71" i="11" s="1"/>
  <c r="Q63" i="11"/>
  <c r="R63" i="11"/>
  <c r="R71" i="11" s="1"/>
  <c r="S63" i="11"/>
  <c r="S71" i="11" s="1"/>
  <c r="T63" i="11"/>
  <c r="T71" i="11"/>
  <c r="U63" i="11"/>
  <c r="U71" i="11"/>
  <c r="U74" i="11" s="1"/>
  <c r="V63" i="11"/>
  <c r="V71" i="11" s="1"/>
  <c r="W63" i="11"/>
  <c r="W71" i="11" s="1"/>
  <c r="X63" i="11"/>
  <c r="X71" i="11" s="1"/>
  <c r="Y63" i="11"/>
  <c r="Z63" i="11"/>
  <c r="Z71" i="11" s="1"/>
  <c r="Z74" i="11" s="1"/>
  <c r="Z99" i="11" s="1"/>
  <c r="AA63" i="11"/>
  <c r="AA71" i="11" s="1"/>
  <c r="AA74" i="11" s="1"/>
  <c r="AA99" i="11" s="1"/>
  <c r="AB63" i="11"/>
  <c r="AB71" i="11" s="1"/>
  <c r="AC63" i="11"/>
  <c r="AC71" i="11" s="1"/>
  <c r="AC74" i="11" s="1"/>
  <c r="AC99" i="11" s="1"/>
  <c r="AD63" i="11"/>
  <c r="AD71" i="11" s="1"/>
  <c r="AD74" i="11" s="1"/>
  <c r="AE63" i="11"/>
  <c r="AE71" i="11" s="1"/>
  <c r="AF63" i="11"/>
  <c r="AF71" i="11" s="1"/>
  <c r="AG63" i="11"/>
  <c r="AG71" i="11" s="1"/>
  <c r="AG74" i="11" s="1"/>
  <c r="AH63" i="11"/>
  <c r="AH71" i="11"/>
  <c r="AH74" i="11" s="1"/>
  <c r="AI63" i="11"/>
  <c r="AI71" i="11" s="1"/>
  <c r="AJ63" i="11"/>
  <c r="AJ71" i="11" s="1"/>
  <c r="AK63" i="11"/>
  <c r="AK71" i="11" s="1"/>
  <c r="AK74" i="11" s="1"/>
  <c r="AL63" i="11"/>
  <c r="AL71" i="11" s="1"/>
  <c r="AM63" i="11"/>
  <c r="AM71" i="11" s="1"/>
  <c r="AN63" i="11"/>
  <c r="AN71" i="11" s="1"/>
  <c r="AN74" i="11" s="1"/>
  <c r="AO63" i="11"/>
  <c r="AP63" i="11"/>
  <c r="AP71" i="11" s="1"/>
  <c r="AP74" i="11" s="1"/>
  <c r="AP99" i="11" s="1"/>
  <c r="AQ63" i="11"/>
  <c r="AQ71" i="11" s="1"/>
  <c r="AR63" i="11"/>
  <c r="AR71" i="11" s="1"/>
  <c r="AS63" i="11"/>
  <c r="AS71" i="11" s="1"/>
  <c r="AS74" i="11" s="1"/>
  <c r="AS99" i="11" s="1"/>
  <c r="AT63" i="11"/>
  <c r="AT71" i="11" s="1"/>
  <c r="AT74" i="11" s="1"/>
  <c r="AU63" i="11"/>
  <c r="AU71" i="11" s="1"/>
  <c r="AU74" i="11" s="1"/>
  <c r="AV63" i="11"/>
  <c r="AV71" i="11"/>
  <c r="AW63" i="11"/>
  <c r="AX63" i="11"/>
  <c r="AY63" i="11"/>
  <c r="AY71" i="11" s="1"/>
  <c r="AZ63" i="11"/>
  <c r="AZ71" i="11" s="1"/>
  <c r="BA63" i="11"/>
  <c r="BA71" i="11" s="1"/>
  <c r="BA74" i="11" s="1"/>
  <c r="BB63" i="11"/>
  <c r="BC63" i="11"/>
  <c r="BC71" i="11" s="1"/>
  <c r="BD63" i="11"/>
  <c r="BD71" i="11" s="1"/>
  <c r="DC63" i="11"/>
  <c r="I66" i="11"/>
  <c r="J66" i="11"/>
  <c r="K66" i="11"/>
  <c r="L66" i="11"/>
  <c r="M66" i="11"/>
  <c r="N66" i="11"/>
  <c r="O66" i="11"/>
  <c r="O72" i="11" s="1"/>
  <c r="P66" i="11"/>
  <c r="Q66" i="11"/>
  <c r="R66" i="11"/>
  <c r="S66" i="11"/>
  <c r="T66" i="11"/>
  <c r="U66" i="11"/>
  <c r="U72" i="11" s="1"/>
  <c r="V66" i="11"/>
  <c r="W66" i="11"/>
  <c r="W72" i="11" s="1"/>
  <c r="X66" i="11"/>
  <c r="Y66" i="11"/>
  <c r="Z66" i="11"/>
  <c r="AA66" i="11"/>
  <c r="AB66" i="11"/>
  <c r="AC66" i="11"/>
  <c r="AC72" i="11" s="1"/>
  <c r="AD66" i="11"/>
  <c r="AE66" i="11"/>
  <c r="AE72" i="11" s="1"/>
  <c r="AF66" i="11"/>
  <c r="AG66" i="11"/>
  <c r="AH66" i="11"/>
  <c r="AI66" i="11"/>
  <c r="AI72" i="11" s="1"/>
  <c r="AJ66" i="11"/>
  <c r="AK66" i="11"/>
  <c r="AL66" i="11"/>
  <c r="AM66" i="11"/>
  <c r="AM72" i="11" s="1"/>
  <c r="AN66" i="11"/>
  <c r="AO66" i="11"/>
  <c r="AP66" i="11"/>
  <c r="AQ66" i="11"/>
  <c r="AR66" i="11"/>
  <c r="AS66" i="11"/>
  <c r="AT66" i="11"/>
  <c r="AU66" i="11"/>
  <c r="AU72" i="11" s="1"/>
  <c r="AV66" i="11"/>
  <c r="AW66" i="11"/>
  <c r="AX66" i="11"/>
  <c r="AY66" i="11"/>
  <c r="AZ66" i="11"/>
  <c r="BA66" i="11"/>
  <c r="BB66" i="11"/>
  <c r="BC66" i="11"/>
  <c r="BC72" i="11" s="1"/>
  <c r="BD66" i="11"/>
  <c r="DC66" i="11"/>
  <c r="I69" i="11"/>
  <c r="J69" i="11"/>
  <c r="K69" i="11"/>
  <c r="L69" i="11"/>
  <c r="L72" i="11" s="1"/>
  <c r="M69" i="11"/>
  <c r="N69" i="11"/>
  <c r="O69" i="11"/>
  <c r="P69" i="11"/>
  <c r="Q69" i="11"/>
  <c r="R69" i="11"/>
  <c r="S69" i="11"/>
  <c r="T69" i="11"/>
  <c r="T72" i="11" s="1"/>
  <c r="U69" i="11"/>
  <c r="V69" i="11"/>
  <c r="W69" i="11"/>
  <c r="X69" i="11"/>
  <c r="Y69" i="11"/>
  <c r="Z69" i="11"/>
  <c r="AA69" i="11"/>
  <c r="AB69" i="11"/>
  <c r="AB72" i="11" s="1"/>
  <c r="AC69" i="11"/>
  <c r="AD69" i="11"/>
  <c r="AE69" i="11"/>
  <c r="AF69" i="11"/>
  <c r="AG69" i="11"/>
  <c r="AH69" i="11"/>
  <c r="AI69" i="11"/>
  <c r="AJ69" i="11"/>
  <c r="AJ72" i="11" s="1"/>
  <c r="AK69" i="11"/>
  <c r="AL69" i="11"/>
  <c r="AM69" i="11"/>
  <c r="AN69" i="11"/>
  <c r="AO69" i="11"/>
  <c r="AP69" i="11"/>
  <c r="AQ69" i="11"/>
  <c r="AR69" i="11"/>
  <c r="AR72" i="11" s="1"/>
  <c r="AR101" i="11" s="1"/>
  <c r="AS69" i="11"/>
  <c r="AT69" i="11"/>
  <c r="AU69" i="11"/>
  <c r="AV69" i="11"/>
  <c r="AV72" i="11" s="1"/>
  <c r="AV101" i="11" s="1"/>
  <c r="AW69" i="11"/>
  <c r="AW72" i="11" s="1"/>
  <c r="AW101" i="11" s="1"/>
  <c r="AX69" i="11"/>
  <c r="AX72" i="11" s="1"/>
  <c r="AY69" i="11"/>
  <c r="AZ69" i="11"/>
  <c r="AZ72" i="11" s="1"/>
  <c r="AZ101" i="11" s="1"/>
  <c r="BA69" i="11"/>
  <c r="BB69" i="11"/>
  <c r="BC69" i="11"/>
  <c r="BD69" i="11"/>
  <c r="DC69" i="11"/>
  <c r="DC72" i="11" s="1"/>
  <c r="DC101" i="11" s="1"/>
  <c r="AL74" i="11"/>
  <c r="H66" i="11"/>
  <c r="H63" i="11"/>
  <c r="H71" i="11" s="1"/>
  <c r="H74" i="11" s="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W41" i="11" s="1"/>
  <c r="AW43" i="11" s="1"/>
  <c r="AX33" i="11"/>
  <c r="AY33" i="11"/>
  <c r="AZ33" i="11"/>
  <c r="BA33" i="11"/>
  <c r="BB33" i="11"/>
  <c r="BC33" i="11"/>
  <c r="BD33" i="11"/>
  <c r="I36" i="11"/>
  <c r="J36" i="11"/>
  <c r="L36" i="11"/>
  <c r="M36" i="11"/>
  <c r="N36" i="11"/>
  <c r="O36" i="11"/>
  <c r="P36" i="11"/>
  <c r="Q36" i="11"/>
  <c r="Q42" i="11" s="1"/>
  <c r="R36" i="11"/>
  <c r="T36" i="11"/>
  <c r="U36" i="11"/>
  <c r="V36" i="11"/>
  <c r="W36" i="11"/>
  <c r="X36" i="11"/>
  <c r="Y36" i="11"/>
  <c r="Z36" i="11"/>
  <c r="AB36" i="11"/>
  <c r="AC36" i="11"/>
  <c r="AD36" i="11"/>
  <c r="AE36" i="11"/>
  <c r="AF36" i="11"/>
  <c r="AG36" i="11"/>
  <c r="AH36" i="11"/>
  <c r="AH42" i="11" s="1"/>
  <c r="AJ36" i="11"/>
  <c r="AK36" i="11"/>
  <c r="AL36" i="11"/>
  <c r="AM36" i="11"/>
  <c r="AN36" i="11"/>
  <c r="AO36" i="11"/>
  <c r="AP36" i="11"/>
  <c r="AP42" i="11" s="1"/>
  <c r="AR36" i="11"/>
  <c r="AS36" i="11"/>
  <c r="AT36" i="11"/>
  <c r="AU36" i="11"/>
  <c r="AV36" i="11"/>
  <c r="AW36" i="11"/>
  <c r="AX36" i="11"/>
  <c r="AZ36" i="11"/>
  <c r="BA36" i="11"/>
  <c r="BB36" i="11"/>
  <c r="BC36" i="11"/>
  <c r="BD36" i="11"/>
  <c r="H36" i="11"/>
  <c r="H32" i="11"/>
  <c r="H33" i="11"/>
  <c r="I11" i="11"/>
  <c r="I12" i="11"/>
  <c r="J11" i="11"/>
  <c r="J12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K12" i="11"/>
  <c r="L12" i="11"/>
  <c r="L21" i="11" s="1"/>
  <c r="M12" i="11"/>
  <c r="N12" i="11"/>
  <c r="O12" i="11"/>
  <c r="P12" i="11"/>
  <c r="P21" i="11" s="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C20" i="11" s="1"/>
  <c r="AC22" i="11" s="1"/>
  <c r="AD12" i="11"/>
  <c r="AE12" i="11"/>
  <c r="AF12" i="11"/>
  <c r="AG12" i="11"/>
  <c r="AH12" i="11"/>
  <c r="AI12" i="11"/>
  <c r="AJ12" i="11"/>
  <c r="AK12" i="11"/>
  <c r="AK19" i="11" s="1"/>
  <c r="AL12" i="11"/>
  <c r="AM12" i="11"/>
  <c r="AN12" i="11"/>
  <c r="AO12" i="11"/>
  <c r="AO19" i="11" s="1"/>
  <c r="AP12" i="11"/>
  <c r="AQ12" i="11"/>
  <c r="AR12" i="11"/>
  <c r="AS12" i="11"/>
  <c r="AT12" i="11"/>
  <c r="AU12" i="11"/>
  <c r="AV12" i="11"/>
  <c r="AW12" i="11"/>
  <c r="AW20" i="11" s="1"/>
  <c r="AX12" i="11"/>
  <c r="AY12" i="11"/>
  <c r="AZ12" i="11"/>
  <c r="BA12" i="11"/>
  <c r="BB12" i="11"/>
  <c r="BC12" i="11"/>
  <c r="BD12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R21" i="11" s="1"/>
  <c r="AS15" i="11"/>
  <c r="AT15" i="11"/>
  <c r="AU15" i="11"/>
  <c r="AV15" i="11"/>
  <c r="AW15" i="11"/>
  <c r="AX15" i="11"/>
  <c r="AY15" i="11"/>
  <c r="AZ15" i="11"/>
  <c r="BA15" i="11"/>
  <c r="BB15" i="11"/>
  <c r="BC15" i="11"/>
  <c r="BD15" i="11"/>
  <c r="H11" i="11"/>
  <c r="I81" i="8"/>
  <c r="J81" i="8"/>
  <c r="K81" i="8"/>
  <c r="L81" i="8"/>
  <c r="L89" i="8" s="1"/>
  <c r="M81" i="8"/>
  <c r="M89" i="8" s="1"/>
  <c r="M92" i="8" s="1"/>
  <c r="N81" i="8"/>
  <c r="N89" i="8"/>
  <c r="N92" i="8" s="1"/>
  <c r="N93" i="8" s="1"/>
  <c r="O81" i="8"/>
  <c r="P81" i="8"/>
  <c r="P89" i="8" s="1"/>
  <c r="Q81" i="8"/>
  <c r="Q89" i="8" s="1"/>
  <c r="R81" i="8"/>
  <c r="S81" i="8"/>
  <c r="T81" i="8"/>
  <c r="T89" i="8" s="1"/>
  <c r="U81" i="8"/>
  <c r="V81" i="8"/>
  <c r="V89" i="8" s="1"/>
  <c r="W81" i="8"/>
  <c r="W89" i="8" s="1"/>
  <c r="W92" i="8" s="1"/>
  <c r="X81" i="8"/>
  <c r="X89" i="8" s="1"/>
  <c r="Y81" i="8"/>
  <c r="Z81" i="8"/>
  <c r="DC81" i="8"/>
  <c r="DC89" i="8" s="1"/>
  <c r="DC92" i="8" s="1"/>
  <c r="DC93" i="8" s="1"/>
  <c r="I84" i="8"/>
  <c r="J84" i="8"/>
  <c r="K84" i="8"/>
  <c r="L84" i="8"/>
  <c r="L90" i="8" s="1"/>
  <c r="L91" i="8" s="1"/>
  <c r="M84" i="8"/>
  <c r="N84" i="8"/>
  <c r="N90" i="8" s="1"/>
  <c r="N91" i="8" s="1"/>
  <c r="O84" i="8"/>
  <c r="P84" i="8"/>
  <c r="Q84" i="8"/>
  <c r="R84" i="8"/>
  <c r="S84" i="8"/>
  <c r="T84" i="8"/>
  <c r="T90" i="8" s="1"/>
  <c r="T91" i="8" s="1"/>
  <c r="U84" i="8"/>
  <c r="V84" i="8"/>
  <c r="W84" i="8"/>
  <c r="X84" i="8"/>
  <c r="Y84" i="8"/>
  <c r="Z84" i="8"/>
  <c r="DC84" i="8"/>
  <c r="I87" i="8"/>
  <c r="J87" i="8"/>
  <c r="K87" i="8"/>
  <c r="K90" i="8" s="1"/>
  <c r="K91" i="8" s="1"/>
  <c r="L87" i="8"/>
  <c r="M87" i="8"/>
  <c r="M90" i="8" s="1"/>
  <c r="M91" i="8" s="1"/>
  <c r="N87" i="8"/>
  <c r="O87" i="8"/>
  <c r="P87" i="8"/>
  <c r="Q87" i="8"/>
  <c r="Q90" i="8" s="1"/>
  <c r="Q91" i="8" s="1"/>
  <c r="R87" i="8"/>
  <c r="S87" i="8"/>
  <c r="T87" i="8"/>
  <c r="U87" i="8"/>
  <c r="U90" i="8" s="1"/>
  <c r="U91" i="8" s="1"/>
  <c r="V87" i="8"/>
  <c r="W87" i="8"/>
  <c r="X87" i="8"/>
  <c r="Y87" i="8"/>
  <c r="Y90" i="8" s="1"/>
  <c r="Y91" i="8" s="1"/>
  <c r="Z87" i="8"/>
  <c r="DC87" i="8"/>
  <c r="DC90" i="8" s="1"/>
  <c r="I62" i="8"/>
  <c r="J62" i="8"/>
  <c r="J70" i="8" s="1"/>
  <c r="J73" i="8" s="1"/>
  <c r="J98" i="8" s="1"/>
  <c r="K62" i="8"/>
  <c r="K70" i="8" s="1"/>
  <c r="L62" i="8"/>
  <c r="L70" i="8" s="1"/>
  <c r="L73" i="8" s="1"/>
  <c r="L98" i="8" s="1"/>
  <c r="M62" i="8"/>
  <c r="M70" i="8"/>
  <c r="M73" i="8" s="1"/>
  <c r="M98" i="8" s="1"/>
  <c r="N62" i="8"/>
  <c r="O62" i="8"/>
  <c r="O70" i="8" s="1"/>
  <c r="P62" i="8"/>
  <c r="Q62" i="8"/>
  <c r="Q70" i="8" s="1"/>
  <c r="Q73" i="8" s="1"/>
  <c r="R62" i="8"/>
  <c r="R70" i="8"/>
  <c r="S62" i="8"/>
  <c r="S70" i="8" s="1"/>
  <c r="T62" i="8"/>
  <c r="T70" i="8" s="1"/>
  <c r="T73" i="8" s="1"/>
  <c r="T98" i="8" s="1"/>
  <c r="U62" i="8"/>
  <c r="U70" i="8" s="1"/>
  <c r="U73" i="8" s="1"/>
  <c r="U98" i="8" s="1"/>
  <c r="V62" i="8"/>
  <c r="W62" i="8"/>
  <c r="W70" i="8" s="1"/>
  <c r="X62" i="8"/>
  <c r="X70" i="8" s="1"/>
  <c r="X73" i="8" s="1"/>
  <c r="X98" i="8" s="1"/>
  <c r="Y62" i="8"/>
  <c r="Z62" i="8"/>
  <c r="Z70" i="8" s="1"/>
  <c r="DC62" i="8"/>
  <c r="DC70" i="8" s="1"/>
  <c r="H62" i="8"/>
  <c r="H81" i="8"/>
  <c r="H89" i="8" s="1"/>
  <c r="H87" i="8"/>
  <c r="H84" i="8"/>
  <c r="I65" i="8"/>
  <c r="J65" i="8"/>
  <c r="K65" i="8"/>
  <c r="L65" i="8"/>
  <c r="M65" i="8"/>
  <c r="N65" i="8"/>
  <c r="O65" i="8"/>
  <c r="G65" i="8" s="1"/>
  <c r="P65" i="8"/>
  <c r="Q65" i="8"/>
  <c r="R65" i="8"/>
  <c r="S65" i="8"/>
  <c r="T65" i="8"/>
  <c r="U65" i="8"/>
  <c r="V65" i="8"/>
  <c r="W65" i="8"/>
  <c r="X65" i="8"/>
  <c r="Y65" i="8"/>
  <c r="Z65" i="8"/>
  <c r="DC65" i="8"/>
  <c r="I68" i="8"/>
  <c r="J68" i="8"/>
  <c r="K68" i="8"/>
  <c r="L68" i="8"/>
  <c r="L71" i="8" s="1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DC68" i="8"/>
  <c r="H68" i="8"/>
  <c r="G68" i="8" s="1"/>
  <c r="H65" i="8"/>
  <c r="I30" i="8"/>
  <c r="I32" i="8" s="1"/>
  <c r="J30" i="8"/>
  <c r="J32" i="8" s="1"/>
  <c r="J40" i="8" s="1"/>
  <c r="J42" i="8" s="1"/>
  <c r="K30" i="8"/>
  <c r="K32" i="8" s="1"/>
  <c r="L30" i="8"/>
  <c r="L32" i="8"/>
  <c r="L40" i="8" s="1"/>
  <c r="L42" i="8" s="1"/>
  <c r="M30" i="8"/>
  <c r="M32" i="8" s="1"/>
  <c r="M40" i="8" s="1"/>
  <c r="N30" i="8"/>
  <c r="N32" i="8" s="1"/>
  <c r="N40" i="8" s="1"/>
  <c r="N42" i="8" s="1"/>
  <c r="O30" i="8"/>
  <c r="O32" i="8"/>
  <c r="P30" i="8"/>
  <c r="P32" i="8" s="1"/>
  <c r="Q30" i="8"/>
  <c r="Q32" i="8" s="1"/>
  <c r="R30" i="8"/>
  <c r="R32" i="8" s="1"/>
  <c r="S30" i="8"/>
  <c r="S32" i="8" s="1"/>
  <c r="S39" i="8" s="1"/>
  <c r="T30" i="8"/>
  <c r="T32" i="8" s="1"/>
  <c r="U30" i="8"/>
  <c r="U32" i="8" s="1"/>
  <c r="V30" i="8"/>
  <c r="V32" i="8" s="1"/>
  <c r="W30" i="8"/>
  <c r="W32" i="8" s="1"/>
  <c r="W39" i="8" s="1"/>
  <c r="X30" i="8"/>
  <c r="X32" i="8" s="1"/>
  <c r="X39" i="8" s="1"/>
  <c r="Y30" i="8"/>
  <c r="Y32" i="8" s="1"/>
  <c r="Z30" i="8"/>
  <c r="Z32" i="8" s="1"/>
  <c r="Z40" i="8" s="1"/>
  <c r="Z42" i="8" s="1"/>
  <c r="I35" i="8"/>
  <c r="K35" i="8"/>
  <c r="L35" i="8"/>
  <c r="M35" i="8"/>
  <c r="N35" i="8"/>
  <c r="O35" i="8"/>
  <c r="Q35" i="8"/>
  <c r="S35" i="8"/>
  <c r="T35" i="8"/>
  <c r="U35" i="8"/>
  <c r="V35" i="8"/>
  <c r="W35" i="8"/>
  <c r="Y35" i="8"/>
  <c r="H35" i="8"/>
  <c r="H30" i="8"/>
  <c r="H32" i="8" s="1"/>
  <c r="I9" i="8"/>
  <c r="I11" i="8" s="1"/>
  <c r="I19" i="8" s="1"/>
  <c r="I21" i="8" s="1"/>
  <c r="J9" i="8"/>
  <c r="J11" i="8" s="1"/>
  <c r="J19" i="8" s="1"/>
  <c r="J21" i="8" s="1"/>
  <c r="K9" i="8"/>
  <c r="K11" i="8" s="1"/>
  <c r="L9" i="8"/>
  <c r="L11" i="8" s="1"/>
  <c r="M9" i="8"/>
  <c r="M11" i="8" s="1"/>
  <c r="N9" i="8"/>
  <c r="N11" i="8" s="1"/>
  <c r="O9" i="8"/>
  <c r="O11" i="8" s="1"/>
  <c r="O18" i="8" s="1"/>
  <c r="P9" i="8"/>
  <c r="P11" i="8" s="1"/>
  <c r="Q9" i="8"/>
  <c r="Q11" i="8" s="1"/>
  <c r="R9" i="8"/>
  <c r="R11" i="8" s="1"/>
  <c r="S9" i="8"/>
  <c r="S11" i="8" s="1"/>
  <c r="T9" i="8"/>
  <c r="T11" i="8" s="1"/>
  <c r="T18" i="8" s="1"/>
  <c r="U9" i="8"/>
  <c r="U11" i="8" s="1"/>
  <c r="U19" i="8" s="1"/>
  <c r="V9" i="8"/>
  <c r="V11" i="8" s="1"/>
  <c r="W9" i="8"/>
  <c r="W11" i="8" s="1"/>
  <c r="W18" i="8" s="1"/>
  <c r="X9" i="8"/>
  <c r="X11" i="8" s="1"/>
  <c r="Y9" i="8"/>
  <c r="Y11" i="8" s="1"/>
  <c r="Z9" i="8"/>
  <c r="Z11" i="8" s="1"/>
  <c r="Z18" i="8" s="1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I76" i="6"/>
  <c r="I81" i="6" s="1"/>
  <c r="J76" i="6"/>
  <c r="J81" i="6" s="1"/>
  <c r="K76" i="6"/>
  <c r="L76" i="6"/>
  <c r="L81" i="6" s="1"/>
  <c r="L84" i="6" s="1"/>
  <c r="M76" i="6"/>
  <c r="N76" i="6"/>
  <c r="N81" i="6" s="1"/>
  <c r="O76" i="6"/>
  <c r="O81" i="6" s="1"/>
  <c r="P76" i="6"/>
  <c r="Q76" i="6"/>
  <c r="Q81" i="6" s="1"/>
  <c r="Q84" i="6" s="1"/>
  <c r="R76" i="6"/>
  <c r="R81" i="6" s="1"/>
  <c r="S76" i="6"/>
  <c r="S81" i="6" s="1"/>
  <c r="T76" i="6"/>
  <c r="U76" i="6"/>
  <c r="U81" i="6" s="1"/>
  <c r="U84" i="6" s="1"/>
  <c r="V76" i="6"/>
  <c r="V81" i="6" s="1"/>
  <c r="W76" i="6"/>
  <c r="W81" i="6" s="1"/>
  <c r="X76" i="6"/>
  <c r="Y76" i="6"/>
  <c r="Z76" i="6"/>
  <c r="Z81" i="6" s="1"/>
  <c r="AA76" i="6"/>
  <c r="AA81" i="6" s="1"/>
  <c r="AB76" i="6"/>
  <c r="AC76" i="6"/>
  <c r="AC81" i="6" s="1"/>
  <c r="AC84" i="6" s="1"/>
  <c r="AD76" i="6"/>
  <c r="AD81" i="6" s="1"/>
  <c r="AE76" i="6"/>
  <c r="AE81" i="6" s="1"/>
  <c r="AF76" i="6"/>
  <c r="AG76" i="6"/>
  <c r="AG81" i="6" s="1"/>
  <c r="AG84" i="6" s="1"/>
  <c r="AH76" i="6"/>
  <c r="AH81" i="6" s="1"/>
  <c r="AI76" i="6"/>
  <c r="AI81" i="6" s="1"/>
  <c r="AJ76" i="6"/>
  <c r="AK76" i="6"/>
  <c r="AK81" i="6" s="1"/>
  <c r="AK84" i="6" s="1"/>
  <c r="AL76" i="6"/>
  <c r="AL81" i="6" s="1"/>
  <c r="AM76" i="6"/>
  <c r="AM81" i="6" s="1"/>
  <c r="AN76" i="6"/>
  <c r="AO76" i="6"/>
  <c r="AO81" i="6" s="1"/>
  <c r="AP76" i="6"/>
  <c r="AP81" i="6" s="1"/>
  <c r="AQ76" i="6"/>
  <c r="AQ81" i="6" s="1"/>
  <c r="AQ84" i="6" s="1"/>
  <c r="AR76" i="6"/>
  <c r="AR81" i="6"/>
  <c r="AR84" i="6" s="1"/>
  <c r="AS76" i="6"/>
  <c r="AS81" i="6" s="1"/>
  <c r="AS84" i="6" s="1"/>
  <c r="AT76" i="6"/>
  <c r="AT81" i="6" s="1"/>
  <c r="AU76" i="6"/>
  <c r="AU81" i="6" s="1"/>
  <c r="AV76" i="6"/>
  <c r="AW76" i="6"/>
  <c r="AW81" i="6" s="1"/>
  <c r="AW84" i="6" s="1"/>
  <c r="AX76" i="6"/>
  <c r="AX81" i="6" s="1"/>
  <c r="AY76" i="6"/>
  <c r="AY81" i="6" s="1"/>
  <c r="AZ76" i="6"/>
  <c r="AZ81" i="6" s="1"/>
  <c r="BA76" i="6"/>
  <c r="BA81" i="6" s="1"/>
  <c r="BB76" i="6"/>
  <c r="BB81" i="6" s="1"/>
  <c r="BC76" i="6"/>
  <c r="BC81" i="6" s="1"/>
  <c r="BD76" i="6"/>
  <c r="DC76" i="6"/>
  <c r="DC81" i="6" s="1"/>
  <c r="DC84" i="6" s="1"/>
  <c r="I79" i="6"/>
  <c r="J79" i="6"/>
  <c r="K79" i="6"/>
  <c r="L79" i="6"/>
  <c r="L82" i="6" s="1"/>
  <c r="M79" i="6"/>
  <c r="N79" i="6"/>
  <c r="O79" i="6"/>
  <c r="P79" i="6"/>
  <c r="Q79" i="6"/>
  <c r="R79" i="6"/>
  <c r="S79" i="6"/>
  <c r="T79" i="6"/>
  <c r="U79" i="6"/>
  <c r="V79" i="6"/>
  <c r="W79" i="6"/>
  <c r="W82" i="6" s="1"/>
  <c r="X79" i="6"/>
  <c r="Y79" i="6"/>
  <c r="Z79" i="6"/>
  <c r="AA79" i="6"/>
  <c r="AB79" i="6"/>
  <c r="AC79" i="6"/>
  <c r="AD79" i="6"/>
  <c r="AE79" i="6"/>
  <c r="AE82" i="6" s="1"/>
  <c r="AF79" i="6"/>
  <c r="AF82" i="6" s="1"/>
  <c r="AG79" i="6"/>
  <c r="AH79" i="6"/>
  <c r="AI79" i="6"/>
  <c r="AJ79" i="6"/>
  <c r="AK79" i="6"/>
  <c r="AL79" i="6"/>
  <c r="AM79" i="6"/>
  <c r="AN79" i="6"/>
  <c r="AN82" i="6" s="1"/>
  <c r="AN83" i="6" s="1"/>
  <c r="AO79" i="6"/>
  <c r="AP79" i="6"/>
  <c r="AQ79" i="6"/>
  <c r="AR79" i="6"/>
  <c r="AS79" i="6"/>
  <c r="AT79" i="6"/>
  <c r="AU79" i="6"/>
  <c r="AV79" i="6"/>
  <c r="AV82" i="6" s="1"/>
  <c r="AW79" i="6"/>
  <c r="AX79" i="6"/>
  <c r="AY79" i="6"/>
  <c r="AY82" i="6" s="1"/>
  <c r="AZ79" i="6"/>
  <c r="AZ82" i="6" s="1"/>
  <c r="BA79" i="6"/>
  <c r="BB79" i="6"/>
  <c r="BC79" i="6"/>
  <c r="BD79" i="6"/>
  <c r="DC79" i="6"/>
  <c r="H79" i="6"/>
  <c r="H76" i="6"/>
  <c r="H81" i="6" s="1"/>
  <c r="I60" i="6"/>
  <c r="I65" i="6" s="1"/>
  <c r="I68" i="6" s="1"/>
  <c r="I90" i="6" s="1"/>
  <c r="J60" i="6"/>
  <c r="J65" i="6" s="1"/>
  <c r="J68" i="6" s="1"/>
  <c r="J90" i="6" s="1"/>
  <c r="K60" i="6"/>
  <c r="L60" i="6"/>
  <c r="L65" i="6" s="1"/>
  <c r="M60" i="6"/>
  <c r="M65" i="6" s="1"/>
  <c r="M68" i="6" s="1"/>
  <c r="M90" i="6" s="1"/>
  <c r="N60" i="6"/>
  <c r="N65" i="6" s="1"/>
  <c r="N68" i="6" s="1"/>
  <c r="N90" i="6" s="1"/>
  <c r="O60" i="6"/>
  <c r="O65" i="6" s="1"/>
  <c r="O68" i="6" s="1"/>
  <c r="P60" i="6"/>
  <c r="P65" i="6" s="1"/>
  <c r="Q60" i="6"/>
  <c r="Q65" i="6" s="1"/>
  <c r="Q68" i="6" s="1"/>
  <c r="R60" i="6"/>
  <c r="R65" i="6" s="1"/>
  <c r="R68" i="6" s="1"/>
  <c r="S60" i="6"/>
  <c r="S65" i="6" s="1"/>
  <c r="S68" i="6" s="1"/>
  <c r="T60" i="6"/>
  <c r="T65" i="6" s="1"/>
  <c r="U60" i="6"/>
  <c r="U65" i="6" s="1"/>
  <c r="V60" i="6"/>
  <c r="V65" i="6" s="1"/>
  <c r="V68" i="6" s="1"/>
  <c r="V90" i="6" s="1"/>
  <c r="W60" i="6"/>
  <c r="X60" i="6"/>
  <c r="Y60" i="6"/>
  <c r="Y65" i="6" s="1"/>
  <c r="Y68" i="6" s="1"/>
  <c r="Y90" i="6" s="1"/>
  <c r="Z60" i="6"/>
  <c r="Z65" i="6" s="1"/>
  <c r="Z68" i="6" s="1"/>
  <c r="Z90" i="6" s="1"/>
  <c r="AA60" i="6"/>
  <c r="AB60" i="6"/>
  <c r="AB65" i="6" s="1"/>
  <c r="AC60" i="6"/>
  <c r="AC65" i="6" s="1"/>
  <c r="AC68" i="6" s="1"/>
  <c r="AC90" i="6" s="1"/>
  <c r="AD60" i="6"/>
  <c r="AD65" i="6" s="1"/>
  <c r="AD68" i="6" s="1"/>
  <c r="AD90" i="6" s="1"/>
  <c r="AE60" i="6"/>
  <c r="AF60" i="6"/>
  <c r="AF65" i="6" s="1"/>
  <c r="AG60" i="6"/>
  <c r="AG65" i="6" s="1"/>
  <c r="AG68" i="6" s="1"/>
  <c r="AH60" i="6"/>
  <c r="AI60" i="6"/>
  <c r="AJ60" i="6"/>
  <c r="AJ65" i="6" s="1"/>
  <c r="AK60" i="6"/>
  <c r="AK65" i="6" s="1"/>
  <c r="AL60" i="6"/>
  <c r="AL65" i="6" s="1"/>
  <c r="AL68" i="6" s="1"/>
  <c r="AM60" i="6"/>
  <c r="AN60" i="6"/>
  <c r="AN65" i="6" s="1"/>
  <c r="AO60" i="6"/>
  <c r="AO65" i="6" s="1"/>
  <c r="AO68" i="6" s="1"/>
  <c r="AO90" i="6" s="1"/>
  <c r="AP60" i="6"/>
  <c r="AP65" i="6" s="1"/>
  <c r="AQ60" i="6"/>
  <c r="AQ66" i="6" s="1"/>
  <c r="AQ92" i="6" s="1"/>
  <c r="AR60" i="6"/>
  <c r="AR65" i="6" s="1"/>
  <c r="AS60" i="6"/>
  <c r="AS65" i="6" s="1"/>
  <c r="AT60" i="6"/>
  <c r="AT65" i="6" s="1"/>
  <c r="AT68" i="6" s="1"/>
  <c r="AT90" i="6" s="1"/>
  <c r="AU60" i="6"/>
  <c r="AV60" i="6"/>
  <c r="AV65" i="6" s="1"/>
  <c r="AW60" i="6"/>
  <c r="AW65" i="6" s="1"/>
  <c r="AW68" i="6" s="1"/>
  <c r="AX60" i="6"/>
  <c r="AX65" i="6" s="1"/>
  <c r="AX68" i="6" s="1"/>
  <c r="AY60" i="6"/>
  <c r="AZ60" i="6"/>
  <c r="BA60" i="6"/>
  <c r="BA65" i="6" s="1"/>
  <c r="BA68" i="6" s="1"/>
  <c r="BA90" i="6" s="1"/>
  <c r="BB60" i="6"/>
  <c r="BC60" i="6"/>
  <c r="BC65" i="6" s="1"/>
  <c r="BC68" i="6" s="1"/>
  <c r="BC90" i="6" s="1"/>
  <c r="BD60" i="6"/>
  <c r="BD65" i="6" s="1"/>
  <c r="DC60" i="6"/>
  <c r="DC65" i="6" s="1"/>
  <c r="DC68" i="6" s="1"/>
  <c r="I63" i="6"/>
  <c r="J63" i="6"/>
  <c r="K63" i="6"/>
  <c r="L63" i="6"/>
  <c r="M63" i="6"/>
  <c r="M66" i="6" s="1"/>
  <c r="N63" i="6"/>
  <c r="O63" i="6"/>
  <c r="P63" i="6"/>
  <c r="Q63" i="6"/>
  <c r="R63" i="6"/>
  <c r="R66" i="6" s="1"/>
  <c r="R92" i="6" s="1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H66" i="6" s="1"/>
  <c r="AI63" i="6"/>
  <c r="AJ63" i="6"/>
  <c r="AK63" i="6"/>
  <c r="AL63" i="6"/>
  <c r="AM63" i="6"/>
  <c r="AN63" i="6"/>
  <c r="AO63" i="6"/>
  <c r="AP63" i="6"/>
  <c r="AP66" i="6" s="1"/>
  <c r="AP92" i="6" s="1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DC63" i="6"/>
  <c r="H63" i="6"/>
  <c r="H66" i="6" s="1"/>
  <c r="H92" i="6" s="1"/>
  <c r="H60" i="6"/>
  <c r="W37" i="13"/>
  <c r="K86" i="13"/>
  <c r="K87" i="13" s="1"/>
  <c r="DC91" i="8"/>
  <c r="W90" i="8"/>
  <c r="W91" i="8"/>
  <c r="O90" i="8"/>
  <c r="O91" i="8"/>
  <c r="N67" i="13"/>
  <c r="Q86" i="13"/>
  <c r="Q87" i="13" s="1"/>
  <c r="R74" i="11"/>
  <c r="Y72" i="11"/>
  <c r="Y101" i="11" s="1"/>
  <c r="BA91" i="11"/>
  <c r="BA92" i="11"/>
  <c r="AS91" i="11"/>
  <c r="AS92" i="11"/>
  <c r="W86" i="13"/>
  <c r="W87" i="13" s="1"/>
  <c r="DC86" i="13"/>
  <c r="DC87" i="13" s="1"/>
  <c r="K71" i="8"/>
  <c r="K100" i="8" s="1"/>
  <c r="AG72" i="11"/>
  <c r="AG101" i="11"/>
  <c r="H12" i="11"/>
  <c r="AO72" i="11"/>
  <c r="AO101" i="11" s="1"/>
  <c r="Q72" i="11"/>
  <c r="Q101" i="11"/>
  <c r="AW91" i="11"/>
  <c r="AW92" i="11"/>
  <c r="AK91" i="11"/>
  <c r="AK92" i="11"/>
  <c r="U86" i="13"/>
  <c r="U87" i="13" s="1"/>
  <c r="O86" i="13"/>
  <c r="O87" i="13" s="1"/>
  <c r="S90" i="8"/>
  <c r="S91" i="8" s="1"/>
  <c r="AV21" i="11"/>
  <c r="AF21" i="11"/>
  <c r="AF50" i="11" s="1"/>
  <c r="AB21" i="11"/>
  <c r="DB69" i="19"/>
  <c r="DB98" i="19" s="1"/>
  <c r="Z67" i="13"/>
  <c r="Z96" i="13" s="1"/>
  <c r="DC67" i="13"/>
  <c r="DC96" i="13" s="1"/>
  <c r="W67" i="13"/>
  <c r="W96" i="13" s="1"/>
  <c r="S67" i="13"/>
  <c r="K67" i="13"/>
  <c r="AR91" i="11"/>
  <c r="X91" i="11"/>
  <c r="X92" i="11" s="1"/>
  <c r="BD72" i="11"/>
  <c r="BD101" i="11" s="1"/>
  <c r="AN72" i="11"/>
  <c r="AF72" i="11"/>
  <c r="AF101" i="11" s="1"/>
  <c r="X72" i="11"/>
  <c r="X101" i="11" s="1"/>
  <c r="P72" i="11"/>
  <c r="P101" i="11" s="1"/>
  <c r="AH93" i="11"/>
  <c r="AH94" i="11" s="1"/>
  <c r="R93" i="11"/>
  <c r="R94" i="11" s="1"/>
  <c r="U93" i="11"/>
  <c r="R71" i="8"/>
  <c r="R100" i="8" s="1"/>
  <c r="J71" i="8"/>
  <c r="AR82" i="6"/>
  <c r="Y38" i="17"/>
  <c r="V38" i="17"/>
  <c r="R38" i="17"/>
  <c r="R44" i="17" s="1"/>
  <c r="N38" i="17"/>
  <c r="T38" i="17"/>
  <c r="J89" i="8"/>
  <c r="J92" i="8" s="1"/>
  <c r="J93" i="8" s="1"/>
  <c r="AP68" i="6"/>
  <c r="V92" i="8"/>
  <c r="V93" i="8" s="1"/>
  <c r="DC90" i="11"/>
  <c r="DC93" i="11" s="1"/>
  <c r="AW90" i="11"/>
  <c r="AW93" i="11" s="1"/>
  <c r="AW94" i="11" s="1"/>
  <c r="AO90" i="11"/>
  <c r="AO93" i="11" s="1"/>
  <c r="AO94" i="11" s="1"/>
  <c r="Y90" i="11"/>
  <c r="Y93" i="11" s="1"/>
  <c r="Y94" i="11" s="1"/>
  <c r="Q93" i="11"/>
  <c r="Q94" i="11" s="1"/>
  <c r="Z16" i="13"/>
  <c r="Z17" i="13"/>
  <c r="Z19" i="13" s="1"/>
  <c r="Z43" i="13" s="1"/>
  <c r="Z18" i="13"/>
  <c r="V17" i="13"/>
  <c r="V19" i="13" s="1"/>
  <c r="V16" i="13"/>
  <c r="V18" i="13"/>
  <c r="R16" i="13"/>
  <c r="R17" i="13"/>
  <c r="R19" i="13" s="1"/>
  <c r="R43" i="13" s="1"/>
  <c r="R18" i="13"/>
  <c r="N17" i="13"/>
  <c r="N19" i="13" s="1"/>
  <c r="N43" i="13" s="1"/>
  <c r="N16" i="13"/>
  <c r="N18" i="13"/>
  <c r="N68" i="13" s="1"/>
  <c r="J16" i="13"/>
  <c r="J17" i="13"/>
  <c r="J19" i="13" s="1"/>
  <c r="V96" i="13"/>
  <c r="X14" i="17"/>
  <c r="X19" i="17" s="1"/>
  <c r="X56" i="17" s="1"/>
  <c r="P14" i="17"/>
  <c r="P19" i="17" s="1"/>
  <c r="L17" i="19"/>
  <c r="H38" i="19"/>
  <c r="H37" i="19"/>
  <c r="T38" i="19"/>
  <c r="W19" i="8"/>
  <c r="Z89" i="8"/>
  <c r="Z92" i="8" s="1"/>
  <c r="R89" i="8"/>
  <c r="R92" i="8" s="1"/>
  <c r="R93" i="8" s="1"/>
  <c r="AX90" i="6"/>
  <c r="Y19" i="8"/>
  <c r="Y18" i="8"/>
  <c r="I18" i="8"/>
  <c r="Y39" i="8"/>
  <c r="Y40" i="8"/>
  <c r="Y42" i="8" s="1"/>
  <c r="Q40" i="8"/>
  <c r="Q42" i="8" s="1"/>
  <c r="Q39" i="8"/>
  <c r="M39" i="8"/>
  <c r="AU65" i="6"/>
  <c r="AU68" i="6" s="1"/>
  <c r="AU90" i="6" s="1"/>
  <c r="AM65" i="6"/>
  <c r="AM68" i="6" s="1"/>
  <c r="AM90" i="6" s="1"/>
  <c r="AE65" i="6"/>
  <c r="AE68" i="6" s="1"/>
  <c r="AA65" i="6"/>
  <c r="AA68" i="6" s="1"/>
  <c r="W65" i="6"/>
  <c r="W68" i="6" s="1"/>
  <c r="AO84" i="6"/>
  <c r="AO89" i="6" s="1"/>
  <c r="I84" i="6"/>
  <c r="I89" i="6" s="1"/>
  <c r="I72" i="11"/>
  <c r="M93" i="11"/>
  <c r="T35" i="13"/>
  <c r="S96" i="13"/>
  <c r="S18" i="8"/>
  <c r="S19" i="8"/>
  <c r="K18" i="8"/>
  <c r="K19" i="8"/>
  <c r="O96" i="13"/>
  <c r="DC87" i="19"/>
  <c r="DC90" i="19" s="1"/>
  <c r="DC91" i="19" s="1"/>
  <c r="W87" i="19"/>
  <c r="W90" i="19" s="1"/>
  <c r="O87" i="19"/>
  <c r="O90" i="19" s="1"/>
  <c r="K87" i="19"/>
  <c r="K90" i="19" s="1"/>
  <c r="AZ84" i="6"/>
  <c r="AV81" i="6"/>
  <c r="AV84" i="6" s="1"/>
  <c r="AN81" i="6"/>
  <c r="AN84" i="6" s="1"/>
  <c r="AJ82" i="6"/>
  <c r="AJ81" i="6"/>
  <c r="AJ84" i="6" s="1"/>
  <c r="AF81" i="6"/>
  <c r="AF84" i="6" s="1"/>
  <c r="AF85" i="6" s="1"/>
  <c r="AB82" i="6"/>
  <c r="AB81" i="6"/>
  <c r="AB84" i="6" s="1"/>
  <c r="X82" i="6"/>
  <c r="X83" i="6" s="1"/>
  <c r="X81" i="6"/>
  <c r="X84" i="6" s="1"/>
  <c r="T82" i="6"/>
  <c r="T81" i="6"/>
  <c r="T84" i="6" s="1"/>
  <c r="Z19" i="8"/>
  <c r="Z21" i="8" s="1"/>
  <c r="Z46" i="8" s="1"/>
  <c r="V18" i="8"/>
  <c r="V19" i="8"/>
  <c r="V21" i="8" s="1"/>
  <c r="R19" i="8"/>
  <c r="N19" i="8"/>
  <c r="J18" i="8"/>
  <c r="I70" i="8"/>
  <c r="I73" i="8" s="1"/>
  <c r="I98" i="8" s="1"/>
  <c r="AF100" i="11"/>
  <c r="DC71" i="11"/>
  <c r="DC74" i="11" s="1"/>
  <c r="DC99" i="11" s="1"/>
  <c r="AW71" i="11"/>
  <c r="AW74" i="11" s="1"/>
  <c r="AO71" i="11"/>
  <c r="AO74" i="11"/>
  <c r="Y71" i="11"/>
  <c r="Q71" i="11"/>
  <c r="Q74" i="11" s="1"/>
  <c r="I71" i="11"/>
  <c r="I74" i="11" s="1"/>
  <c r="AC94" i="11"/>
  <c r="Z98" i="11"/>
  <c r="X18" i="13"/>
  <c r="X17" i="13"/>
  <c r="X19" i="13" s="1"/>
  <c r="X16" i="13"/>
  <c r="T18" i="13"/>
  <c r="T17" i="13"/>
  <c r="T19" i="13" s="1"/>
  <c r="T16" i="13"/>
  <c r="P18" i="13"/>
  <c r="P17" i="13"/>
  <c r="P19" i="13" s="1"/>
  <c r="P16" i="13"/>
  <c r="L18" i="13"/>
  <c r="L17" i="13"/>
  <c r="L19" i="13"/>
  <c r="L16" i="13"/>
  <c r="Z37" i="13"/>
  <c r="V36" i="13"/>
  <c r="V38" i="13"/>
  <c r="V35" i="13"/>
  <c r="R37" i="13"/>
  <c r="R44" i="13" s="1"/>
  <c r="N37" i="13"/>
  <c r="N36" i="13"/>
  <c r="N38" i="13" s="1"/>
  <c r="N35" i="13"/>
  <c r="J37" i="13"/>
  <c r="T66" i="13"/>
  <c r="T69" i="13" s="1"/>
  <c r="P66" i="13"/>
  <c r="P69" i="13" s="1"/>
  <c r="P94" i="13" s="1"/>
  <c r="L66" i="13"/>
  <c r="L69" i="13" s="1"/>
  <c r="L94" i="13" s="1"/>
  <c r="V14" i="17"/>
  <c r="V19" i="17" s="1"/>
  <c r="R14" i="17"/>
  <c r="N14" i="17"/>
  <c r="N19" i="17" s="1"/>
  <c r="J56" i="17"/>
  <c r="H68" i="19"/>
  <c r="L39" i="8"/>
  <c r="Y71" i="8"/>
  <c r="Q71" i="8"/>
  <c r="M71" i="8"/>
  <c r="I71" i="8"/>
  <c r="X71" i="8"/>
  <c r="T71" i="8"/>
  <c r="T72" i="8" s="1"/>
  <c r="P71" i="8"/>
  <c r="S89" i="8"/>
  <c r="O89" i="8"/>
  <c r="O92" i="8" s="1"/>
  <c r="O93" i="8" s="1"/>
  <c r="K89" i="8"/>
  <c r="K92" i="8" s="1"/>
  <c r="BD21" i="11"/>
  <c r="AN21" i="11"/>
  <c r="AN50" i="11" s="1"/>
  <c r="X21" i="11"/>
  <c r="AY72" i="11"/>
  <c r="AA72" i="11"/>
  <c r="S72" i="11"/>
  <c r="K72" i="11"/>
  <c r="W16" i="13"/>
  <c r="W17" i="13"/>
  <c r="W19" i="13"/>
  <c r="O16" i="13"/>
  <c r="O17" i="13"/>
  <c r="O19" i="13" s="1"/>
  <c r="Y36" i="13"/>
  <c r="Y38" i="13"/>
  <c r="Y35" i="13"/>
  <c r="U36" i="13"/>
  <c r="U38" i="13" s="1"/>
  <c r="U35" i="13"/>
  <c r="Q36" i="13"/>
  <c r="Q38" i="13" s="1"/>
  <c r="Q35" i="13"/>
  <c r="M36" i="13"/>
  <c r="M38" i="13" s="1"/>
  <c r="M35" i="13"/>
  <c r="I36" i="13"/>
  <c r="I38" i="13" s="1"/>
  <c r="I35" i="13"/>
  <c r="Z86" i="13"/>
  <c r="R86" i="13"/>
  <c r="J86" i="13"/>
  <c r="J87" i="13" s="1"/>
  <c r="U85" i="13"/>
  <c r="U88" i="13" s="1"/>
  <c r="Q85" i="13"/>
  <c r="Q88" i="13" s="1"/>
  <c r="I85" i="13"/>
  <c r="Y14" i="17"/>
  <c r="Z39" i="8"/>
  <c r="V39" i="8"/>
  <c r="V40" i="8"/>
  <c r="V42" i="8" s="1"/>
  <c r="J39" i="8"/>
  <c r="N70" i="8"/>
  <c r="N73" i="8" s="1"/>
  <c r="Z90" i="8"/>
  <c r="V90" i="8"/>
  <c r="V91" i="8" s="1"/>
  <c r="R90" i="8"/>
  <c r="R99" i="8" s="1"/>
  <c r="J90" i="8"/>
  <c r="Y89" i="8"/>
  <c r="Y92" i="8" s="1"/>
  <c r="U89" i="8"/>
  <c r="U92" i="8" s="1"/>
  <c r="I89" i="8"/>
  <c r="Y42" i="11"/>
  <c r="BC91" i="11"/>
  <c r="BC92" i="11" s="1"/>
  <c r="AY91" i="11"/>
  <c r="AY92" i="11" s="1"/>
  <c r="AU91" i="11"/>
  <c r="AU92" i="11" s="1"/>
  <c r="AQ91" i="11"/>
  <c r="AQ92" i="11"/>
  <c r="AM91" i="11"/>
  <c r="AM92" i="11" s="1"/>
  <c r="AI91" i="11"/>
  <c r="AI92" i="11" s="1"/>
  <c r="AA91" i="11"/>
  <c r="AA92" i="11" s="1"/>
  <c r="S91" i="11"/>
  <c r="S92" i="11" s="1"/>
  <c r="O91" i="11"/>
  <c r="O92" i="11" s="1"/>
  <c r="K91" i="11"/>
  <c r="K92" i="11"/>
  <c r="M16" i="13"/>
  <c r="W35" i="13"/>
  <c r="W36" i="13"/>
  <c r="W38" i="13" s="1"/>
  <c r="S35" i="13"/>
  <c r="S36" i="13"/>
  <c r="S38" i="13" s="1"/>
  <c r="O35" i="13"/>
  <c r="O36" i="13"/>
  <c r="O38" i="13"/>
  <c r="K35" i="13"/>
  <c r="K36" i="13"/>
  <c r="K38" i="13" s="1"/>
  <c r="Y66" i="13"/>
  <c r="Y69" i="13" s="1"/>
  <c r="U66" i="13"/>
  <c r="U69" i="13" s="1"/>
  <c r="Q66" i="13"/>
  <c r="Q69" i="13" s="1"/>
  <c r="M66" i="13"/>
  <c r="M69" i="13" s="1"/>
  <c r="I66" i="13"/>
  <c r="I69" i="13" s="1"/>
  <c r="Z88" i="13"/>
  <c r="J88" i="13"/>
  <c r="O85" i="13"/>
  <c r="O88" i="13" s="1"/>
  <c r="K85" i="13"/>
  <c r="N96" i="13"/>
  <c r="S14" i="17"/>
  <c r="S19" i="17" s="1"/>
  <c r="S56" i="17" s="1"/>
  <c r="U68" i="19"/>
  <c r="U71" i="19" s="1"/>
  <c r="Q68" i="19"/>
  <c r="Q71" i="19" s="1"/>
  <c r="M68" i="19"/>
  <c r="M71" i="19" s="1"/>
  <c r="I68" i="19"/>
  <c r="I71" i="19" s="1"/>
  <c r="K38" i="17"/>
  <c r="K44" i="17" s="1"/>
  <c r="V19" i="19"/>
  <c r="V17" i="19"/>
  <c r="V18" i="19"/>
  <c r="V20" i="19" s="1"/>
  <c r="V45" i="19" s="1"/>
  <c r="V91" i="19" s="1"/>
  <c r="R19" i="19"/>
  <c r="R18" i="19"/>
  <c r="N19" i="19"/>
  <c r="N17" i="19"/>
  <c r="N18" i="19"/>
  <c r="N20" i="19" s="1"/>
  <c r="J17" i="19"/>
  <c r="V37" i="19"/>
  <c r="R38" i="19"/>
  <c r="R40" i="19" s="1"/>
  <c r="R39" i="19"/>
  <c r="N38" i="19"/>
  <c r="N40" i="19" s="1"/>
  <c r="N37" i="19"/>
  <c r="J38" i="19"/>
  <c r="J40" i="19" s="1"/>
  <c r="J39" i="19"/>
  <c r="X69" i="19"/>
  <c r="X97" i="19" s="1"/>
  <c r="T69" i="19"/>
  <c r="P69" i="19"/>
  <c r="L69" i="19"/>
  <c r="DC68" i="19"/>
  <c r="DC71" i="19" s="1"/>
  <c r="DC96" i="19" s="1"/>
  <c r="S68" i="19"/>
  <c r="S71" i="19" s="1"/>
  <c r="O68" i="19"/>
  <c r="O71" i="19" s="1"/>
  <c r="K68" i="19"/>
  <c r="K71" i="19" s="1"/>
  <c r="V88" i="19"/>
  <c r="N88" i="19"/>
  <c r="Y87" i="19"/>
  <c r="Y90" i="19" s="1"/>
  <c r="U87" i="19"/>
  <c r="U90" i="19" s="1"/>
  <c r="Q87" i="19"/>
  <c r="Q90" i="19" s="1"/>
  <c r="M87" i="19"/>
  <c r="M90" i="19" s="1"/>
  <c r="I87" i="19"/>
  <c r="I90" i="19" s="1"/>
  <c r="Y17" i="19"/>
  <c r="Y18" i="19"/>
  <c r="Y20" i="19" s="1"/>
  <c r="Y19" i="19"/>
  <c r="Q17" i="19"/>
  <c r="Q18" i="19"/>
  <c r="Q20" i="19" s="1"/>
  <c r="Q45" i="19" s="1"/>
  <c r="Q19" i="19"/>
  <c r="M17" i="19"/>
  <c r="M18" i="19"/>
  <c r="M20" i="19" s="1"/>
  <c r="M72" i="19" s="1"/>
  <c r="M19" i="19"/>
  <c r="Y39" i="19"/>
  <c r="U37" i="19"/>
  <c r="U39" i="19"/>
  <c r="U38" i="19"/>
  <c r="U40" i="19" s="1"/>
  <c r="M37" i="19"/>
  <c r="M39" i="19"/>
  <c r="M38" i="19"/>
  <c r="M40" i="19" s="1"/>
  <c r="I39" i="19"/>
  <c r="DB68" i="19"/>
  <c r="DB71" i="19" s="1"/>
  <c r="DB96" i="19" s="1"/>
  <c r="V68" i="19"/>
  <c r="V71" i="19" s="1"/>
  <c r="N68" i="19"/>
  <c r="N71" i="19" s="1"/>
  <c r="Y88" i="19"/>
  <c r="U88" i="19"/>
  <c r="U97" i="19" s="1"/>
  <c r="Q88" i="19"/>
  <c r="M88" i="19"/>
  <c r="I88" i="19"/>
  <c r="H17" i="19"/>
  <c r="H18" i="19"/>
  <c r="H20" i="19" s="1"/>
  <c r="H19" i="19"/>
  <c r="S18" i="19"/>
  <c r="S20" i="19" s="1"/>
  <c r="S17" i="19"/>
  <c r="O18" i="19"/>
  <c r="O19" i="19"/>
  <c r="K18" i="19"/>
  <c r="K20" i="19" s="1"/>
  <c r="K17" i="19"/>
  <c r="W38" i="19"/>
  <c r="W40" i="19" s="1"/>
  <c r="O38" i="19"/>
  <c r="O40" i="19" s="1"/>
  <c r="K39" i="19"/>
  <c r="K37" i="19"/>
  <c r="U69" i="19"/>
  <c r="M69" i="19"/>
  <c r="I69" i="19"/>
  <c r="H65" i="6"/>
  <c r="BB42" i="11"/>
  <c r="BB40" i="11"/>
  <c r="BB41" i="11"/>
  <c r="BB43" i="11" s="1"/>
  <c r="AP41" i="11"/>
  <c r="AP43" i="11" s="1"/>
  <c r="AP40" i="11"/>
  <c r="AH41" i="11"/>
  <c r="AH43" i="11" s="1"/>
  <c r="AH40" i="11"/>
  <c r="Z42" i="11"/>
  <c r="Z41" i="11"/>
  <c r="Z43" i="11" s="1"/>
  <c r="Z40" i="11"/>
  <c r="V42" i="11"/>
  <c r="V40" i="11"/>
  <c r="V41" i="11"/>
  <c r="V43" i="11" s="1"/>
  <c r="N42" i="11"/>
  <c r="N40" i="11"/>
  <c r="N41" i="11"/>
  <c r="N43" i="11" s="1"/>
  <c r="BC42" i="11"/>
  <c r="AU42" i="11"/>
  <c r="AM42" i="11"/>
  <c r="AE42" i="11"/>
  <c r="W42" i="11"/>
  <c r="O42" i="11"/>
  <c r="BD41" i="11"/>
  <c r="BD43" i="11" s="1"/>
  <c r="BD40" i="11"/>
  <c r="AZ41" i="11"/>
  <c r="AZ43" i="11" s="1"/>
  <c r="AZ40" i="11"/>
  <c r="AV41" i="11"/>
  <c r="AV43" i="11" s="1"/>
  <c r="AV40" i="11"/>
  <c r="AR41" i="11"/>
  <c r="AR43" i="11" s="1"/>
  <c r="AR40" i="11"/>
  <c r="AN41" i="11"/>
  <c r="AN43" i="11" s="1"/>
  <c r="AN40" i="11"/>
  <c r="AJ41" i="11"/>
  <c r="AJ43" i="11"/>
  <c r="AJ40" i="11"/>
  <c r="AF41" i="11"/>
  <c r="AF43" i="11" s="1"/>
  <c r="AF47" i="11" s="1"/>
  <c r="AF40" i="11"/>
  <c r="AB41" i="11"/>
  <c r="AB43" i="11" s="1"/>
  <c r="AB40" i="11"/>
  <c r="X41" i="11"/>
  <c r="X43" i="11" s="1"/>
  <c r="X40" i="11"/>
  <c r="T41" i="11"/>
  <c r="T43" i="11" s="1"/>
  <c r="T40" i="11"/>
  <c r="P41" i="11"/>
  <c r="P43" i="11" s="1"/>
  <c r="P40" i="11"/>
  <c r="L41" i="11"/>
  <c r="L43" i="11" s="1"/>
  <c r="L40" i="11"/>
  <c r="AX42" i="11"/>
  <c r="AX41" i="11"/>
  <c r="AX43" i="11" s="1"/>
  <c r="AX40" i="11"/>
  <c r="AT42" i="11"/>
  <c r="AT49" i="11" s="1"/>
  <c r="AT40" i="11"/>
  <c r="AT41" i="11"/>
  <c r="AT43" i="11"/>
  <c r="AL42" i="11"/>
  <c r="AL40" i="11"/>
  <c r="AL41" i="11"/>
  <c r="AL43" i="11" s="1"/>
  <c r="AD42" i="11"/>
  <c r="AD40" i="11"/>
  <c r="AD41" i="11"/>
  <c r="AD43" i="11"/>
  <c r="R42" i="11"/>
  <c r="R41" i="11"/>
  <c r="R43" i="11" s="1"/>
  <c r="R40" i="11"/>
  <c r="J42" i="11"/>
  <c r="J40" i="11"/>
  <c r="J41" i="11"/>
  <c r="J43" i="11" s="1"/>
  <c r="AW40" i="11"/>
  <c r="AO40" i="11"/>
  <c r="AO41" i="11"/>
  <c r="AO43" i="11" s="1"/>
  <c r="AO47" i="11" s="1"/>
  <c r="AG40" i="11"/>
  <c r="Y40" i="11"/>
  <c r="Y41" i="11"/>
  <c r="Q40" i="11"/>
  <c r="Q41" i="11"/>
  <c r="Q43" i="11" s="1"/>
  <c r="I40" i="11"/>
  <c r="BC41" i="11"/>
  <c r="BC43" i="11" s="1"/>
  <c r="BC40" i="11"/>
  <c r="AY40" i="11"/>
  <c r="AY41" i="11"/>
  <c r="AY43" i="11" s="1"/>
  <c r="AU41" i="11"/>
  <c r="AU43" i="11" s="1"/>
  <c r="AU47" i="11" s="1"/>
  <c r="AU40" i="11"/>
  <c r="AQ40" i="11"/>
  <c r="AM41" i="11"/>
  <c r="AM43" i="11" s="1"/>
  <c r="AM40" i="11"/>
  <c r="AI41" i="11"/>
  <c r="AI43" i="11" s="1"/>
  <c r="AE41" i="11"/>
  <c r="AE43" i="11"/>
  <c r="AE40" i="11"/>
  <c r="AA40" i="11"/>
  <c r="AA41" i="11"/>
  <c r="AA43" i="11"/>
  <c r="W41" i="11"/>
  <c r="W43" i="11" s="1"/>
  <c r="W40" i="11"/>
  <c r="S40" i="11"/>
  <c r="S41" i="11"/>
  <c r="S43" i="11" s="1"/>
  <c r="O40" i="11"/>
  <c r="O41" i="11"/>
  <c r="O43" i="11" s="1"/>
  <c r="K40" i="11"/>
  <c r="K41" i="11"/>
  <c r="DC73" i="11"/>
  <c r="AV50" i="11"/>
  <c r="P50" i="11"/>
  <c r="BA20" i="11"/>
  <c r="BA22" i="11" s="1"/>
  <c r="BA19" i="11"/>
  <c r="AW19" i="11"/>
  <c r="AW22" i="11"/>
  <c r="AS20" i="11"/>
  <c r="AS22" i="11" s="1"/>
  <c r="AS19" i="11"/>
  <c r="AO20" i="11"/>
  <c r="AO22" i="11" s="1"/>
  <c r="AK20" i="11"/>
  <c r="AK22" i="11"/>
  <c r="AG19" i="11"/>
  <c r="AG20" i="11"/>
  <c r="AG22" i="11" s="1"/>
  <c r="AG48" i="11" s="1"/>
  <c r="AC19" i="11"/>
  <c r="Y19" i="11"/>
  <c r="Y20" i="11"/>
  <c r="Y22" i="11" s="1"/>
  <c r="U20" i="11"/>
  <c r="U22" i="11"/>
  <c r="U19" i="11"/>
  <c r="Q19" i="11"/>
  <c r="Q20" i="11"/>
  <c r="Q22" i="11"/>
  <c r="Q48" i="11" s="1"/>
  <c r="M20" i="11"/>
  <c r="M22" i="11" s="1"/>
  <c r="M19" i="11"/>
  <c r="I19" i="11"/>
  <c r="I20" i="11"/>
  <c r="I22" i="11" s="1"/>
  <c r="AZ19" i="11"/>
  <c r="AZ20" i="11"/>
  <c r="AZ22" i="11" s="1"/>
  <c r="AZ75" i="11" s="1"/>
  <c r="AR19" i="11"/>
  <c r="AR20" i="11"/>
  <c r="AR22" i="11" s="1"/>
  <c r="AJ19" i="11"/>
  <c r="AJ20" i="11"/>
  <c r="AJ22" i="11" s="1"/>
  <c r="AB19" i="11"/>
  <c r="AB20" i="11"/>
  <c r="AB22" i="11" s="1"/>
  <c r="T19" i="11"/>
  <c r="T20" i="11"/>
  <c r="T22" i="11" s="1"/>
  <c r="L19" i="11"/>
  <c r="L20" i="11"/>
  <c r="L22" i="11" s="1"/>
  <c r="BC21" i="11"/>
  <c r="BC19" i="11"/>
  <c r="BC20" i="11"/>
  <c r="BC22" i="11" s="1"/>
  <c r="BC47" i="11" s="1"/>
  <c r="AY19" i="11"/>
  <c r="AY20" i="11"/>
  <c r="AY22" i="11" s="1"/>
  <c r="AU21" i="11"/>
  <c r="AU73" i="11" s="1"/>
  <c r="AU19" i="11"/>
  <c r="AU20" i="11"/>
  <c r="AU22" i="11" s="1"/>
  <c r="AQ19" i="11"/>
  <c r="AQ20" i="11"/>
  <c r="AQ22" i="11" s="1"/>
  <c r="AM21" i="11"/>
  <c r="AM19" i="11"/>
  <c r="AM20" i="11"/>
  <c r="AM22" i="11" s="1"/>
  <c r="AI19" i="11"/>
  <c r="AI20" i="11"/>
  <c r="AI22" i="11" s="1"/>
  <c r="AE19" i="11"/>
  <c r="AE20" i="11"/>
  <c r="AE22" i="11" s="1"/>
  <c r="AA21" i="11"/>
  <c r="AA73" i="11" s="1"/>
  <c r="AA19" i="11"/>
  <c r="AA20" i="11"/>
  <c r="W19" i="11"/>
  <c r="W20" i="11"/>
  <c r="W22" i="11" s="1"/>
  <c r="S21" i="11"/>
  <c r="S19" i="11"/>
  <c r="S20" i="11"/>
  <c r="S22" i="11" s="1"/>
  <c r="O19" i="11"/>
  <c r="O20" i="11"/>
  <c r="O22" i="11" s="1"/>
  <c r="K19" i="11"/>
  <c r="K20" i="11"/>
  <c r="K22" i="11" s="1"/>
  <c r="AR50" i="11"/>
  <c r="AB50" i="11"/>
  <c r="L50" i="11"/>
  <c r="BD20" i="11"/>
  <c r="BD22" i="11" s="1"/>
  <c r="BD19" i="11"/>
  <c r="AV20" i="11"/>
  <c r="AV22" i="11" s="1"/>
  <c r="AV19" i="11"/>
  <c r="AN20" i="11"/>
  <c r="AN19" i="11"/>
  <c r="AF20" i="11"/>
  <c r="AF22" i="11" s="1"/>
  <c r="AF48" i="11" s="1"/>
  <c r="AF19" i="11"/>
  <c r="X20" i="11"/>
  <c r="X22" i="11" s="1"/>
  <c r="X19" i="11"/>
  <c r="P20" i="11"/>
  <c r="P22" i="11" s="1"/>
  <c r="P48" i="11" s="1"/>
  <c r="P19" i="11"/>
  <c r="AZ21" i="11"/>
  <c r="AZ50" i="11" s="1"/>
  <c r="AJ21" i="11"/>
  <c r="AJ73" i="11" s="1"/>
  <c r="T21" i="11"/>
  <c r="T50" i="11" s="1"/>
  <c r="AN22" i="11"/>
  <c r="AN48" i="11" s="1"/>
  <c r="BA21" i="11"/>
  <c r="AW21" i="11"/>
  <c r="AS21" i="11"/>
  <c r="AO21" i="11"/>
  <c r="AK21" i="11"/>
  <c r="AK50" i="11" s="1"/>
  <c r="AG21" i="11"/>
  <c r="AG73" i="11" s="1"/>
  <c r="AC21" i="11"/>
  <c r="AC50" i="11" s="1"/>
  <c r="Y21" i="11"/>
  <c r="U21" i="11"/>
  <c r="Q21" i="11"/>
  <c r="Q73" i="11" s="1"/>
  <c r="M21" i="11"/>
  <c r="I21" i="11"/>
  <c r="I73" i="11" s="1"/>
  <c r="BB20" i="11"/>
  <c r="BB22" i="11" s="1"/>
  <c r="BB48" i="11" s="1"/>
  <c r="BB19" i="11"/>
  <c r="AX20" i="11"/>
  <c r="AX22" i="11"/>
  <c r="AX19" i="11"/>
  <c r="AT20" i="11"/>
  <c r="AT22" i="11" s="1"/>
  <c r="AT19" i="11"/>
  <c r="AP20" i="11"/>
  <c r="AP22" i="11" s="1"/>
  <c r="AP19" i="11"/>
  <c r="AL20" i="11"/>
  <c r="AL22" i="11" s="1"/>
  <c r="AL48" i="11" s="1"/>
  <c r="AL19" i="11"/>
  <c r="AH20" i="11"/>
  <c r="AH22" i="11" s="1"/>
  <c r="AH19" i="11"/>
  <c r="AD20" i="11"/>
  <c r="AD22" i="11" s="1"/>
  <c r="AD19" i="11"/>
  <c r="Z20" i="11"/>
  <c r="Z22" i="11" s="1"/>
  <c r="Z19" i="11"/>
  <c r="V20" i="11"/>
  <c r="V22" i="11" s="1"/>
  <c r="V19" i="11"/>
  <c r="R20" i="11"/>
  <c r="R22" i="11" s="1"/>
  <c r="R19" i="11"/>
  <c r="N20" i="11"/>
  <c r="N22" i="11"/>
  <c r="N19" i="11"/>
  <c r="J19" i="11"/>
  <c r="J20" i="11"/>
  <c r="J22" i="11" s="1"/>
  <c r="H36" i="13"/>
  <c r="H35" i="13"/>
  <c r="H17" i="13"/>
  <c r="H16" i="13"/>
  <c r="I40" i="8"/>
  <c r="I42" i="8" s="1"/>
  <c r="I46" i="8" s="1"/>
  <c r="I39" i="8"/>
  <c r="BA94" i="11"/>
  <c r="AD99" i="11"/>
  <c r="DC70" i="13"/>
  <c r="H40" i="11"/>
  <c r="H41" i="11"/>
  <c r="H19" i="11"/>
  <c r="U48" i="11"/>
  <c r="H69" i="19"/>
  <c r="H98" i="19" s="1"/>
  <c r="H86" i="13"/>
  <c r="H87" i="13" s="1"/>
  <c r="H67" i="13"/>
  <c r="H72" i="11"/>
  <c r="H42" i="11"/>
  <c r="H21" i="11"/>
  <c r="DC66" i="6"/>
  <c r="DC92" i="6"/>
  <c r="AW66" i="6"/>
  <c r="AO66" i="6"/>
  <c r="AO92" i="6" s="1"/>
  <c r="AG66" i="6"/>
  <c r="AG92" i="6" s="1"/>
  <c r="Y66" i="6"/>
  <c r="Y92" i="6" s="1"/>
  <c r="Q66" i="6"/>
  <c r="Q92" i="6" s="1"/>
  <c r="I66" i="6"/>
  <c r="I92" i="6" s="1"/>
  <c r="BB66" i="6"/>
  <c r="BB92" i="6" s="1"/>
  <c r="AX66" i="6"/>
  <c r="AX92" i="6" s="1"/>
  <c r="AT66" i="6"/>
  <c r="AT92" i="6" s="1"/>
  <c r="AL66" i="6"/>
  <c r="AL92" i="6" s="1"/>
  <c r="AD66" i="6"/>
  <c r="AD92" i="6" s="1"/>
  <c r="Z66" i="6"/>
  <c r="Z92" i="6" s="1"/>
  <c r="V66" i="6"/>
  <c r="V92" i="6" s="1"/>
  <c r="N66" i="6"/>
  <c r="N92" i="6" s="1"/>
  <c r="DC82" i="6"/>
  <c r="AW82" i="6"/>
  <c r="AS82" i="6"/>
  <c r="AO82" i="6"/>
  <c r="AK82" i="6"/>
  <c r="AG82" i="6"/>
  <c r="U82" i="6"/>
  <c r="Q82" i="6"/>
  <c r="M82" i="6"/>
  <c r="I82" i="6"/>
  <c r="AL90" i="6"/>
  <c r="J66" i="6"/>
  <c r="J91" i="6" s="1"/>
  <c r="AP90" i="6"/>
  <c r="AW90" i="6"/>
  <c r="AG90" i="6"/>
  <c r="Q90" i="6"/>
  <c r="X90" i="19"/>
  <c r="T90" i="19"/>
  <c r="L90" i="19"/>
  <c r="H90" i="19"/>
  <c r="X88" i="13"/>
  <c r="T88" i="13"/>
  <c r="P88" i="13"/>
  <c r="H88" i="13"/>
  <c r="Z69" i="13"/>
  <c r="V69" i="13"/>
  <c r="R69" i="13"/>
  <c r="J69" i="13"/>
  <c r="H37" i="13"/>
  <c r="H44" i="13" s="1"/>
  <c r="AR93" i="11"/>
  <c r="AR94" i="11" s="1"/>
  <c r="AB93" i="11"/>
  <c r="T93" i="11"/>
  <c r="T94" i="11" s="1"/>
  <c r="P93" i="11"/>
  <c r="P94" i="11" s="1"/>
  <c r="AX91" i="11"/>
  <c r="AX92" i="11" s="1"/>
  <c r="AT91" i="11"/>
  <c r="AT92" i="11" s="1"/>
  <c r="AP91" i="11"/>
  <c r="AP92" i="11" s="1"/>
  <c r="AH91" i="11"/>
  <c r="AH92" i="11" s="1"/>
  <c r="Z91" i="11"/>
  <c r="Z92" i="11" s="1"/>
  <c r="R91" i="11"/>
  <c r="R92" i="11" s="1"/>
  <c r="J91" i="11"/>
  <c r="J92" i="11"/>
  <c r="AU93" i="11"/>
  <c r="AU94" i="11" s="1"/>
  <c r="AE93" i="11"/>
  <c r="AE94" i="11"/>
  <c r="O93" i="11"/>
  <c r="O94" i="11" s="1"/>
  <c r="AZ93" i="11"/>
  <c r="AZ94" i="11" s="1"/>
  <c r="AV93" i="11"/>
  <c r="AV94" i="11" s="1"/>
  <c r="AN93" i="11"/>
  <c r="AN94" i="11" s="1"/>
  <c r="AY93" i="11"/>
  <c r="AY94" i="11" s="1"/>
  <c r="AQ93" i="11"/>
  <c r="AQ94" i="11" s="1"/>
  <c r="AM93" i="11"/>
  <c r="AM94" i="11" s="1"/>
  <c r="AI93" i="11"/>
  <c r="AI94" i="11" s="1"/>
  <c r="AA93" i="11"/>
  <c r="AA94" i="11"/>
  <c r="W93" i="11"/>
  <c r="W94" i="11" s="1"/>
  <c r="S93" i="11"/>
  <c r="S94" i="11"/>
  <c r="K93" i="11"/>
  <c r="BD74" i="11"/>
  <c r="BD99" i="11" s="1"/>
  <c r="AV74" i="11"/>
  <c r="AF74" i="11"/>
  <c r="AB74" i="11"/>
  <c r="AB99" i="11" s="1"/>
  <c r="T74" i="11"/>
  <c r="P74" i="11"/>
  <c r="BB72" i="11"/>
  <c r="AT72" i="11"/>
  <c r="AP72" i="11"/>
  <c r="AP101" i="11" s="1"/>
  <c r="AL72" i="11"/>
  <c r="AL100" i="11" s="1"/>
  <c r="AH72" i="11"/>
  <c r="AD72" i="11"/>
  <c r="AD73" i="11" s="1"/>
  <c r="Z72" i="11"/>
  <c r="V72" i="11"/>
  <c r="N72" i="11"/>
  <c r="J72" i="11"/>
  <c r="AY74" i="11"/>
  <c r="AY98" i="11" s="1"/>
  <c r="AI74" i="11"/>
  <c r="AE74" i="11"/>
  <c r="S74" i="11"/>
  <c r="S98" i="11" s="1"/>
  <c r="O74" i="11"/>
  <c r="AZ74" i="11"/>
  <c r="AR74" i="11"/>
  <c r="AJ74" i="11"/>
  <c r="X74" i="11"/>
  <c r="X99" i="11" s="1"/>
  <c r="L74" i="11"/>
  <c r="R72" i="11"/>
  <c r="BC74" i="11"/>
  <c r="BC99" i="11" s="1"/>
  <c r="AQ74" i="11"/>
  <c r="AM74" i="11"/>
  <c r="W74" i="11"/>
  <c r="K74" i="11"/>
  <c r="BD42" i="11"/>
  <c r="BD49" i="11" s="1"/>
  <c r="AZ42" i="11"/>
  <c r="AV42" i="11"/>
  <c r="AV49" i="11" s="1"/>
  <c r="AR42" i="11"/>
  <c r="AR49" i="11" s="1"/>
  <c r="AN42" i="11"/>
  <c r="AJ42" i="11"/>
  <c r="AF42" i="11"/>
  <c r="AB42" i="11"/>
  <c r="AB49" i="11" s="1"/>
  <c r="X42" i="11"/>
  <c r="X49" i="11"/>
  <c r="T42" i="11"/>
  <c r="P42" i="11"/>
  <c r="P49" i="11" s="1"/>
  <c r="L42" i="11"/>
  <c r="L49" i="11" s="1"/>
  <c r="AY21" i="11"/>
  <c r="AY50" i="11" s="1"/>
  <c r="AQ21" i="11"/>
  <c r="AQ50" i="11" s="1"/>
  <c r="AI21" i="11"/>
  <c r="AE21" i="11"/>
  <c r="W21" i="11"/>
  <c r="W50" i="11" s="1"/>
  <c r="O21" i="11"/>
  <c r="O73" i="11" s="1"/>
  <c r="K21" i="11"/>
  <c r="BB21" i="11"/>
  <c r="AX21" i="11"/>
  <c r="AX49" i="11" s="1"/>
  <c r="AT21" i="11"/>
  <c r="AP21" i="11"/>
  <c r="AL21" i="11"/>
  <c r="AL73" i="11" s="1"/>
  <c r="AH21" i="11"/>
  <c r="AD21" i="11"/>
  <c r="Z21" i="11"/>
  <c r="V21" i="11"/>
  <c r="R21" i="11"/>
  <c r="R50" i="11" s="1"/>
  <c r="N21" i="11"/>
  <c r="AA22" i="11"/>
  <c r="AA48" i="11" s="1"/>
  <c r="X92" i="8"/>
  <c r="X93" i="8" s="1"/>
  <c r="T92" i="8"/>
  <c r="L92" i="8"/>
  <c r="L93" i="8" s="1"/>
  <c r="R73" i="8"/>
  <c r="H92" i="8"/>
  <c r="H93" i="8" s="1"/>
  <c r="DC73" i="8"/>
  <c r="W73" i="8"/>
  <c r="W98" i="8" s="1"/>
  <c r="S73" i="8"/>
  <c r="O73" i="8"/>
  <c r="K73" i="8"/>
  <c r="S41" i="8"/>
  <c r="O41" i="8"/>
  <c r="Z41" i="8"/>
  <c r="V41" i="8"/>
  <c r="Y41" i="8"/>
  <c r="U41" i="8"/>
  <c r="Q41" i="8"/>
  <c r="M41" i="8"/>
  <c r="I41" i="8"/>
  <c r="X41" i="8"/>
  <c r="P41" i="8"/>
  <c r="W21" i="8"/>
  <c r="W20" i="8"/>
  <c r="S20" i="8"/>
  <c r="S48" i="8" s="1"/>
  <c r="O20" i="8"/>
  <c r="O49" i="8" s="1"/>
  <c r="Z20" i="8"/>
  <c r="R20" i="8"/>
  <c r="R72" i="8" s="1"/>
  <c r="J20" i="8"/>
  <c r="J49" i="8" s="1"/>
  <c r="Y20" i="8"/>
  <c r="Y72" i="8" s="1"/>
  <c r="U20" i="8"/>
  <c r="U21" i="8"/>
  <c r="Q20" i="8"/>
  <c r="Q49" i="8" s="1"/>
  <c r="M20" i="8"/>
  <c r="I20" i="8"/>
  <c r="K20" i="8"/>
  <c r="T20" i="8"/>
  <c r="L20" i="8"/>
  <c r="BC84" i="6"/>
  <c r="BC82" i="6"/>
  <c r="AY84" i="6"/>
  <c r="AM84" i="6"/>
  <c r="AM89" i="6" s="1"/>
  <c r="AE84" i="6"/>
  <c r="AA84" i="6"/>
  <c r="W84" i="6"/>
  <c r="S84" i="6"/>
  <c r="S82" i="6"/>
  <c r="BB82" i="6"/>
  <c r="AX82" i="6"/>
  <c r="AX83" i="6" s="1"/>
  <c r="AT82" i="6"/>
  <c r="AL82" i="6"/>
  <c r="AH82" i="6"/>
  <c r="AD82" i="6"/>
  <c r="AD83" i="6" s="1"/>
  <c r="Z82" i="6"/>
  <c r="R82" i="6"/>
  <c r="N82" i="6"/>
  <c r="J82" i="6"/>
  <c r="BB84" i="6"/>
  <c r="AX84" i="6"/>
  <c r="AT84" i="6"/>
  <c r="AT89" i="6" s="1"/>
  <c r="AL84" i="6"/>
  <c r="AL89" i="6" s="1"/>
  <c r="AH84" i="6"/>
  <c r="AD84" i="6"/>
  <c r="Z84" i="6"/>
  <c r="R84" i="6"/>
  <c r="N84" i="6"/>
  <c r="N89" i="6"/>
  <c r="J84" i="6"/>
  <c r="J89" i="6" s="1"/>
  <c r="AR68" i="6"/>
  <c r="AR90" i="6" s="1"/>
  <c r="AR66" i="6"/>
  <c r="AN68" i="6"/>
  <c r="AJ66" i="6"/>
  <c r="AJ68" i="6"/>
  <c r="AJ90" i="6" s="1"/>
  <c r="AF68" i="6"/>
  <c r="AB68" i="6"/>
  <c r="AB90" i="6" s="1"/>
  <c r="AB66" i="6"/>
  <c r="AB91" i="6" s="1"/>
  <c r="T68" i="6"/>
  <c r="T90" i="6" s="1"/>
  <c r="T66" i="6"/>
  <c r="T91" i="6" s="1"/>
  <c r="P68" i="6"/>
  <c r="L68" i="6"/>
  <c r="L66" i="6"/>
  <c r="L91" i="6" s="1"/>
  <c r="BC66" i="6"/>
  <c r="AU66" i="6"/>
  <c r="AM66" i="6"/>
  <c r="AM92" i="6" s="1"/>
  <c r="AE66" i="6"/>
  <c r="AA66" i="6"/>
  <c r="W66" i="6"/>
  <c r="S66" i="6"/>
  <c r="S92" i="6" s="1"/>
  <c r="AI73" i="11"/>
  <c r="J97" i="8"/>
  <c r="DC100" i="11"/>
  <c r="DB97" i="19"/>
  <c r="O95" i="13"/>
  <c r="K99" i="8"/>
  <c r="AO100" i="11"/>
  <c r="DC95" i="13"/>
  <c r="AP98" i="11"/>
  <c r="AW100" i="11"/>
  <c r="Z89" i="6"/>
  <c r="AF73" i="11"/>
  <c r="AF49" i="11"/>
  <c r="DC91" i="6"/>
  <c r="BD100" i="11"/>
  <c r="W95" i="13"/>
  <c r="X97" i="8"/>
  <c r="P56" i="17"/>
  <c r="V56" i="17"/>
  <c r="O70" i="13"/>
  <c r="O43" i="13"/>
  <c r="Z68" i="13"/>
  <c r="BD73" i="11"/>
  <c r="BD50" i="11"/>
  <c r="DC68" i="13"/>
  <c r="K96" i="13"/>
  <c r="U94" i="11"/>
  <c r="AV73" i="11"/>
  <c r="AH98" i="11"/>
  <c r="P73" i="11"/>
  <c r="P100" i="11"/>
  <c r="AV100" i="11"/>
  <c r="Z93" i="8"/>
  <c r="AG89" i="6"/>
  <c r="T45" i="17"/>
  <c r="T44" i="17"/>
  <c r="Q45" i="17"/>
  <c r="N45" i="17"/>
  <c r="N44" i="17"/>
  <c r="R45" i="17"/>
  <c r="L19" i="17"/>
  <c r="L56" i="17" s="1"/>
  <c r="T39" i="17"/>
  <c r="T19" i="17"/>
  <c r="R19" i="17"/>
  <c r="Z91" i="8"/>
  <c r="AL101" i="11"/>
  <c r="Z48" i="11"/>
  <c r="Z75" i="11"/>
  <c r="M98" i="19"/>
  <c r="S96" i="19"/>
  <c r="T98" i="19"/>
  <c r="N47" i="19"/>
  <c r="N46" i="19"/>
  <c r="V47" i="19"/>
  <c r="Y100" i="8"/>
  <c r="V20" i="17"/>
  <c r="DB70" i="19"/>
  <c r="P45" i="13"/>
  <c r="M94" i="11"/>
  <c r="J91" i="8"/>
  <c r="Z87" i="13"/>
  <c r="Z95" i="13"/>
  <c r="I100" i="8"/>
  <c r="I94" i="11"/>
  <c r="Y49" i="8"/>
  <c r="DC95" i="19"/>
  <c r="N96" i="19"/>
  <c r="R47" i="19"/>
  <c r="R46" i="19"/>
  <c r="DB72" i="19"/>
  <c r="Y20" i="17"/>
  <c r="H98" i="11"/>
  <c r="W101" i="11"/>
  <c r="W100" i="11"/>
  <c r="AM101" i="11"/>
  <c r="AM100" i="11"/>
  <c r="BC101" i="11"/>
  <c r="BC100" i="11"/>
  <c r="N20" i="17"/>
  <c r="N39" i="17"/>
  <c r="V45" i="13"/>
  <c r="V44" i="13"/>
  <c r="V68" i="13"/>
  <c r="M48" i="8"/>
  <c r="U49" i="8"/>
  <c r="R100" i="11"/>
  <c r="R101" i="11"/>
  <c r="J100" i="11"/>
  <c r="J101" i="11"/>
  <c r="AT101" i="11"/>
  <c r="U98" i="19"/>
  <c r="DC70" i="19"/>
  <c r="M70" i="19"/>
  <c r="M46" i="19"/>
  <c r="M47" i="19"/>
  <c r="Q47" i="19"/>
  <c r="Y46" i="19"/>
  <c r="Y47" i="19"/>
  <c r="L98" i="19"/>
  <c r="R91" i="8"/>
  <c r="R87" i="13"/>
  <c r="O101" i="11"/>
  <c r="AE101" i="11"/>
  <c r="AE100" i="11"/>
  <c r="AU101" i="11"/>
  <c r="AU100" i="11"/>
  <c r="Q99" i="8"/>
  <c r="Q100" i="8"/>
  <c r="X45" i="13"/>
  <c r="AO98" i="11"/>
  <c r="AO99" i="11"/>
  <c r="N45" i="13"/>
  <c r="N44" i="13"/>
  <c r="AS98" i="11"/>
  <c r="AX89" i="6"/>
  <c r="T49" i="8"/>
  <c r="W49" i="8"/>
  <c r="N100" i="11"/>
  <c r="N101" i="11"/>
  <c r="AH100" i="11"/>
  <c r="AH101" i="11"/>
  <c r="I98" i="19"/>
  <c r="I97" i="19"/>
  <c r="O47" i="19"/>
  <c r="O70" i="19"/>
  <c r="O98" i="19"/>
  <c r="P97" i="19"/>
  <c r="P98" i="19"/>
  <c r="K45" i="17"/>
  <c r="I92" i="8"/>
  <c r="I93" i="8" s="1"/>
  <c r="I88" i="13"/>
  <c r="I93" i="13"/>
  <c r="S101" i="11"/>
  <c r="S100" i="11"/>
  <c r="AI101" i="11"/>
  <c r="AI100" i="11"/>
  <c r="AY101" i="11"/>
  <c r="X100" i="8"/>
  <c r="J20" i="17"/>
  <c r="T45" i="13"/>
  <c r="AC98" i="11"/>
  <c r="I101" i="11"/>
  <c r="I100" i="11"/>
  <c r="L20" i="17"/>
  <c r="T20" i="17"/>
  <c r="L49" i="8"/>
  <c r="S49" i="8"/>
  <c r="AP100" i="11"/>
  <c r="P93" i="13"/>
  <c r="K45" i="19"/>
  <c r="DC72" i="19"/>
  <c r="W98" i="19"/>
  <c r="Y45" i="19"/>
  <c r="Y91" i="19" s="1"/>
  <c r="N72" i="19"/>
  <c r="N45" i="19"/>
  <c r="O42" i="13"/>
  <c r="K101" i="11"/>
  <c r="K100" i="11"/>
  <c r="AA101" i="11"/>
  <c r="AA100" i="11"/>
  <c r="P100" i="8"/>
  <c r="M99" i="8"/>
  <c r="M100" i="8"/>
  <c r="H71" i="19"/>
  <c r="H95" i="19" s="1"/>
  <c r="R20" i="17"/>
  <c r="L45" i="13"/>
  <c r="P20" i="17"/>
  <c r="R45" i="13"/>
  <c r="H68" i="6"/>
  <c r="AX48" i="11"/>
  <c r="N48" i="11"/>
  <c r="AT75" i="11"/>
  <c r="AK75" i="11"/>
  <c r="AK48" i="11"/>
  <c r="Z49" i="11"/>
  <c r="U50" i="11"/>
  <c r="BA50" i="11"/>
  <c r="AM50" i="11"/>
  <c r="AM73" i="11"/>
  <c r="AM49" i="11"/>
  <c r="L48" i="11"/>
  <c r="N49" i="11"/>
  <c r="N50" i="11"/>
  <c r="AT50" i="11"/>
  <c r="AT73" i="11"/>
  <c r="Y49" i="11"/>
  <c r="Y50" i="11"/>
  <c r="AO50" i="11"/>
  <c r="R49" i="11"/>
  <c r="AH49" i="11"/>
  <c r="AH50" i="11"/>
  <c r="N73" i="11"/>
  <c r="AH73" i="11"/>
  <c r="AI48" i="11"/>
  <c r="M50" i="11"/>
  <c r="AS50" i="11"/>
  <c r="AU50" i="11"/>
  <c r="AU49" i="11"/>
  <c r="Y73" i="11"/>
  <c r="AO73" i="11"/>
  <c r="AI50" i="11"/>
  <c r="BC50" i="11"/>
  <c r="BC73" i="11"/>
  <c r="BC49" i="11"/>
  <c r="AB48" i="11"/>
  <c r="AD49" i="11"/>
  <c r="AD50" i="11"/>
  <c r="O50" i="11"/>
  <c r="O49" i="11"/>
  <c r="V48" i="11"/>
  <c r="V49" i="11"/>
  <c r="V50" i="11"/>
  <c r="AL50" i="11"/>
  <c r="BB50" i="11"/>
  <c r="V73" i="11"/>
  <c r="BB73" i="11"/>
  <c r="Q49" i="11"/>
  <c r="Q50" i="11"/>
  <c r="AG50" i="11"/>
  <c r="AW50" i="11"/>
  <c r="AW73" i="11"/>
  <c r="H20" i="11"/>
  <c r="H22" i="11" s="1"/>
  <c r="H19" i="13"/>
  <c r="H38" i="13"/>
  <c r="T95" i="19"/>
  <c r="X95" i="19"/>
  <c r="V70" i="13"/>
  <c r="V94" i="13"/>
  <c r="V93" i="13"/>
  <c r="J94" i="13"/>
  <c r="J93" i="13"/>
  <c r="Z94" i="13"/>
  <c r="Z93" i="13"/>
  <c r="R94" i="13"/>
  <c r="K75" i="11"/>
  <c r="K99" i="11"/>
  <c r="AJ99" i="11"/>
  <c r="AY99" i="11"/>
  <c r="P99" i="11"/>
  <c r="AR98" i="11"/>
  <c r="AR99" i="11"/>
  <c r="AE99" i="11"/>
  <c r="AE98" i="11"/>
  <c r="T98" i="11"/>
  <c r="T99" i="11"/>
  <c r="AV98" i="11"/>
  <c r="AV99" i="11"/>
  <c r="AF99" i="11"/>
  <c r="W75" i="11"/>
  <c r="W99" i="11"/>
  <c r="W98" i="11"/>
  <c r="AM99" i="11"/>
  <c r="L99" i="11"/>
  <c r="AZ99" i="11"/>
  <c r="AI99" i="11"/>
  <c r="AI98" i="11"/>
  <c r="AB75" i="11"/>
  <c r="L97" i="8"/>
  <c r="O97" i="8"/>
  <c r="O98" i="8"/>
  <c r="K98" i="8"/>
  <c r="DC98" i="8"/>
  <c r="DC97" i="8"/>
  <c r="S98" i="8"/>
  <c r="T43" i="13"/>
  <c r="H43" i="11"/>
  <c r="W47" i="8"/>
  <c r="W74" i="8"/>
  <c r="U47" i="8"/>
  <c r="DC74" i="8"/>
  <c r="J47" i="8"/>
  <c r="U74" i="8"/>
  <c r="H95" i="13"/>
  <c r="H49" i="11"/>
  <c r="W92" i="6"/>
  <c r="BC92" i="6"/>
  <c r="AO91" i="6"/>
  <c r="AG83" i="6"/>
  <c r="Q83" i="6"/>
  <c r="L83" i="6"/>
  <c r="AA92" i="6"/>
  <c r="AE92" i="6"/>
  <c r="AU92" i="6"/>
  <c r="AJ92" i="6"/>
  <c r="AL91" i="6"/>
  <c r="BB91" i="6"/>
  <c r="Q91" i="6"/>
  <c r="AG91" i="6"/>
  <c r="AX91" i="6"/>
  <c r="I49" i="8"/>
  <c r="I48" i="8"/>
  <c r="I72" i="8"/>
  <c r="K49" i="8"/>
  <c r="K72" i="8"/>
  <c r="J92" i="6"/>
  <c r="P90" i="6"/>
  <c r="AF90" i="6"/>
  <c r="AN90" i="6"/>
  <c r="L90" i="6"/>
  <c r="L89" i="6"/>
  <c r="AB89" i="6"/>
  <c r="G78" i="19"/>
  <c r="G59" i="19"/>
  <c r="J48" i="11"/>
  <c r="R56" i="17"/>
  <c r="T56" i="17"/>
  <c r="H42" i="13"/>
  <c r="G76" i="13"/>
  <c r="G57" i="13"/>
  <c r="G80" i="13"/>
  <c r="G61" i="13"/>
  <c r="G81" i="11"/>
  <c r="G62" i="11"/>
  <c r="G79" i="11"/>
  <c r="G60" i="11"/>
  <c r="G82" i="8"/>
  <c r="G80" i="8"/>
  <c r="G79" i="8"/>
  <c r="L232" i="5"/>
  <c r="M232" i="5"/>
  <c r="L227" i="5"/>
  <c r="M227" i="5"/>
  <c r="K227" i="5"/>
  <c r="N222" i="5"/>
  <c r="N212" i="5"/>
  <c r="L202" i="7"/>
  <c r="M202" i="7"/>
  <c r="L197" i="7"/>
  <c r="M197" i="7"/>
  <c r="N192" i="7"/>
  <c r="N182" i="7"/>
  <c r="L134" i="7"/>
  <c r="M134" i="7"/>
  <c r="L232" i="10"/>
  <c r="M232" i="10"/>
  <c r="H40" i="3" s="1"/>
  <c r="K232" i="10"/>
  <c r="L227" i="10"/>
  <c r="M227" i="10"/>
  <c r="N222" i="10"/>
  <c r="L134" i="10"/>
  <c r="M134" i="10"/>
  <c r="L147" i="14"/>
  <c r="M147" i="14"/>
  <c r="L152" i="14"/>
  <c r="M152" i="14"/>
  <c r="N142" i="14"/>
  <c r="L84" i="14"/>
  <c r="M84" i="14"/>
  <c r="L147" i="16"/>
  <c r="M147" i="16"/>
  <c r="K147" i="16"/>
  <c r="L152" i="16"/>
  <c r="M152" i="16"/>
  <c r="N142" i="16"/>
  <c r="L84" i="16"/>
  <c r="M84" i="16"/>
  <c r="BE36" i="4"/>
  <c r="H9" i="8"/>
  <c r="H11" i="8" s="1"/>
  <c r="H20" i="8" s="1"/>
  <c r="I33" i="15"/>
  <c r="I2" i="15"/>
  <c r="P95" i="16"/>
  <c r="P2" i="16"/>
  <c r="P95" i="14"/>
  <c r="P145" i="10"/>
  <c r="P2" i="10"/>
  <c r="P145" i="5"/>
  <c r="P2" i="7"/>
  <c r="P145" i="7"/>
  <c r="G28" i="6"/>
  <c r="G26" i="6"/>
  <c r="G8" i="6"/>
  <c r="G6" i="6"/>
  <c r="C87" i="4"/>
  <c r="C221" i="4"/>
  <c r="E7" i="4"/>
  <c r="E8" i="4"/>
  <c r="E9" i="4"/>
  <c r="E10" i="4"/>
  <c r="E6" i="4"/>
  <c r="C18" i="4"/>
  <c r="AF9" i="4"/>
  <c r="C33" i="2"/>
  <c r="AZ8" i="4" s="1"/>
  <c r="BE34" i="4"/>
  <c r="G28" i="13"/>
  <c r="G25" i="13"/>
  <c r="G6" i="13"/>
  <c r="G27" i="13"/>
  <c r="G80" i="11"/>
  <c r="G61" i="11"/>
  <c r="G32" i="11"/>
  <c r="G77" i="19"/>
  <c r="G58" i="19"/>
  <c r="G27" i="19"/>
  <c r="G26" i="19"/>
  <c r="G7" i="19"/>
  <c r="G6" i="19"/>
  <c r="G31" i="17"/>
  <c r="G75" i="13"/>
  <c r="G56" i="13"/>
  <c r="G9" i="13"/>
  <c r="G28" i="19"/>
  <c r="H68" i="13"/>
  <c r="H45" i="13"/>
  <c r="H99" i="11"/>
  <c r="H101" i="11"/>
  <c r="G61" i="8"/>
  <c r="G6" i="8"/>
  <c r="G27" i="8"/>
  <c r="H96" i="13"/>
  <c r="H73" i="11"/>
  <c r="H50" i="11"/>
  <c r="H43" i="13"/>
  <c r="H45" i="19"/>
  <c r="H91" i="19" s="1"/>
  <c r="H47" i="19"/>
  <c r="G80" i="6"/>
  <c r="G75" i="6"/>
  <c r="G74" i="6"/>
  <c r="G59" i="6"/>
  <c r="G64" i="6"/>
  <c r="H48" i="11"/>
  <c r="M159" i="16"/>
  <c r="L159" i="16"/>
  <c r="M137" i="16"/>
  <c r="M138" i="16" s="1"/>
  <c r="L137" i="16"/>
  <c r="L138" i="16" s="1"/>
  <c r="K137" i="16"/>
  <c r="K138" i="16" s="1"/>
  <c r="N132" i="16"/>
  <c r="M129" i="16"/>
  <c r="M130" i="16" s="1"/>
  <c r="L129" i="16"/>
  <c r="L130" i="16" s="1"/>
  <c r="N122" i="16"/>
  <c r="M120" i="16"/>
  <c r="L120" i="16"/>
  <c r="Q119" i="16"/>
  <c r="Q118" i="16"/>
  <c r="P118" i="16"/>
  <c r="Q117" i="16"/>
  <c r="P117" i="16"/>
  <c r="Q116" i="16"/>
  <c r="P116" i="16"/>
  <c r="Q115" i="16"/>
  <c r="P115" i="16"/>
  <c r="Q114" i="16"/>
  <c r="P114" i="16"/>
  <c r="Q113" i="16"/>
  <c r="P113" i="16"/>
  <c r="Q112" i="16"/>
  <c r="P112" i="16"/>
  <c r="Q111" i="16"/>
  <c r="P111" i="16"/>
  <c r="Q110" i="16"/>
  <c r="P110" i="16"/>
  <c r="Q109" i="16"/>
  <c r="P109" i="16"/>
  <c r="Q108" i="16"/>
  <c r="P108" i="16"/>
  <c r="Q107" i="16"/>
  <c r="P107" i="16"/>
  <c r="Q106" i="16"/>
  <c r="P106" i="16"/>
  <c r="Q105" i="16"/>
  <c r="P105" i="16"/>
  <c r="Q104" i="16"/>
  <c r="P104" i="16"/>
  <c r="Q103" i="16"/>
  <c r="P103" i="16"/>
  <c r="Q102" i="16"/>
  <c r="P102" i="16"/>
  <c r="Q101" i="16"/>
  <c r="P101" i="16"/>
  <c r="Q100" i="16"/>
  <c r="P100" i="16"/>
  <c r="Q99" i="16"/>
  <c r="P99" i="16"/>
  <c r="L75" i="16"/>
  <c r="L76" i="16" s="1"/>
  <c r="L69" i="16"/>
  <c r="Q56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M159" i="14"/>
  <c r="L159" i="14"/>
  <c r="M137" i="14"/>
  <c r="M138" i="14" s="1"/>
  <c r="L137" i="14"/>
  <c r="L138" i="14"/>
  <c r="N137" i="14"/>
  <c r="N138" i="14" s="1"/>
  <c r="K137" i="14"/>
  <c r="K138" i="14" s="1"/>
  <c r="N132" i="14"/>
  <c r="M129" i="14"/>
  <c r="M130" i="14" s="1"/>
  <c r="L129" i="14"/>
  <c r="L130" i="14" s="1"/>
  <c r="N122" i="14"/>
  <c r="M120" i="14"/>
  <c r="L120" i="14"/>
  <c r="Q119" i="14"/>
  <c r="Q118" i="14"/>
  <c r="P118" i="14"/>
  <c r="Q117" i="14"/>
  <c r="P117" i="14"/>
  <c r="Q116" i="14"/>
  <c r="P116" i="14"/>
  <c r="Q115" i="14"/>
  <c r="P115" i="14"/>
  <c r="Q114" i="14"/>
  <c r="P114" i="14"/>
  <c r="Q113" i="14"/>
  <c r="P113" i="14"/>
  <c r="Q112" i="14"/>
  <c r="P112" i="14"/>
  <c r="Q111" i="14"/>
  <c r="P111" i="14"/>
  <c r="Q110" i="14"/>
  <c r="P110" i="14"/>
  <c r="Q109" i="14"/>
  <c r="P109" i="14"/>
  <c r="Q108" i="14"/>
  <c r="P108" i="14"/>
  <c r="Q107" i="14"/>
  <c r="P107" i="14"/>
  <c r="Q106" i="14"/>
  <c r="P106" i="14"/>
  <c r="Q105" i="14"/>
  <c r="P105" i="14"/>
  <c r="Q104" i="14"/>
  <c r="P104" i="14"/>
  <c r="Q103" i="14"/>
  <c r="P103" i="14"/>
  <c r="Q102" i="14"/>
  <c r="P102" i="14"/>
  <c r="Q101" i="14"/>
  <c r="P101" i="14"/>
  <c r="Q100" i="14"/>
  <c r="P100" i="14"/>
  <c r="Q99" i="14"/>
  <c r="P99" i="14"/>
  <c r="K91" i="14"/>
  <c r="M75" i="14"/>
  <c r="M76" i="14" s="1"/>
  <c r="L75" i="14"/>
  <c r="L76" i="14" s="1"/>
  <c r="K75" i="14"/>
  <c r="K76" i="14"/>
  <c r="L69" i="14"/>
  <c r="M57" i="14"/>
  <c r="L57" i="14"/>
  <c r="Q56" i="14"/>
  <c r="Q7" i="14"/>
  <c r="Q6" i="14"/>
  <c r="P6" i="14"/>
  <c r="AP7" i="4"/>
  <c r="G15" i="31"/>
  <c r="Q15" i="31"/>
  <c r="K129" i="14"/>
  <c r="K130" i="14" s="1"/>
  <c r="N129" i="14"/>
  <c r="N129" i="16"/>
  <c r="N91" i="16"/>
  <c r="N137" i="16"/>
  <c r="N138" i="16" s="1"/>
  <c r="K129" i="16"/>
  <c r="K130" i="16" s="1"/>
  <c r="G16" i="31"/>
  <c r="Q16" i="31" s="1"/>
  <c r="N159" i="16"/>
  <c r="N159" i="14"/>
  <c r="K75" i="16"/>
  <c r="K76" i="16" s="1"/>
  <c r="N75" i="16"/>
  <c r="N76" i="16" s="1"/>
  <c r="N57" i="14"/>
  <c r="AP8" i="4" s="1"/>
  <c r="N75" i="14"/>
  <c r="N76" i="14"/>
  <c r="K159" i="14"/>
  <c r="M239" i="10"/>
  <c r="H43" i="3" s="1"/>
  <c r="L239" i="10"/>
  <c r="M217" i="10"/>
  <c r="M218" i="10" s="1"/>
  <c r="L217" i="10"/>
  <c r="L218" i="10"/>
  <c r="K217" i="10"/>
  <c r="K218" i="10" s="1"/>
  <c r="N217" i="10"/>
  <c r="N212" i="10"/>
  <c r="M209" i="10"/>
  <c r="M210" i="10" s="1"/>
  <c r="L209" i="10"/>
  <c r="L210" i="10" s="1"/>
  <c r="N202" i="10"/>
  <c r="M200" i="10"/>
  <c r="L200" i="10"/>
  <c r="Q199" i="10"/>
  <c r="Q198" i="10"/>
  <c r="P198" i="10"/>
  <c r="Q197" i="10"/>
  <c r="P197" i="10"/>
  <c r="Q196" i="10"/>
  <c r="P196" i="10"/>
  <c r="Q195" i="10"/>
  <c r="P195" i="10"/>
  <c r="Q194" i="10"/>
  <c r="P194" i="10"/>
  <c r="Q193" i="10"/>
  <c r="P193" i="10"/>
  <c r="Q192" i="10"/>
  <c r="P192" i="10"/>
  <c r="Q191" i="10"/>
  <c r="P191" i="10"/>
  <c r="Q190" i="10"/>
  <c r="P190" i="10"/>
  <c r="Q189" i="10"/>
  <c r="P189" i="10"/>
  <c r="Q188" i="10"/>
  <c r="P188" i="10"/>
  <c r="Q187" i="10"/>
  <c r="P187" i="10"/>
  <c r="Q186" i="10"/>
  <c r="P186" i="10"/>
  <c r="Q185" i="10"/>
  <c r="P185" i="10"/>
  <c r="Q184" i="10"/>
  <c r="P184" i="10"/>
  <c r="Q183" i="10"/>
  <c r="P183" i="10"/>
  <c r="Q182" i="10"/>
  <c r="P182" i="10"/>
  <c r="Q181" i="10"/>
  <c r="P181" i="10"/>
  <c r="Q180" i="10"/>
  <c r="P180" i="10"/>
  <c r="Q179" i="10"/>
  <c r="P179" i="10"/>
  <c r="Q178" i="10"/>
  <c r="P178" i="10"/>
  <c r="Q177" i="10"/>
  <c r="P177" i="10"/>
  <c r="Q176" i="10"/>
  <c r="P176" i="10"/>
  <c r="Q175" i="10"/>
  <c r="P175" i="10"/>
  <c r="Q174" i="10"/>
  <c r="P174" i="10"/>
  <c r="Q173" i="10"/>
  <c r="P173" i="10"/>
  <c r="Q172" i="10"/>
  <c r="P172" i="10"/>
  <c r="Q171" i="10"/>
  <c r="P171" i="10"/>
  <c r="Q170" i="10"/>
  <c r="P170" i="10"/>
  <c r="Q169" i="10"/>
  <c r="P169" i="10"/>
  <c r="Q168" i="10"/>
  <c r="P168" i="10"/>
  <c r="Q167" i="10"/>
  <c r="P167" i="10"/>
  <c r="Q166" i="10"/>
  <c r="P166" i="10"/>
  <c r="Q165" i="10"/>
  <c r="P165" i="10"/>
  <c r="Q164" i="10"/>
  <c r="P164" i="10"/>
  <c r="Q163" i="10"/>
  <c r="P163" i="10"/>
  <c r="Q162" i="10"/>
  <c r="P162" i="10"/>
  <c r="Q161" i="10"/>
  <c r="P161" i="10"/>
  <c r="Q160" i="10"/>
  <c r="P160" i="10"/>
  <c r="Q159" i="10"/>
  <c r="P159" i="10"/>
  <c r="Q158" i="10"/>
  <c r="P158" i="10"/>
  <c r="Q157" i="10"/>
  <c r="P157" i="10"/>
  <c r="Q156" i="10"/>
  <c r="P156" i="10"/>
  <c r="Q155" i="10"/>
  <c r="P155" i="10"/>
  <c r="Q154" i="10"/>
  <c r="P154" i="10"/>
  <c r="Q153" i="10"/>
  <c r="P153" i="10"/>
  <c r="Q152" i="10"/>
  <c r="P152" i="10"/>
  <c r="Q151" i="10"/>
  <c r="P151" i="10"/>
  <c r="Q150" i="10"/>
  <c r="P150" i="10"/>
  <c r="Q149" i="10"/>
  <c r="P149" i="10"/>
  <c r="M141" i="10"/>
  <c r="L141" i="10"/>
  <c r="M125" i="10"/>
  <c r="M126" i="10" s="1"/>
  <c r="M127" i="10" s="1"/>
  <c r="L125" i="10"/>
  <c r="L126" i="10" s="1"/>
  <c r="L127" i="10" s="1"/>
  <c r="K125" i="10"/>
  <c r="Q106" i="10"/>
  <c r="Q6" i="10"/>
  <c r="P6" i="10"/>
  <c r="K126" i="10"/>
  <c r="N200" i="10"/>
  <c r="N209" i="10"/>
  <c r="BB7" i="4"/>
  <c r="AW7" i="4"/>
  <c r="AP10" i="4"/>
  <c r="BB10" i="4"/>
  <c r="AW10" i="4"/>
  <c r="N120" i="16"/>
  <c r="N120" i="14"/>
  <c r="N141" i="10"/>
  <c r="K141" i="10"/>
  <c r="N125" i="10"/>
  <c r="N126" i="10" s="1"/>
  <c r="N239" i="10"/>
  <c r="K209" i="10"/>
  <c r="K239" i="10"/>
  <c r="G29" i="8"/>
  <c r="G8" i="8"/>
  <c r="G60" i="8"/>
  <c r="M209" i="7"/>
  <c r="L209" i="7"/>
  <c r="M187" i="7"/>
  <c r="M188" i="7" s="1"/>
  <c r="L187" i="7"/>
  <c r="L188" i="7" s="1"/>
  <c r="M179" i="7"/>
  <c r="M180" i="7" s="1"/>
  <c r="L179" i="7"/>
  <c r="L180" i="7" s="1"/>
  <c r="N172" i="7"/>
  <c r="M170" i="7"/>
  <c r="L170" i="7"/>
  <c r="Q169" i="7"/>
  <c r="Q168" i="7"/>
  <c r="P168" i="7"/>
  <c r="Q167" i="7"/>
  <c r="P167" i="7"/>
  <c r="Q166" i="7"/>
  <c r="P166" i="7"/>
  <c r="Q165" i="7"/>
  <c r="P165" i="7"/>
  <c r="Q164" i="7"/>
  <c r="P164" i="7"/>
  <c r="Q163" i="7"/>
  <c r="P163" i="7"/>
  <c r="Q162" i="7"/>
  <c r="P162" i="7"/>
  <c r="Q161" i="7"/>
  <c r="P161" i="7"/>
  <c r="Q160" i="7"/>
  <c r="P160" i="7"/>
  <c r="Q159" i="7"/>
  <c r="P159" i="7"/>
  <c r="Q158" i="7"/>
  <c r="P158" i="7"/>
  <c r="Q157" i="7"/>
  <c r="P157" i="7"/>
  <c r="Q156" i="7"/>
  <c r="P156" i="7"/>
  <c r="Q155" i="7"/>
  <c r="P155" i="7"/>
  <c r="Q154" i="7"/>
  <c r="P154" i="7"/>
  <c r="Q153" i="7"/>
  <c r="P153" i="7"/>
  <c r="Q152" i="7"/>
  <c r="P152" i="7"/>
  <c r="Q151" i="7"/>
  <c r="P151" i="7"/>
  <c r="Q150" i="7"/>
  <c r="P150" i="7"/>
  <c r="Q149" i="7"/>
  <c r="P149" i="7"/>
  <c r="M141" i="7"/>
  <c r="L141" i="7"/>
  <c r="M125" i="7"/>
  <c r="M126" i="7" s="1"/>
  <c r="L125" i="7"/>
  <c r="L126" i="7" s="1"/>
  <c r="M119" i="7"/>
  <c r="L119" i="7"/>
  <c r="M107" i="7"/>
  <c r="L107" i="7"/>
  <c r="Q106" i="7"/>
  <c r="Q6" i="7"/>
  <c r="P6" i="7"/>
  <c r="K125" i="7"/>
  <c r="K126" i="7" s="1"/>
  <c r="K187" i="7"/>
  <c r="K188" i="7" s="1"/>
  <c r="N187" i="7"/>
  <c r="N188" i="7" s="1"/>
  <c r="N125" i="7"/>
  <c r="N126" i="7" s="1"/>
  <c r="N209" i="7"/>
  <c r="K209" i="7"/>
  <c r="L239" i="5"/>
  <c r="M239" i="5"/>
  <c r="L217" i="5"/>
  <c r="G35" i="3" s="1"/>
  <c r="M217" i="5"/>
  <c r="L209" i="5"/>
  <c r="L210" i="5" s="1"/>
  <c r="M209" i="5"/>
  <c r="H33" i="3" s="1"/>
  <c r="L200" i="5"/>
  <c r="M200" i="5"/>
  <c r="M187" i="22"/>
  <c r="L187" i="22"/>
  <c r="M174" i="22"/>
  <c r="M153" i="16" s="1"/>
  <c r="L174" i="22"/>
  <c r="L153" i="16" s="1"/>
  <c r="M161" i="22"/>
  <c r="M153" i="14" s="1"/>
  <c r="L161" i="22"/>
  <c r="L153" i="14" s="1"/>
  <c r="M148" i="22"/>
  <c r="L148" i="22"/>
  <c r="M135" i="22"/>
  <c r="M233" i="10"/>
  <c r="L135" i="22"/>
  <c r="L233" i="10" s="1"/>
  <c r="M122" i="22"/>
  <c r="M203" i="7" s="1"/>
  <c r="L122" i="22"/>
  <c r="L203" i="7" s="1"/>
  <c r="M109" i="22"/>
  <c r="M233" i="5" s="1"/>
  <c r="L109" i="22"/>
  <c r="M85" i="16"/>
  <c r="M92" i="16" s="1"/>
  <c r="M93" i="16" s="1"/>
  <c r="L85" i="16"/>
  <c r="L92" i="16" s="1"/>
  <c r="M85" i="14"/>
  <c r="M92" i="14" s="1"/>
  <c r="L85" i="14"/>
  <c r="M135" i="10"/>
  <c r="L135" i="10"/>
  <c r="M135" i="7"/>
  <c r="L135" i="7"/>
  <c r="N202" i="5"/>
  <c r="N210" i="5" s="1"/>
  <c r="O873" i="21"/>
  <c r="N873" i="21"/>
  <c r="O860" i="21"/>
  <c r="N860" i="21"/>
  <c r="O845" i="21"/>
  <c r="N845" i="21"/>
  <c r="O832" i="21"/>
  <c r="O846" i="21" s="1"/>
  <c r="M154" i="16" s="1"/>
  <c r="N832" i="21"/>
  <c r="O817" i="21"/>
  <c r="N817" i="21"/>
  <c r="O804" i="21"/>
  <c r="N804" i="21"/>
  <c r="N818" i="21" s="1"/>
  <c r="L154" i="14" s="1"/>
  <c r="O789" i="21"/>
  <c r="N789" i="21"/>
  <c r="O776" i="21"/>
  <c r="O790" i="21" s="1"/>
  <c r="N776" i="21"/>
  <c r="N790" i="21" s="1"/>
  <c r="O761" i="21"/>
  <c r="N761" i="21"/>
  <c r="O748" i="21"/>
  <c r="N748" i="21"/>
  <c r="O733" i="21"/>
  <c r="N733" i="21"/>
  <c r="O720" i="21"/>
  <c r="O734" i="21" s="1"/>
  <c r="M204" i="7" s="1"/>
  <c r="N720" i="21"/>
  <c r="O705" i="21"/>
  <c r="N705" i="21"/>
  <c r="N706" i="21" s="1"/>
  <c r="L234" i="5" s="1"/>
  <c r="O692" i="21"/>
  <c r="N692" i="21"/>
  <c r="L233" i="5"/>
  <c r="N170" i="7"/>
  <c r="O115" i="21"/>
  <c r="M136" i="5" s="1"/>
  <c r="N115" i="21"/>
  <c r="L136" i="5"/>
  <c r="M142" i="5"/>
  <c r="P873" i="21"/>
  <c r="P845" i="21"/>
  <c r="P832" i="21"/>
  <c r="P776" i="21"/>
  <c r="P860" i="21"/>
  <c r="P817" i="21"/>
  <c r="P748" i="21"/>
  <c r="P733" i="21"/>
  <c r="P720" i="21"/>
  <c r="P734" i="21" s="1"/>
  <c r="N204" i="7" s="1"/>
  <c r="M733" i="21"/>
  <c r="P761" i="21"/>
  <c r="P789" i="21"/>
  <c r="P705" i="21"/>
  <c r="P692" i="21"/>
  <c r="N107" i="7"/>
  <c r="AP5" i="4"/>
  <c r="M789" i="21"/>
  <c r="M790" i="21" s="1"/>
  <c r="M761" i="21"/>
  <c r="M860" i="21"/>
  <c r="M720" i="21"/>
  <c r="M832" i="21"/>
  <c r="M873" i="21"/>
  <c r="M776" i="21"/>
  <c r="N187" i="22"/>
  <c r="N174" i="22"/>
  <c r="N153" i="16" s="1"/>
  <c r="N161" i="22"/>
  <c r="N153" i="14"/>
  <c r="N148" i="22"/>
  <c r="N135" i="22"/>
  <c r="N233" i="10" s="1"/>
  <c r="P790" i="21"/>
  <c r="K187" i="22"/>
  <c r="K174" i="22"/>
  <c r="K153" i="16"/>
  <c r="K161" i="22"/>
  <c r="K153" i="14"/>
  <c r="K135" i="22"/>
  <c r="K233" i="10" s="1"/>
  <c r="N109" i="22"/>
  <c r="N233" i="5"/>
  <c r="K122" i="22"/>
  <c r="N122" i="22"/>
  <c r="N239" i="5"/>
  <c r="N217" i="5"/>
  <c r="N218" i="5"/>
  <c r="Q199" i="5"/>
  <c r="Q198" i="5"/>
  <c r="P198" i="5"/>
  <c r="Q197" i="5"/>
  <c r="P197" i="5"/>
  <c r="Q196" i="5"/>
  <c r="P196" i="5"/>
  <c r="Q195" i="5"/>
  <c r="P195" i="5"/>
  <c r="Q194" i="5"/>
  <c r="P194" i="5"/>
  <c r="Q193" i="5"/>
  <c r="P193" i="5"/>
  <c r="Q192" i="5"/>
  <c r="P192" i="5"/>
  <c r="Q191" i="5"/>
  <c r="P191" i="5"/>
  <c r="Q190" i="5"/>
  <c r="P190" i="5"/>
  <c r="Q189" i="5"/>
  <c r="P189" i="5"/>
  <c r="Q188" i="5"/>
  <c r="P188" i="5"/>
  <c r="Q187" i="5"/>
  <c r="P187" i="5"/>
  <c r="Q186" i="5"/>
  <c r="P186" i="5"/>
  <c r="Q185" i="5"/>
  <c r="P185" i="5"/>
  <c r="Q184" i="5"/>
  <c r="P184" i="5"/>
  <c r="Q183" i="5"/>
  <c r="P183" i="5"/>
  <c r="Q182" i="5"/>
  <c r="P182" i="5"/>
  <c r="Q181" i="5"/>
  <c r="P181" i="5"/>
  <c r="Q180" i="5"/>
  <c r="P180" i="5"/>
  <c r="Q179" i="5"/>
  <c r="P179" i="5"/>
  <c r="Q178" i="5"/>
  <c r="P178" i="5"/>
  <c r="Q177" i="5"/>
  <c r="P177" i="5"/>
  <c r="Q176" i="5"/>
  <c r="P176" i="5"/>
  <c r="Q175" i="5"/>
  <c r="P175" i="5"/>
  <c r="Q174" i="5"/>
  <c r="P174" i="5"/>
  <c r="Q173" i="5"/>
  <c r="P173" i="5"/>
  <c r="Q172" i="5"/>
  <c r="P172" i="5"/>
  <c r="Q171" i="5"/>
  <c r="P171" i="5"/>
  <c r="Q170" i="5"/>
  <c r="P170" i="5"/>
  <c r="Q169" i="5"/>
  <c r="P169" i="5"/>
  <c r="Q168" i="5"/>
  <c r="P168" i="5"/>
  <c r="Q167" i="5"/>
  <c r="P167" i="5"/>
  <c r="Q166" i="5"/>
  <c r="P166" i="5"/>
  <c r="Q165" i="5"/>
  <c r="P165" i="5"/>
  <c r="Q164" i="5"/>
  <c r="P164" i="5"/>
  <c r="Q163" i="5"/>
  <c r="P163" i="5"/>
  <c r="Q162" i="5"/>
  <c r="P162" i="5"/>
  <c r="Q161" i="5"/>
  <c r="P161" i="5"/>
  <c r="Q160" i="5"/>
  <c r="P160" i="5"/>
  <c r="Q159" i="5"/>
  <c r="P159" i="5"/>
  <c r="Q158" i="5"/>
  <c r="P158" i="5"/>
  <c r="Q157" i="5"/>
  <c r="P157" i="5"/>
  <c r="Q156" i="5"/>
  <c r="P156" i="5"/>
  <c r="Q155" i="5"/>
  <c r="P155" i="5"/>
  <c r="Q154" i="5"/>
  <c r="P154" i="5"/>
  <c r="Q153" i="5"/>
  <c r="P153" i="5"/>
  <c r="Q152" i="5"/>
  <c r="P152" i="5"/>
  <c r="Q151" i="5"/>
  <c r="P151" i="5"/>
  <c r="Q150" i="5"/>
  <c r="P150" i="5"/>
  <c r="Q149" i="5"/>
  <c r="P149" i="5"/>
  <c r="P148" i="5"/>
  <c r="N209" i="5"/>
  <c r="K239" i="5"/>
  <c r="K217" i="5"/>
  <c r="K209" i="5"/>
  <c r="K210" i="5" s="1"/>
  <c r="M705" i="21"/>
  <c r="M692" i="21"/>
  <c r="M706" i="21" s="1"/>
  <c r="K234" i="5" s="1"/>
  <c r="D38" i="3"/>
  <c r="D34" i="3"/>
  <c r="D32" i="3"/>
  <c r="C11" i="4"/>
  <c r="C12" i="4"/>
  <c r="C13" i="4"/>
  <c r="C14" i="4"/>
  <c r="C15" i="4"/>
  <c r="C16" i="4"/>
  <c r="C17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AH10" i="4"/>
  <c r="I32" i="2"/>
  <c r="E32" i="2"/>
  <c r="G58" i="6"/>
  <c r="E35" i="2"/>
  <c r="I35" i="2"/>
  <c r="G29" i="6"/>
  <c r="G27" i="6"/>
  <c r="G9" i="6"/>
  <c r="G7" i="6"/>
  <c r="Y8" i="4"/>
  <c r="Z8" i="4"/>
  <c r="K41" i="29" s="1"/>
  <c r="C7" i="4"/>
  <c r="C8" i="4"/>
  <c r="C9" i="4"/>
  <c r="C10" i="4"/>
  <c r="C6" i="4"/>
  <c r="H90" i="6"/>
  <c r="M8" i="31"/>
  <c r="Q8" i="31" s="1"/>
  <c r="Q18" i="31"/>
  <c r="M31" i="31"/>
  <c r="V6" i="10"/>
  <c r="AP6" i="4"/>
  <c r="K6" i="10"/>
  <c r="H55" i="17" l="1"/>
  <c r="F18" i="27"/>
  <c r="E18" i="27"/>
  <c r="D23" i="15" s="1"/>
  <c r="D54" i="15" s="1"/>
  <c r="D18" i="27"/>
  <c r="D47" i="19" s="1"/>
  <c r="AX18" i="38"/>
  <c r="CL18" i="38"/>
  <c r="BH18" i="38"/>
  <c r="CV18" i="38"/>
  <c r="AD18" i="38"/>
  <c r="BR18" i="38"/>
  <c r="AI18" i="38"/>
  <c r="L58" i="17"/>
  <c r="T58" i="17"/>
  <c r="X58" i="17"/>
  <c r="J58" i="17"/>
  <c r="K58" i="17"/>
  <c r="M58" i="17"/>
  <c r="U58" i="17"/>
  <c r="W58" i="17"/>
  <c r="Q58" i="17"/>
  <c r="R58" i="17"/>
  <c r="S58" i="17"/>
  <c r="N58" i="17"/>
  <c r="V58" i="17"/>
  <c r="O58" i="17"/>
  <c r="Y58" i="17"/>
  <c r="Z58" i="17"/>
  <c r="AA58" i="17"/>
  <c r="P58" i="17"/>
  <c r="M54" i="17"/>
  <c r="U54" i="17"/>
  <c r="N54" i="17"/>
  <c r="V54" i="17"/>
  <c r="O54" i="17"/>
  <c r="W54" i="17"/>
  <c r="P54" i="17"/>
  <c r="X54" i="17"/>
  <c r="I54" i="17"/>
  <c r="Q54" i="17"/>
  <c r="Y54" i="17"/>
  <c r="J54" i="17"/>
  <c r="R54" i="17"/>
  <c r="Z54" i="17"/>
  <c r="H54" i="17"/>
  <c r="K54" i="17"/>
  <c r="S54" i="17"/>
  <c r="AA54" i="17"/>
  <c r="T54" i="17"/>
  <c r="L54" i="17"/>
  <c r="E18" i="38"/>
  <c r="H58" i="17"/>
  <c r="I58" i="17"/>
  <c r="I38" i="17"/>
  <c r="I44" i="17" s="1"/>
  <c r="O45" i="17"/>
  <c r="O44" i="17"/>
  <c r="H44" i="17"/>
  <c r="H45" i="17"/>
  <c r="R39" i="17"/>
  <c r="G32" i="17"/>
  <c r="S39" i="17"/>
  <c r="S45" i="17"/>
  <c r="S44" i="17"/>
  <c r="W45" i="17"/>
  <c r="W44" i="17"/>
  <c r="X44" i="17"/>
  <c r="X45" i="17"/>
  <c r="X39" i="17"/>
  <c r="G34" i="17"/>
  <c r="M44" i="17"/>
  <c r="J39" i="17"/>
  <c r="P38" i="17"/>
  <c r="J45" i="17"/>
  <c r="O18" i="38"/>
  <c r="Q40" i="38"/>
  <c r="AH92" i="6"/>
  <c r="AH91" i="6"/>
  <c r="S90" i="6"/>
  <c r="S89" i="6"/>
  <c r="L72" i="8"/>
  <c r="L100" i="8"/>
  <c r="L99" i="8"/>
  <c r="U93" i="8"/>
  <c r="U97" i="8"/>
  <c r="O96" i="19"/>
  <c r="O95" i="19"/>
  <c r="AD47" i="11"/>
  <c r="AD75" i="11"/>
  <c r="AJ48" i="11"/>
  <c r="AJ47" i="11"/>
  <c r="AJ75" i="11"/>
  <c r="BD48" i="11"/>
  <c r="BD75" i="11"/>
  <c r="M818" i="21"/>
  <c r="K154" i="14" s="1"/>
  <c r="J44" i="13"/>
  <c r="J45" i="13"/>
  <c r="I99" i="11"/>
  <c r="I75" i="11"/>
  <c r="I98" i="11"/>
  <c r="AR48" i="11"/>
  <c r="AR75" i="11"/>
  <c r="AR47" i="11"/>
  <c r="J43" i="13"/>
  <c r="J70" i="13"/>
  <c r="K108" i="16"/>
  <c r="V108" i="16"/>
  <c r="W108" i="16" s="1"/>
  <c r="CO19" i="8"/>
  <c r="CO21" i="8" s="1"/>
  <c r="CO47" i="8" s="1"/>
  <c r="CO18" i="8"/>
  <c r="CO20" i="8"/>
  <c r="BG18" i="8"/>
  <c r="BG19" i="8"/>
  <c r="BG21" i="8" s="1"/>
  <c r="BG47" i="8" s="1"/>
  <c r="BG20" i="8"/>
  <c r="AJ18" i="8"/>
  <c r="AJ19" i="8"/>
  <c r="AJ21" i="8" s="1"/>
  <c r="BC16" i="13"/>
  <c r="BC18" i="13"/>
  <c r="BC45" i="13" s="1"/>
  <c r="AV17" i="13"/>
  <c r="AV19" i="13" s="1"/>
  <c r="AV43" i="13" s="1"/>
  <c r="AV16" i="13"/>
  <c r="AV18" i="13"/>
  <c r="AV45" i="13" s="1"/>
  <c r="M762" i="21"/>
  <c r="K234" i="10" s="1"/>
  <c r="P874" i="21"/>
  <c r="N179" i="7"/>
  <c r="N180" i="7" s="1"/>
  <c r="N210" i="10"/>
  <c r="L139" i="14"/>
  <c r="W49" i="11"/>
  <c r="X20" i="17"/>
  <c r="AD101" i="11"/>
  <c r="S20" i="17"/>
  <c r="H71" i="8"/>
  <c r="AR73" i="11"/>
  <c r="AE75" i="11"/>
  <c r="Y100" i="11"/>
  <c r="S40" i="8"/>
  <c r="S42" i="8" s="1"/>
  <c r="R68" i="13"/>
  <c r="V172" i="5"/>
  <c r="W172" i="5" s="1"/>
  <c r="K144" i="14"/>
  <c r="K147" i="14" s="1"/>
  <c r="N147" i="14"/>
  <c r="G32" i="13"/>
  <c r="BW48" i="11"/>
  <c r="BW47" i="11"/>
  <c r="AI47" i="8"/>
  <c r="AI46" i="8"/>
  <c r="BV43" i="13"/>
  <c r="BV42" i="13"/>
  <c r="L218" i="5"/>
  <c r="L219" i="10"/>
  <c r="N130" i="16"/>
  <c r="L77" i="16"/>
  <c r="L93" i="16" s="1"/>
  <c r="G82" i="11"/>
  <c r="AB92" i="6"/>
  <c r="W73" i="11"/>
  <c r="DC75" i="11"/>
  <c r="K91" i="19"/>
  <c r="O100" i="11"/>
  <c r="DB91" i="19"/>
  <c r="X100" i="11"/>
  <c r="AL47" i="11"/>
  <c r="X40" i="8"/>
  <c r="X42" i="8" s="1"/>
  <c r="H70" i="8"/>
  <c r="H73" i="8" s="1"/>
  <c r="G83" i="13"/>
  <c r="M86" i="13"/>
  <c r="M87" i="13" s="1"/>
  <c r="K157" i="7"/>
  <c r="V157" i="7"/>
  <c r="W157" i="7" s="1"/>
  <c r="K102" i="14"/>
  <c r="V102" i="14"/>
  <c r="W102" i="14" s="1"/>
  <c r="L139" i="16"/>
  <c r="M874" i="21"/>
  <c r="P762" i="21"/>
  <c r="N234" i="10" s="1"/>
  <c r="P804" i="21"/>
  <c r="P818" i="21" s="1"/>
  <c r="N154" i="14" s="1"/>
  <c r="N130" i="14"/>
  <c r="G8" i="13"/>
  <c r="G60" i="6"/>
  <c r="AJ89" i="6"/>
  <c r="Z70" i="13"/>
  <c r="AX50" i="11"/>
  <c r="T99" i="8"/>
  <c r="AR91" i="6"/>
  <c r="S91" i="6"/>
  <c r="U48" i="8"/>
  <c r="Y48" i="8"/>
  <c r="AN49" i="11"/>
  <c r="P98" i="11"/>
  <c r="L93" i="11"/>
  <c r="AJ93" i="11"/>
  <c r="Z47" i="11"/>
  <c r="BB49" i="11"/>
  <c r="Q91" i="19"/>
  <c r="S95" i="19"/>
  <c r="AQ65" i="6"/>
  <c r="AQ68" i="6" s="1"/>
  <c r="O19" i="8"/>
  <c r="G32" i="19"/>
  <c r="V184" i="10"/>
  <c r="W184" i="10" s="1"/>
  <c r="K38" i="14"/>
  <c r="V38" i="14"/>
  <c r="W38" i="14" s="1"/>
  <c r="CL46" i="8"/>
  <c r="CL47" i="8"/>
  <c r="G11" i="8"/>
  <c r="E11" i="4"/>
  <c r="L92" i="6"/>
  <c r="AZ98" i="11"/>
  <c r="AA50" i="11"/>
  <c r="X98" i="19"/>
  <c r="T100" i="8"/>
  <c r="N42" i="13"/>
  <c r="N89" i="13" s="1"/>
  <c r="AT100" i="11"/>
  <c r="O18" i="13"/>
  <c r="O45" i="13" s="1"/>
  <c r="V95" i="19"/>
  <c r="V41" i="14"/>
  <c r="W41" i="14" s="1"/>
  <c r="K41" i="14"/>
  <c r="BX47" i="8"/>
  <c r="BX46" i="8"/>
  <c r="AW47" i="19"/>
  <c r="AW46" i="19"/>
  <c r="K101" i="16"/>
  <c r="V101" i="16"/>
  <c r="W101" i="16" s="1"/>
  <c r="L92" i="14"/>
  <c r="G82" i="19"/>
  <c r="AY100" i="11"/>
  <c r="N41" i="8"/>
  <c r="T49" i="11"/>
  <c r="I19" i="19"/>
  <c r="I17" i="19"/>
  <c r="N39" i="8"/>
  <c r="AJ91" i="6"/>
  <c r="K111" i="7"/>
  <c r="K118" i="7" s="1"/>
  <c r="K119" i="7" s="1"/>
  <c r="N118" i="7"/>
  <c r="N119" i="7" s="1"/>
  <c r="K133" i="10"/>
  <c r="K134" i="10" s="1"/>
  <c r="N134" i="10"/>
  <c r="K192" i="10"/>
  <c r="V192" i="10"/>
  <c r="W192" i="10" s="1"/>
  <c r="G35" i="11"/>
  <c r="AY36" i="11"/>
  <c r="AQ36" i="11"/>
  <c r="AI36" i="11"/>
  <c r="AA36" i="11"/>
  <c r="S36" i="11"/>
  <c r="K36" i="11"/>
  <c r="G39" i="11"/>
  <c r="G33" i="8"/>
  <c r="J35" i="8"/>
  <c r="J41" i="8" s="1"/>
  <c r="J48" i="8" s="1"/>
  <c r="G34" i="13"/>
  <c r="G33" i="13"/>
  <c r="O31" i="13"/>
  <c r="O37" i="13" s="1"/>
  <c r="G30" i="13"/>
  <c r="Q37" i="13"/>
  <c r="V31" i="16"/>
  <c r="W31" i="16" s="1"/>
  <c r="K31" i="16"/>
  <c r="AS49" i="8"/>
  <c r="AS48" i="8"/>
  <c r="BA49" i="8"/>
  <c r="BA48" i="8"/>
  <c r="P33" i="19"/>
  <c r="P39" i="19" s="1"/>
  <c r="G31" i="19"/>
  <c r="G34" i="19"/>
  <c r="BC42" i="13"/>
  <c r="BC43" i="13"/>
  <c r="N127" i="7"/>
  <c r="G9" i="8"/>
  <c r="N218" i="10"/>
  <c r="R73" i="11"/>
  <c r="J21" i="11"/>
  <c r="AM47" i="11"/>
  <c r="M97" i="19"/>
  <c r="K131" i="7"/>
  <c r="K134" i="7" s="1"/>
  <c r="N134" i="7"/>
  <c r="K186" i="5"/>
  <c r="V186" i="5"/>
  <c r="W186" i="5" s="1"/>
  <c r="K193" i="5"/>
  <c r="V193" i="5"/>
  <c r="W193" i="5" s="1"/>
  <c r="K150" i="16"/>
  <c r="K152" i="16" s="1"/>
  <c r="N152" i="16"/>
  <c r="CS50" i="11"/>
  <c r="BD48" i="8"/>
  <c r="BD49" i="8"/>
  <c r="H35" i="3"/>
  <c r="G58" i="13"/>
  <c r="G79" i="19"/>
  <c r="AL49" i="11"/>
  <c r="AF89" i="6"/>
  <c r="N69" i="13"/>
  <c r="P47" i="11"/>
  <c r="R70" i="19"/>
  <c r="P37" i="19"/>
  <c r="AO42" i="11"/>
  <c r="AO49" i="11" s="1"/>
  <c r="K164" i="5"/>
  <c r="V164" i="5"/>
  <c r="W164" i="5" s="1"/>
  <c r="K114" i="16"/>
  <c r="V114" i="16"/>
  <c r="W114" i="16" s="1"/>
  <c r="AQ82" i="6"/>
  <c r="AA82" i="6"/>
  <c r="AA91" i="6" s="1"/>
  <c r="Q89" i="6"/>
  <c r="W71" i="8"/>
  <c r="O71" i="8"/>
  <c r="Z71" i="8"/>
  <c r="Q67" i="13"/>
  <c r="I67" i="13"/>
  <c r="T67" i="13"/>
  <c r="L67" i="13"/>
  <c r="L96" i="13" s="1"/>
  <c r="I86" i="13"/>
  <c r="I87" i="13" s="1"/>
  <c r="T39" i="19"/>
  <c r="L71" i="19"/>
  <c r="V160" i="10"/>
  <c r="W160" i="10" s="1"/>
  <c r="AN47" i="19"/>
  <c r="K28" i="41"/>
  <c r="X28" i="41" s="1"/>
  <c r="V28" i="41"/>
  <c r="W28" i="41" s="1"/>
  <c r="Y28" i="41"/>
  <c r="Y33" i="41"/>
  <c r="V33" i="41"/>
  <c r="W33" i="41" s="1"/>
  <c r="K33" i="41"/>
  <c r="X33" i="41" s="1"/>
  <c r="K41" i="41"/>
  <c r="X41" i="41" s="1"/>
  <c r="V41" i="41"/>
  <c r="W41" i="41" s="1"/>
  <c r="Y41" i="41"/>
  <c r="V31" i="42"/>
  <c r="W31" i="42" s="1"/>
  <c r="Y31" i="42"/>
  <c r="K31" i="42"/>
  <c r="X31" i="42" s="1"/>
  <c r="U66" i="6"/>
  <c r="AY42" i="11"/>
  <c r="AY49" i="11" s="1"/>
  <c r="Q14" i="17"/>
  <c r="V23" i="16"/>
  <c r="W23" i="16" s="1"/>
  <c r="N84" i="16"/>
  <c r="BN49" i="8"/>
  <c r="AI49" i="8"/>
  <c r="AB40" i="8"/>
  <c r="AB42" i="8" s="1"/>
  <c r="AB46" i="8" s="1"/>
  <c r="DB40" i="8"/>
  <c r="DB42" i="8" s="1"/>
  <c r="DB46" i="8" s="1"/>
  <c r="DB39" i="8"/>
  <c r="AI66" i="6"/>
  <c r="U71" i="8"/>
  <c r="H90" i="8"/>
  <c r="H91" i="8" s="1"/>
  <c r="R67" i="13"/>
  <c r="J67" i="13"/>
  <c r="G66" i="19"/>
  <c r="V69" i="19"/>
  <c r="N69" i="19"/>
  <c r="N97" i="19" s="1"/>
  <c r="V99" i="14"/>
  <c r="W99" i="14" s="1"/>
  <c r="K196" i="5"/>
  <c r="U38" i="17"/>
  <c r="U44" i="17" s="1"/>
  <c r="AT83" i="6"/>
  <c r="AL83" i="6"/>
  <c r="V51" i="16"/>
  <c r="W51" i="16" s="1"/>
  <c r="V13" i="14"/>
  <c r="W13" i="14" s="1"/>
  <c r="K85" i="10"/>
  <c r="AC48" i="8"/>
  <c r="CU41" i="8"/>
  <c r="CU48" i="8" s="1"/>
  <c r="CU40" i="8"/>
  <c r="CU42" i="8" s="1"/>
  <c r="CU39" i="8"/>
  <c r="DA19" i="8"/>
  <c r="DA21" i="8" s="1"/>
  <c r="DA47" i="8" s="1"/>
  <c r="DA20" i="8"/>
  <c r="DA49" i="8" s="1"/>
  <c r="DA18" i="8"/>
  <c r="CN16" i="13"/>
  <c r="CN18" i="13"/>
  <c r="CF18" i="13"/>
  <c r="CF17" i="13"/>
  <c r="CF19" i="13" s="1"/>
  <c r="CF43" i="13" s="1"/>
  <c r="BU41" i="11"/>
  <c r="BU43" i="11"/>
  <c r="BU47" i="11" s="1"/>
  <c r="BS37" i="19"/>
  <c r="BS38" i="19"/>
  <c r="BS40" i="19"/>
  <c r="BS44" i="19" s="1"/>
  <c r="BS39" i="19"/>
  <c r="BS46" i="19" s="1"/>
  <c r="CX38" i="19"/>
  <c r="CX39" i="19"/>
  <c r="CX37" i="19"/>
  <c r="BU38" i="19"/>
  <c r="BU40" i="19" s="1"/>
  <c r="BU44" i="19" s="1"/>
  <c r="BU37" i="19"/>
  <c r="AU37" i="19"/>
  <c r="AU39" i="19"/>
  <c r="AU46" i="19" s="1"/>
  <c r="AN39" i="19"/>
  <c r="AN46" i="19" s="1"/>
  <c r="AN38" i="19"/>
  <c r="AN40" i="19" s="1"/>
  <c r="CY17" i="19"/>
  <c r="CY18" i="19"/>
  <c r="CY20" i="19" s="1"/>
  <c r="CY19" i="19"/>
  <c r="AN17" i="19"/>
  <c r="AN18" i="19"/>
  <c r="AN20" i="19"/>
  <c r="K77" i="10"/>
  <c r="V77" i="10"/>
  <c r="W77" i="10" s="1"/>
  <c r="K70" i="10"/>
  <c r="V70" i="10"/>
  <c r="W70" i="10" s="1"/>
  <c r="K71" i="7"/>
  <c r="K107" i="7" s="1"/>
  <c r="G14" i="31" s="1"/>
  <c r="Q14" i="31" s="1"/>
  <c r="V71" i="7"/>
  <c r="W71" i="7" s="1"/>
  <c r="V90" i="5"/>
  <c r="W90" i="5" s="1"/>
  <c r="K90" i="5"/>
  <c r="V12" i="5"/>
  <c r="W12" i="5" s="1"/>
  <c r="K12" i="5"/>
  <c r="G13" i="17"/>
  <c r="AS66" i="6"/>
  <c r="AS92" i="6" s="1"/>
  <c r="AW89" i="6"/>
  <c r="DC71" i="8"/>
  <c r="S71" i="8"/>
  <c r="V71" i="8"/>
  <c r="N71" i="8"/>
  <c r="M37" i="13"/>
  <c r="U67" i="13"/>
  <c r="M67" i="13"/>
  <c r="P67" i="13"/>
  <c r="X86" i="13"/>
  <c r="X87" i="13" s="1"/>
  <c r="P86" i="13"/>
  <c r="P87" i="13" s="1"/>
  <c r="U14" i="17"/>
  <c r="Y69" i="19"/>
  <c r="Q69" i="19"/>
  <c r="V174" i="10"/>
  <c r="W174" i="10" s="1"/>
  <c r="V106" i="14"/>
  <c r="W106" i="14" s="1"/>
  <c r="V15" i="16"/>
  <c r="W15" i="16" s="1"/>
  <c r="N83" i="6"/>
  <c r="M561" i="21"/>
  <c r="CQ47" i="11"/>
  <c r="AK48" i="8"/>
  <c r="CI42" i="11"/>
  <c r="CI49" i="11" s="1"/>
  <c r="CB41" i="11"/>
  <c r="CB43" i="11" s="1"/>
  <c r="CL40" i="8"/>
  <c r="CL41" i="8"/>
  <c r="CL48" i="8" s="1"/>
  <c r="CL42" i="8"/>
  <c r="CE40" i="8"/>
  <c r="CE42" i="8"/>
  <c r="CE46" i="8" s="1"/>
  <c r="CE39" i="8"/>
  <c r="AM18" i="8"/>
  <c r="AM20" i="8"/>
  <c r="AM49" i="8" s="1"/>
  <c r="AE18" i="8"/>
  <c r="AE19" i="8"/>
  <c r="AE21" i="8" s="1"/>
  <c r="BA72" i="11"/>
  <c r="AS72" i="11"/>
  <c r="G66" i="11"/>
  <c r="AU98" i="11"/>
  <c r="AH75" i="11"/>
  <c r="N147" i="16"/>
  <c r="CK49" i="11"/>
  <c r="AF44" i="13"/>
  <c r="CL45" i="13"/>
  <c r="AA19" i="17"/>
  <c r="AA56" i="17" s="1"/>
  <c r="AA20" i="17"/>
  <c r="CQ19" i="8"/>
  <c r="CQ21" i="8" s="1"/>
  <c r="CQ18" i="8"/>
  <c r="CQ20" i="8"/>
  <c r="CQ49" i="8" s="1"/>
  <c r="BW36" i="13"/>
  <c r="BW38" i="13"/>
  <c r="BW42" i="13" s="1"/>
  <c r="BW35" i="13"/>
  <c r="AZ36" i="13"/>
  <c r="AZ35" i="13"/>
  <c r="AZ37" i="13"/>
  <c r="AZ44" i="13" s="1"/>
  <c r="AR36" i="13"/>
  <c r="AR38" i="13" s="1"/>
  <c r="AR42" i="13" s="1"/>
  <c r="AH17" i="13"/>
  <c r="AH19" i="13"/>
  <c r="AH43" i="13" s="1"/>
  <c r="AS68" i="6"/>
  <c r="AS90" i="6" s="1"/>
  <c r="V20" i="8"/>
  <c r="T41" i="8"/>
  <c r="T48" i="8" s="1"/>
  <c r="L41" i="8"/>
  <c r="L48" i="8" s="1"/>
  <c r="AQ72" i="11"/>
  <c r="AQ101" i="11" s="1"/>
  <c r="N86" i="13"/>
  <c r="R69" i="19"/>
  <c r="R98" i="19" s="1"/>
  <c r="V161" i="5"/>
  <c r="W161" i="5" s="1"/>
  <c r="V154" i="5"/>
  <c r="W154" i="5" s="1"/>
  <c r="V181" i="10"/>
  <c r="W181" i="10" s="1"/>
  <c r="AH83" i="6"/>
  <c r="CZ46" i="8"/>
  <c r="CX20" i="11"/>
  <c r="CX22" i="11" s="1"/>
  <c r="CX48" i="11" s="1"/>
  <c r="AU40" i="8"/>
  <c r="AU42" i="8"/>
  <c r="AU39" i="8"/>
  <c r="AM40" i="8"/>
  <c r="AM42" i="8" s="1"/>
  <c r="AM41" i="8"/>
  <c r="AM48" i="8" s="1"/>
  <c r="AG39" i="8"/>
  <c r="AG41" i="8"/>
  <c r="AG48" i="8" s="1"/>
  <c r="CI18" i="8"/>
  <c r="CI20" i="8"/>
  <c r="CI49" i="8" s="1"/>
  <c r="CC20" i="8"/>
  <c r="CC49" i="8" s="1"/>
  <c r="CC19" i="8"/>
  <c r="CC21" i="8" s="1"/>
  <c r="CC18" i="8"/>
  <c r="CT36" i="13"/>
  <c r="CT38" i="13"/>
  <c r="CT42" i="13" s="1"/>
  <c r="BM48" i="8"/>
  <c r="CA49" i="11"/>
  <c r="BK49" i="11"/>
  <c r="DC47" i="11"/>
  <c r="CA47" i="11"/>
  <c r="G33" i="11"/>
  <c r="AO46" i="8"/>
  <c r="BP39" i="8"/>
  <c r="BH39" i="8"/>
  <c r="CW39" i="8"/>
  <c r="CO39" i="8"/>
  <c r="BY39" i="8"/>
  <c r="BQ39" i="8"/>
  <c r="BI39" i="8"/>
  <c r="BA39" i="8"/>
  <c r="AS39" i="8"/>
  <c r="AK39" i="8"/>
  <c r="CX39" i="8"/>
  <c r="BR39" i="8"/>
  <c r="BB39" i="8"/>
  <c r="CZ48" i="8"/>
  <c r="BP20" i="8"/>
  <c r="BP49" i="8" s="1"/>
  <c r="BH20" i="8"/>
  <c r="BH49" i="8" s="1"/>
  <c r="BO35" i="13"/>
  <c r="CN35" i="13"/>
  <c r="BX35" i="13"/>
  <c r="BP35" i="13"/>
  <c r="BH35" i="13"/>
  <c r="AR35" i="13"/>
  <c r="AB35" i="13"/>
  <c r="K118" i="41"/>
  <c r="K119" i="41" s="1"/>
  <c r="V18" i="42"/>
  <c r="W18" i="42" s="1"/>
  <c r="Y18" i="42"/>
  <c r="K18" i="42"/>
  <c r="X18" i="42" s="1"/>
  <c r="V72" i="42"/>
  <c r="W72" i="42" s="1"/>
  <c r="Y72" i="42"/>
  <c r="CG42" i="13"/>
  <c r="CL46" i="19"/>
  <c r="CE41" i="8"/>
  <c r="CE48" i="8" s="1"/>
  <c r="AC37" i="13"/>
  <c r="BN42" i="11"/>
  <c r="CP36" i="11"/>
  <c r="CP42" i="11" s="1"/>
  <c r="CP49" i="11" s="1"/>
  <c r="CH36" i="11"/>
  <c r="CH42" i="11" s="1"/>
  <c r="CH49" i="11" s="1"/>
  <c r="AV35" i="8"/>
  <c r="AE39" i="8"/>
  <c r="CN33" i="19"/>
  <c r="AJ33" i="19"/>
  <c r="AB33" i="19"/>
  <c r="AB39" i="19" s="1"/>
  <c r="V96" i="5"/>
  <c r="W96" i="5" s="1"/>
  <c r="K96" i="5"/>
  <c r="V41" i="5"/>
  <c r="W41" i="5" s="1"/>
  <c r="K41" i="5"/>
  <c r="K18" i="41"/>
  <c r="X18" i="41" s="1"/>
  <c r="Y18" i="41"/>
  <c r="V18" i="41"/>
  <c r="W18" i="41" s="1"/>
  <c r="V100" i="41"/>
  <c r="W100" i="41" s="1"/>
  <c r="K100" i="41"/>
  <c r="X100" i="41" s="1"/>
  <c r="Y100" i="41"/>
  <c r="K62" i="42"/>
  <c r="X62" i="42" s="1"/>
  <c r="Y62" i="42"/>
  <c r="K67" i="42"/>
  <c r="X67" i="42" s="1"/>
  <c r="V67" i="42"/>
  <c r="W67" i="42" s="1"/>
  <c r="Y67" i="42"/>
  <c r="K112" i="42"/>
  <c r="N118" i="42"/>
  <c r="N119" i="42" s="1"/>
  <c r="BZ44" i="13"/>
  <c r="CQ48" i="8"/>
  <c r="BO37" i="13"/>
  <c r="BU42" i="11"/>
  <c r="BU49" i="11" s="1"/>
  <c r="CS40" i="11"/>
  <c r="CA40" i="11"/>
  <c r="CW36" i="11"/>
  <c r="BY36" i="11"/>
  <c r="BQ36" i="11"/>
  <c r="BQ42" i="11" s="1"/>
  <c r="BQ49" i="11" s="1"/>
  <c r="BN35" i="13"/>
  <c r="BO18" i="13"/>
  <c r="K56" i="5"/>
  <c r="V56" i="5"/>
  <c r="W56" i="5" s="1"/>
  <c r="K48" i="5"/>
  <c r="V48" i="5"/>
  <c r="W48" i="5" s="1"/>
  <c r="K16" i="41"/>
  <c r="X16" i="41" s="1"/>
  <c r="V16" i="41"/>
  <c r="W16" i="41" s="1"/>
  <c r="Y152" i="41"/>
  <c r="K152" i="41"/>
  <c r="X152" i="41" s="1"/>
  <c r="N170" i="41"/>
  <c r="V152" i="41"/>
  <c r="W152" i="41" s="1"/>
  <c r="V6" i="42"/>
  <c r="W6" i="42" s="1"/>
  <c r="K6" i="42"/>
  <c r="X6" i="42" s="1"/>
  <c r="K101" i="42"/>
  <c r="X101" i="42" s="1"/>
  <c r="V101" i="42"/>
  <c r="W101" i="42" s="1"/>
  <c r="Y101" i="42"/>
  <c r="BJ42" i="13"/>
  <c r="AU44" i="13"/>
  <c r="BW37" i="13"/>
  <c r="BW44" i="13" s="1"/>
  <c r="CN36" i="11"/>
  <c r="CF36" i="11"/>
  <c r="CA35" i="13"/>
  <c r="K63" i="5"/>
  <c r="V63" i="5"/>
  <c r="W63" i="5" s="1"/>
  <c r="K9" i="41"/>
  <c r="X9" i="41" s="1"/>
  <c r="Y9" i="41"/>
  <c r="V9" i="41"/>
  <c r="W9" i="41" s="1"/>
  <c r="V50" i="42"/>
  <c r="W50" i="42" s="1"/>
  <c r="K50" i="42"/>
  <c r="X50" i="42" s="1"/>
  <c r="Y50" i="42"/>
  <c r="V152" i="42"/>
  <c r="W152" i="42" s="1"/>
  <c r="Y152" i="42"/>
  <c r="AH42" i="13"/>
  <c r="AK37" i="13"/>
  <c r="AK44" i="13" s="1"/>
  <c r="CL37" i="13"/>
  <c r="CL44" i="13" s="1"/>
  <c r="AD44" i="13"/>
  <c r="CB36" i="11"/>
  <c r="CB42" i="11" s="1"/>
  <c r="CB49" i="11" s="1"/>
  <c r="CU36" i="11"/>
  <c r="CM36" i="11"/>
  <c r="CE36" i="11"/>
  <c r="BO36" i="11"/>
  <c r="BO42" i="11" s="1"/>
  <c r="BI42" i="11"/>
  <c r="BI49" i="11" s="1"/>
  <c r="CL39" i="8"/>
  <c r="CG35" i="8"/>
  <c r="BI35" i="8"/>
  <c r="BI41" i="8" s="1"/>
  <c r="BI48" i="8" s="1"/>
  <c r="BK20" i="8"/>
  <c r="AU20" i="8"/>
  <c r="AU49" i="8" s="1"/>
  <c r="AE20" i="8"/>
  <c r="AP20" i="8"/>
  <c r="AP49" i="8" s="1"/>
  <c r="CY35" i="13"/>
  <c r="CQ35" i="13"/>
  <c r="BK35" i="13"/>
  <c r="BC35" i="13"/>
  <c r="AM35" i="13"/>
  <c r="CR35" i="13"/>
  <c r="CJ35" i="13"/>
  <c r="CB35" i="13"/>
  <c r="BL35" i="13"/>
  <c r="AF35" i="13"/>
  <c r="DA35" i="13"/>
  <c r="CS35" i="13"/>
  <c r="CK35" i="13"/>
  <c r="CC35" i="13"/>
  <c r="BU35" i="13"/>
  <c r="BE35" i="13"/>
  <c r="AO35" i="13"/>
  <c r="AY31" i="13"/>
  <c r="AY37" i="13" s="1"/>
  <c r="AQ31" i="13"/>
  <c r="AQ37" i="13" s="1"/>
  <c r="AQ44" i="13" s="1"/>
  <c r="AA31" i="13"/>
  <c r="AA37" i="13" s="1"/>
  <c r="AA44" i="13" s="1"/>
  <c r="CN31" i="13"/>
  <c r="CN37" i="13" s="1"/>
  <c r="BX31" i="13"/>
  <c r="BX37" i="13" s="1"/>
  <c r="BX44" i="13" s="1"/>
  <c r="BP31" i="13"/>
  <c r="BP37" i="13" s="1"/>
  <c r="BH31" i="13"/>
  <c r="BH37" i="13" s="1"/>
  <c r="BH44" i="13" s="1"/>
  <c r="AZ31" i="13"/>
  <c r="AR31" i="13"/>
  <c r="AR37" i="13" s="1"/>
  <c r="AR44" i="13" s="1"/>
  <c r="CW37" i="13"/>
  <c r="CK33" i="19"/>
  <c r="CK39" i="19" s="1"/>
  <c r="CK46" i="19" s="1"/>
  <c r="V48" i="42"/>
  <c r="W48" i="42" s="1"/>
  <c r="Y48" i="42"/>
  <c r="K48" i="42"/>
  <c r="X48" i="42" s="1"/>
  <c r="CO42" i="13"/>
  <c r="BG44" i="13"/>
  <c r="BH41" i="8"/>
  <c r="BH48" i="8" s="1"/>
  <c r="CQ36" i="11"/>
  <c r="CQ42" i="11" s="1"/>
  <c r="CQ49" i="11" s="1"/>
  <c r="CI36" i="11"/>
  <c r="CL36" i="11"/>
  <c r="CL42" i="11" s="1"/>
  <c r="CD36" i="11"/>
  <c r="CD42" i="11" s="1"/>
  <c r="CD49" i="11" s="1"/>
  <c r="AW41" i="8"/>
  <c r="CP33" i="19"/>
  <c r="CP39" i="19" s="1"/>
  <c r="CP46" i="19" s="1"/>
  <c r="CZ39" i="19"/>
  <c r="CZ46" i="19" s="1"/>
  <c r="CV17" i="6"/>
  <c r="CV18" i="6"/>
  <c r="AR17" i="6"/>
  <c r="AR18" i="6"/>
  <c r="AR20" i="6" s="1"/>
  <c r="AK39" i="6"/>
  <c r="AK83" i="6" s="1"/>
  <c r="K69" i="5"/>
  <c r="V69" i="5"/>
  <c r="W69" i="5" s="1"/>
  <c r="K132" i="5"/>
  <c r="N134" i="5"/>
  <c r="Y56" i="41"/>
  <c r="V56" i="41"/>
  <c r="W56" i="41" s="1"/>
  <c r="Y64" i="41"/>
  <c r="V64" i="41"/>
  <c r="W64" i="41" s="1"/>
  <c r="K64" i="41"/>
  <c r="X64" i="41" s="1"/>
  <c r="V38" i="42"/>
  <c r="W38" i="42" s="1"/>
  <c r="Y38" i="42"/>
  <c r="K38" i="42"/>
  <c r="X38" i="42" s="1"/>
  <c r="AJ44" i="13"/>
  <c r="BB42" i="13"/>
  <c r="AM44" i="19"/>
  <c r="AU41" i="8"/>
  <c r="AP46" i="19"/>
  <c r="CU40" i="11"/>
  <c r="BW40" i="11"/>
  <c r="BG40" i="11"/>
  <c r="DA36" i="11"/>
  <c r="DA42" i="11" s="1"/>
  <c r="DA49" i="11" s="1"/>
  <c r="CS36" i="11"/>
  <c r="CS42" i="11" s="1"/>
  <c r="CS49" i="11" s="1"/>
  <c r="BM36" i="11"/>
  <c r="BM42" i="11" s="1"/>
  <c r="BT20" i="11"/>
  <c r="BT22" i="11" s="1"/>
  <c r="CX35" i="8"/>
  <c r="CP35" i="8"/>
  <c r="CP41" i="8" s="1"/>
  <c r="CP48" i="8" s="1"/>
  <c r="BZ35" i="8"/>
  <c r="AX31" i="13"/>
  <c r="AX37" i="13" s="1"/>
  <c r="AX44" i="13" s="1"/>
  <c r="DC37" i="19"/>
  <c r="CM37" i="19"/>
  <c r="K83" i="5"/>
  <c r="V83" i="5"/>
  <c r="W83" i="5" s="1"/>
  <c r="K74" i="42"/>
  <c r="X74" i="42" s="1"/>
  <c r="Y74" i="42"/>
  <c r="K82" i="42"/>
  <c r="X82" i="42" s="1"/>
  <c r="Y82" i="42"/>
  <c r="K176" i="42"/>
  <c r="K179" i="42" s="1"/>
  <c r="K180" i="42" s="1"/>
  <c r="N179" i="42"/>
  <c r="N180" i="42" s="1"/>
  <c r="K186" i="42"/>
  <c r="K187" i="42" s="1"/>
  <c r="K188" i="42" s="1"/>
  <c r="N187" i="42"/>
  <c r="N188" i="42" s="1"/>
  <c r="L210" i="42"/>
  <c r="Z38" i="6"/>
  <c r="Z40" i="6" s="1"/>
  <c r="Z85" i="6" s="1"/>
  <c r="O40" i="38"/>
  <c r="M40" i="38"/>
  <c r="K39" i="38"/>
  <c r="Y92" i="41"/>
  <c r="K113" i="41"/>
  <c r="K136" i="41" s="1"/>
  <c r="K202" i="41"/>
  <c r="Z33" i="19"/>
  <c r="Z39" i="19" s="1"/>
  <c r="Z46" i="19" s="1"/>
  <c r="S85" i="6"/>
  <c r="K151" i="41"/>
  <c r="X151" i="41" s="1"/>
  <c r="K97" i="42"/>
  <c r="X97" i="42" s="1"/>
  <c r="V161" i="42"/>
  <c r="W161" i="42" s="1"/>
  <c r="N202" i="42"/>
  <c r="N180" i="41"/>
  <c r="AR33" i="19"/>
  <c r="AF33" i="19"/>
  <c r="AF39" i="19" s="1"/>
  <c r="AF46" i="19" s="1"/>
  <c r="AF49" i="19" s="1"/>
  <c r="Y17" i="6"/>
  <c r="K125" i="41"/>
  <c r="K126" i="41" s="1"/>
  <c r="V71" i="42"/>
  <c r="W71" i="42" s="1"/>
  <c r="K73" i="42"/>
  <c r="X73" i="42" s="1"/>
  <c r="CC38" i="6"/>
  <c r="CC40" i="6" s="1"/>
  <c r="AK19" i="19"/>
  <c r="AK47" i="19" s="1"/>
  <c r="L85" i="6"/>
  <c r="CS18" i="6"/>
  <c r="CS20" i="6" s="1"/>
  <c r="CS45" i="6" s="1"/>
  <c r="V153" i="42"/>
  <c r="W153" i="42" s="1"/>
  <c r="CG33" i="19"/>
  <c r="CG39" i="19" s="1"/>
  <c r="BQ33" i="19"/>
  <c r="BQ39" i="19" s="1"/>
  <c r="BQ46" i="19" s="1"/>
  <c r="V46" i="10"/>
  <c r="W46" i="10" s="1"/>
  <c r="I18" i="6"/>
  <c r="I20" i="6" s="1"/>
  <c r="I69" i="6" s="1"/>
  <c r="AV85" i="6"/>
  <c r="AE85" i="6"/>
  <c r="N209" i="42"/>
  <c r="M13" i="27"/>
  <c r="M142" i="41"/>
  <c r="M143" i="41" s="1"/>
  <c r="CG19" i="6"/>
  <c r="CG47" i="6" s="1"/>
  <c r="BB67" i="6"/>
  <c r="M19" i="17"/>
  <c r="M56" i="17" s="1"/>
  <c r="M39" i="17"/>
  <c r="M20" i="17"/>
  <c r="AQ18" i="6"/>
  <c r="AQ20" i="6" s="1"/>
  <c r="AQ45" i="6" s="1"/>
  <c r="BR46" i="6"/>
  <c r="L45" i="6"/>
  <c r="L69" i="6"/>
  <c r="BL19" i="6"/>
  <c r="BL47" i="6" s="1"/>
  <c r="BD19" i="6"/>
  <c r="BD47" i="6" s="1"/>
  <c r="AV19" i="6"/>
  <c r="AV47" i="6" s="1"/>
  <c r="X19" i="6"/>
  <c r="X47" i="6" s="1"/>
  <c r="P19" i="6"/>
  <c r="P47" i="6" s="1"/>
  <c r="CY17" i="6"/>
  <c r="CY18" i="6" s="1"/>
  <c r="CY20" i="6" s="1"/>
  <c r="CY45" i="6" s="1"/>
  <c r="G10" i="6"/>
  <c r="AU19" i="6"/>
  <c r="O19" i="6"/>
  <c r="O47" i="6" s="1"/>
  <c r="T18" i="6"/>
  <c r="T20" i="6" s="1"/>
  <c r="BM19" i="6"/>
  <c r="BM47" i="6" s="1"/>
  <c r="AW18" i="6"/>
  <c r="CA18" i="6"/>
  <c r="O18" i="6"/>
  <c r="O20" i="6" s="1"/>
  <c r="O45" i="6" s="1"/>
  <c r="CC18" i="6"/>
  <c r="CC20" i="6" s="1"/>
  <c r="CC45" i="6" s="1"/>
  <c r="AU46" i="6"/>
  <c r="AA18" i="6"/>
  <c r="AA20" i="6" s="1"/>
  <c r="AA19" i="6"/>
  <c r="AA47" i="6" s="1"/>
  <c r="AI18" i="6"/>
  <c r="AI20" i="6" s="1"/>
  <c r="AI45" i="6" s="1"/>
  <c r="R44" i="6"/>
  <c r="I67" i="6"/>
  <c r="I47" i="6"/>
  <c r="AO67" i="6"/>
  <c r="BU19" i="6"/>
  <c r="BA39" i="6"/>
  <c r="AS39" i="6"/>
  <c r="AS83" i="6" s="1"/>
  <c r="CW39" i="6"/>
  <c r="CW46" i="6" s="1"/>
  <c r="AC39" i="6"/>
  <c r="U39" i="6"/>
  <c r="U46" i="6" s="1"/>
  <c r="BI39" i="6"/>
  <c r="BY39" i="6"/>
  <c r="BY46" i="6" s="1"/>
  <c r="BQ39" i="6"/>
  <c r="CG39" i="6"/>
  <c r="CO39" i="6"/>
  <c r="BB83" i="6"/>
  <c r="U83" i="6"/>
  <c r="Z83" i="6"/>
  <c r="G33" i="6"/>
  <c r="M92" i="6"/>
  <c r="M91" i="6"/>
  <c r="AO46" i="6"/>
  <c r="AO83" i="6"/>
  <c r="O90" i="6"/>
  <c r="AQ83" i="6"/>
  <c r="AQ91" i="6"/>
  <c r="U92" i="6"/>
  <c r="U67" i="6"/>
  <c r="AI92" i="6"/>
  <c r="AE90" i="6"/>
  <c r="AE89" i="6"/>
  <c r="AR92" i="6"/>
  <c r="AV66" i="6"/>
  <c r="AV67" i="6" s="1"/>
  <c r="V84" i="6"/>
  <c r="V89" i="6" s="1"/>
  <c r="BA82" i="6"/>
  <c r="AC66" i="6"/>
  <c r="AC92" i="6" s="1"/>
  <c r="AI65" i="6"/>
  <c r="AI68" i="6" s="1"/>
  <c r="BG46" i="6"/>
  <c r="CO46" i="6"/>
  <c r="N85" i="6"/>
  <c r="AF17" i="6"/>
  <c r="AF18" i="6" s="1"/>
  <c r="AF20" i="6" s="1"/>
  <c r="T69" i="6"/>
  <c r="CY19" i="6"/>
  <c r="CY47" i="6" s="1"/>
  <c r="O66" i="6"/>
  <c r="AV68" i="6"/>
  <c r="U91" i="6"/>
  <c r="AD91" i="6"/>
  <c r="H39" i="6"/>
  <c r="BD46" i="6"/>
  <c r="DC83" i="6"/>
  <c r="AX85" i="6"/>
  <c r="CE38" i="6"/>
  <c r="CE40" i="6" s="1"/>
  <c r="AT18" i="6"/>
  <c r="AT20" i="6" s="1"/>
  <c r="AT69" i="6" s="1"/>
  <c r="BF19" i="6"/>
  <c r="BF47" i="6" s="1"/>
  <c r="CH19" i="6"/>
  <c r="CH47" i="6" s="1"/>
  <c r="AT19" i="6"/>
  <c r="AT46" i="6" s="1"/>
  <c r="BD68" i="6"/>
  <c r="AP82" i="6"/>
  <c r="AP91" i="6" s="1"/>
  <c r="AU84" i="6"/>
  <c r="AU89" i="6" s="1"/>
  <c r="AC82" i="6"/>
  <c r="AW83" i="6"/>
  <c r="CZ18" i="6"/>
  <c r="CZ20" i="6" s="1"/>
  <c r="CS38" i="6"/>
  <c r="CS40" i="6" s="1"/>
  <c r="J85" i="6"/>
  <c r="AW85" i="6"/>
  <c r="CR19" i="6"/>
  <c r="CR47" i="6" s="1"/>
  <c r="AF19" i="6"/>
  <c r="AF47" i="6" s="1"/>
  <c r="AT91" i="6"/>
  <c r="H82" i="6"/>
  <c r="AU82" i="6"/>
  <c r="AM82" i="6"/>
  <c r="O82" i="6"/>
  <c r="AV46" i="6"/>
  <c r="I45" i="6"/>
  <c r="BG18" i="6"/>
  <c r="BG20" i="6" s="1"/>
  <c r="BG45" i="6" s="1"/>
  <c r="BK19" i="6"/>
  <c r="BK47" i="6" s="1"/>
  <c r="BC19" i="6"/>
  <c r="BC47" i="6" s="1"/>
  <c r="CN19" i="6"/>
  <c r="CN47" i="6" s="1"/>
  <c r="AZ19" i="6"/>
  <c r="AZ47" i="6" s="1"/>
  <c r="L19" i="6"/>
  <c r="L47" i="6" s="1"/>
  <c r="T92" i="6"/>
  <c r="H84" i="6"/>
  <c r="H85" i="6" s="1"/>
  <c r="AM85" i="6"/>
  <c r="BD66" i="6"/>
  <c r="AN66" i="6"/>
  <c r="AF66" i="6"/>
  <c r="J83" i="6"/>
  <c r="BN19" i="6"/>
  <c r="BN47" i="6" s="1"/>
  <c r="CU19" i="6"/>
  <c r="CU47" i="6" s="1"/>
  <c r="S19" i="6"/>
  <c r="CQ39" i="6"/>
  <c r="BX38" i="6"/>
  <c r="BX40" i="6" s="1"/>
  <c r="V82" i="6"/>
  <c r="AI82" i="6"/>
  <c r="AI91" i="6" s="1"/>
  <c r="BA84" i="6"/>
  <c r="BA89" i="6" s="1"/>
  <c r="U68" i="6"/>
  <c r="BA66" i="6"/>
  <c r="BA92" i="6" s="1"/>
  <c r="CV39" i="6"/>
  <c r="BB85" i="6"/>
  <c r="DC38" i="6"/>
  <c r="DC40" i="6" s="1"/>
  <c r="DC85" i="6" s="1"/>
  <c r="AM17" i="6"/>
  <c r="AM18" i="6" s="1"/>
  <c r="AM20" i="6" s="1"/>
  <c r="BG17" i="6"/>
  <c r="CC19" i="6"/>
  <c r="CC47" i="6" s="1"/>
  <c r="J19" i="6"/>
  <c r="J46" i="6" s="1"/>
  <c r="AF83" i="6"/>
  <c r="AP84" i="6"/>
  <c r="AP89" i="6" s="1"/>
  <c r="O84" i="6"/>
  <c r="O89" i="6" s="1"/>
  <c r="AI84" i="6"/>
  <c r="BC89" i="6"/>
  <c r="AS91" i="6"/>
  <c r="CN39" i="6"/>
  <c r="CI19" i="6"/>
  <c r="CI47" i="6" s="1"/>
  <c r="CC17" i="6"/>
  <c r="AG19" i="6"/>
  <c r="AG67" i="6" s="1"/>
  <c r="AJ39" i="6"/>
  <c r="AJ83" i="6" s="1"/>
  <c r="BH39" i="6"/>
  <c r="DA38" i="6"/>
  <c r="DA40" i="6" s="1"/>
  <c r="CZ38" i="6"/>
  <c r="CZ40" i="6" s="1"/>
  <c r="BO38" i="6"/>
  <c r="BO40" i="6" s="1"/>
  <c r="AB39" i="6"/>
  <c r="AB83" i="6" s="1"/>
  <c r="BX39" i="6"/>
  <c r="CS39" i="6"/>
  <c r="CL38" i="6"/>
  <c r="CL40" i="6" s="1"/>
  <c r="BV38" i="6"/>
  <c r="DA39" i="6"/>
  <c r="DA46" i="6" s="1"/>
  <c r="AO38" i="6"/>
  <c r="AO40" i="6" s="1"/>
  <c r="AO85" i="6" s="1"/>
  <c r="AG38" i="6"/>
  <c r="AG40" i="6" s="1"/>
  <c r="CB38" i="6"/>
  <c r="CB40" i="6" s="1"/>
  <c r="BD38" i="6"/>
  <c r="BD40" i="6" s="1"/>
  <c r="AZ39" i="6"/>
  <c r="AZ83" i="6" s="1"/>
  <c r="CF39" i="6"/>
  <c r="BP39" i="6"/>
  <c r="CN38" i="6"/>
  <c r="CN40" i="6" s="1"/>
  <c r="BK38" i="6"/>
  <c r="BK40" i="6" s="1"/>
  <c r="CL39" i="6"/>
  <c r="CL46" i="6" s="1"/>
  <c r="CF38" i="6"/>
  <c r="CF40" i="6" s="1"/>
  <c r="AZ37" i="6"/>
  <c r="AZ38" i="6" s="1"/>
  <c r="AZ40" i="6" s="1"/>
  <c r="AZ85" i="6" s="1"/>
  <c r="DB38" i="6"/>
  <c r="U38" i="6"/>
  <c r="U40" i="6" s="1"/>
  <c r="BW39" i="6"/>
  <c r="CX39" i="6"/>
  <c r="CD39" i="6"/>
  <c r="BP37" i="6"/>
  <c r="BP38" i="6" s="1"/>
  <c r="BP40" i="6" s="1"/>
  <c r="BP44" i="6" s="1"/>
  <c r="BN39" i="6"/>
  <c r="AV83" i="6"/>
  <c r="AQ85" i="6"/>
  <c r="AY39" i="6"/>
  <c r="AY83" i="6" s="1"/>
  <c r="AR39" i="6"/>
  <c r="AR83" i="6" s="1"/>
  <c r="BF39" i="6"/>
  <c r="BF46" i="6" s="1"/>
  <c r="G30" i="6"/>
  <c r="AR38" i="6"/>
  <c r="AE83" i="6"/>
  <c r="T37" i="6"/>
  <c r="T38" i="6" s="1"/>
  <c r="T40" i="6" s="1"/>
  <c r="S83" i="6"/>
  <c r="AI39" i="6"/>
  <c r="AA37" i="6"/>
  <c r="AA38" i="6" s="1"/>
  <c r="AA40" i="6" s="1"/>
  <c r="AA85" i="6" s="1"/>
  <c r="W38" i="6"/>
  <c r="AA39" i="6"/>
  <c r="AA83" i="6" s="1"/>
  <c r="T39" i="6"/>
  <c r="T83" i="6" s="1"/>
  <c r="AI38" i="6"/>
  <c r="AI40" i="6" s="1"/>
  <c r="M37" i="6"/>
  <c r="M38" i="6" s="1"/>
  <c r="M40" i="6" s="1"/>
  <c r="M39" i="6"/>
  <c r="M83" i="6" s="1"/>
  <c r="I37" i="6"/>
  <c r="I38" i="6" s="1"/>
  <c r="I40" i="6" s="1"/>
  <c r="Y45" i="6"/>
  <c r="Y69" i="6"/>
  <c r="AQ69" i="6"/>
  <c r="AG45" i="6"/>
  <c r="AG69" i="6"/>
  <c r="AU20" i="6"/>
  <c r="AU69" i="6" s="1"/>
  <c r="AA67" i="6"/>
  <c r="BA46" i="6"/>
  <c r="BP19" i="6"/>
  <c r="BP47" i="6" s="1"/>
  <c r="I46" i="6"/>
  <c r="I83" i="6"/>
  <c r="M19" i="6"/>
  <c r="G13" i="6"/>
  <c r="M14" i="27"/>
  <c r="M16" i="27"/>
  <c r="M10" i="27"/>
  <c r="BO49" i="19"/>
  <c r="CD49" i="19"/>
  <c r="AT49" i="19"/>
  <c r="N49" i="19"/>
  <c r="M49" i="19"/>
  <c r="CA49" i="19"/>
  <c r="Y49" i="19"/>
  <c r="R49" i="19"/>
  <c r="M18" i="27"/>
  <c r="M12" i="27"/>
  <c r="AY49" i="19"/>
  <c r="AL49" i="19"/>
  <c r="H10" i="17"/>
  <c r="K20" i="17"/>
  <c r="K39" i="17"/>
  <c r="K210" i="42"/>
  <c r="M210" i="42"/>
  <c r="M211" i="42" s="1"/>
  <c r="M210" i="41"/>
  <c r="M211" i="41" s="1"/>
  <c r="S4" i="15"/>
  <c r="L142" i="41"/>
  <c r="L143" i="41" s="1"/>
  <c r="L210" i="41"/>
  <c r="L211" i="41" s="1"/>
  <c r="G10" i="15"/>
  <c r="G11" i="15" s="1"/>
  <c r="S19" i="15"/>
  <c r="S11" i="15"/>
  <c r="S18" i="15"/>
  <c r="S10" i="15"/>
  <c r="S17" i="15"/>
  <c r="S9" i="15"/>
  <c r="S16" i="15"/>
  <c r="S8" i="15"/>
  <c r="S23" i="15"/>
  <c r="S15" i="15"/>
  <c r="S7" i="15"/>
  <c r="S22" i="15"/>
  <c r="S14" i="15"/>
  <c r="S6" i="15"/>
  <c r="S21" i="15"/>
  <c r="S13" i="15"/>
  <c r="S5" i="15"/>
  <c r="S20" i="15"/>
  <c r="S12" i="15"/>
  <c r="C11" i="2"/>
  <c r="AU8" i="4" s="1"/>
  <c r="R20" i="15"/>
  <c r="X55" i="17" s="1"/>
  <c r="R12" i="15"/>
  <c r="P55" i="17" s="1"/>
  <c r="R19" i="15"/>
  <c r="W55" i="17" s="1"/>
  <c r="R11" i="15"/>
  <c r="O55" i="17" s="1"/>
  <c r="R18" i="15"/>
  <c r="V55" i="17" s="1"/>
  <c r="R10" i="15"/>
  <c r="N55" i="17" s="1"/>
  <c r="R17" i="15"/>
  <c r="U55" i="17" s="1"/>
  <c r="R9" i="15"/>
  <c r="M55" i="17" s="1"/>
  <c r="R4" i="15"/>
  <c r="R16" i="15"/>
  <c r="T55" i="17" s="1"/>
  <c r="R8" i="15"/>
  <c r="L55" i="17" s="1"/>
  <c r="R23" i="15"/>
  <c r="AA55" i="17" s="1"/>
  <c r="R15" i="15"/>
  <c r="S55" i="17" s="1"/>
  <c r="R7" i="15"/>
  <c r="K55" i="17" s="1"/>
  <c r="R22" i="15"/>
  <c r="Z55" i="17" s="1"/>
  <c r="R14" i="15"/>
  <c r="R55" i="17" s="1"/>
  <c r="R6" i="15"/>
  <c r="J55" i="17" s="1"/>
  <c r="R21" i="15"/>
  <c r="Y55" i="17" s="1"/>
  <c r="R13" i="15"/>
  <c r="Q55" i="17" s="1"/>
  <c r="R5" i="15"/>
  <c r="I55" i="17" s="1"/>
  <c r="V6" i="5"/>
  <c r="W6" i="5" s="1"/>
  <c r="N210" i="42"/>
  <c r="M142" i="42"/>
  <c r="M143" i="42" s="1"/>
  <c r="S46" i="19"/>
  <c r="S49" i="19" s="1"/>
  <c r="S47" i="19"/>
  <c r="S70" i="19"/>
  <c r="P96" i="13"/>
  <c r="P95" i="13"/>
  <c r="P68" i="13"/>
  <c r="G67" i="13"/>
  <c r="G96" i="13" s="1"/>
  <c r="L101" i="11"/>
  <c r="L73" i="11"/>
  <c r="L100" i="11"/>
  <c r="V92" i="11"/>
  <c r="N219" i="10"/>
  <c r="R90" i="6"/>
  <c r="R69" i="6"/>
  <c r="AM91" i="6"/>
  <c r="AM83" i="6"/>
  <c r="W83" i="6"/>
  <c r="W91" i="6"/>
  <c r="V49" i="8"/>
  <c r="V48" i="8"/>
  <c r="V72" i="8"/>
  <c r="AF91" i="6"/>
  <c r="AF92" i="6"/>
  <c r="K19" i="19"/>
  <c r="G13" i="19"/>
  <c r="BM21" i="11"/>
  <c r="BM22" i="11"/>
  <c r="BM48" i="11" s="1"/>
  <c r="BM19" i="11"/>
  <c r="BM20" i="11"/>
  <c r="G36" i="8"/>
  <c r="M160" i="16"/>
  <c r="N139" i="16"/>
  <c r="AF75" i="11"/>
  <c r="S97" i="19"/>
  <c r="BC91" i="6"/>
  <c r="BC83" i="6"/>
  <c r="AW92" i="6"/>
  <c r="AW91" i="6"/>
  <c r="K69" i="19"/>
  <c r="G69" i="19" s="1"/>
  <c r="G98" i="19" s="1"/>
  <c r="J100" i="8"/>
  <c r="J99" i="8"/>
  <c r="AZ65" i="6"/>
  <c r="AZ68" i="6" s="1"/>
  <c r="AZ66" i="6"/>
  <c r="K65" i="6"/>
  <c r="K66" i="6"/>
  <c r="K92" i="6" s="1"/>
  <c r="AU91" i="6"/>
  <c r="AU83" i="6"/>
  <c r="O83" i="6"/>
  <c r="O91" i="6"/>
  <c r="BD82" i="6"/>
  <c r="BD83" i="6" s="1"/>
  <c r="BD81" i="6"/>
  <c r="BD84" i="6" s="1"/>
  <c r="K81" i="6"/>
  <c r="K82" i="6"/>
  <c r="G14" i="8"/>
  <c r="N20" i="8"/>
  <c r="X18" i="8"/>
  <c r="X19" i="8"/>
  <c r="X21" i="8"/>
  <c r="X46" i="8" s="1"/>
  <c r="X20" i="8"/>
  <c r="P19" i="8"/>
  <c r="P21" i="8" s="1"/>
  <c r="P18" i="8"/>
  <c r="P20" i="8"/>
  <c r="H41" i="8"/>
  <c r="H39" i="8"/>
  <c r="H40" i="8"/>
  <c r="R39" i="8"/>
  <c r="R40" i="8"/>
  <c r="R42" i="8" s="1"/>
  <c r="R41" i="8"/>
  <c r="R48" i="8" s="1"/>
  <c r="AL99" i="11"/>
  <c r="AJ101" i="11"/>
  <c r="AJ100" i="11"/>
  <c r="AB101" i="11"/>
  <c r="AB100" i="11"/>
  <c r="AB73" i="11"/>
  <c r="T101" i="11"/>
  <c r="T100" i="11"/>
  <c r="T73" i="11"/>
  <c r="BA101" i="11"/>
  <c r="BA100" i="11"/>
  <c r="BA73" i="11"/>
  <c r="AS101" i="11"/>
  <c r="AS73" i="11"/>
  <c r="AC101" i="11"/>
  <c r="AC100" i="11"/>
  <c r="AC73" i="11"/>
  <c r="U101" i="11"/>
  <c r="U73" i="11"/>
  <c r="U100" i="11"/>
  <c r="BB71" i="11"/>
  <c r="BB74" i="11" s="1"/>
  <c r="U99" i="11"/>
  <c r="U98" i="11"/>
  <c r="U75" i="11"/>
  <c r="BD90" i="11"/>
  <c r="BD93" i="11"/>
  <c r="AL90" i="11"/>
  <c r="AL93" i="11" s="1"/>
  <c r="AG90" i="11"/>
  <c r="AG93" i="11" s="1"/>
  <c r="X35" i="13"/>
  <c r="X36" i="13"/>
  <c r="X38" i="13" s="1"/>
  <c r="P35" i="13"/>
  <c r="P37" i="13"/>
  <c r="P44" i="13" s="1"/>
  <c r="P36" i="13"/>
  <c r="P38" i="13" s="1"/>
  <c r="H69" i="13"/>
  <c r="M95" i="13"/>
  <c r="M96" i="13"/>
  <c r="X96" i="13"/>
  <c r="X68" i="13"/>
  <c r="X95" i="13"/>
  <c r="L87" i="13"/>
  <c r="L95" i="13"/>
  <c r="S85" i="13"/>
  <c r="S88" i="13" s="1"/>
  <c r="S93" i="13" s="1"/>
  <c r="L85" i="13"/>
  <c r="L88" i="13" s="1"/>
  <c r="O19" i="17"/>
  <c r="O56" i="17" s="1"/>
  <c r="O20" i="17"/>
  <c r="O39" i="17"/>
  <c r="T17" i="19"/>
  <c r="T18" i="19"/>
  <c r="T20" i="19" s="1"/>
  <c r="T19" i="19"/>
  <c r="G10" i="19"/>
  <c r="S38" i="19"/>
  <c r="S40" i="19" s="1"/>
  <c r="S37" i="19"/>
  <c r="S39" i="19"/>
  <c r="L39" i="19"/>
  <c r="L38" i="19"/>
  <c r="J73" i="11"/>
  <c r="J49" i="11"/>
  <c r="AR92" i="11"/>
  <c r="AR100" i="11"/>
  <c r="I10" i="17"/>
  <c r="G8" i="17"/>
  <c r="G31" i="3"/>
  <c r="N846" i="21"/>
  <c r="L154" i="16" s="1"/>
  <c r="H96" i="19"/>
  <c r="G76" i="6"/>
  <c r="I97" i="8"/>
  <c r="I50" i="11"/>
  <c r="AR89" i="6"/>
  <c r="R98" i="8"/>
  <c r="R97" i="8"/>
  <c r="H42" i="8"/>
  <c r="S73" i="11"/>
  <c r="S50" i="11"/>
  <c r="AI75" i="11"/>
  <c r="AI47" i="11"/>
  <c r="V45" i="17"/>
  <c r="V44" i="17"/>
  <c r="V39" i="17"/>
  <c r="DC90" i="6"/>
  <c r="DC89" i="6"/>
  <c r="G63" i="6"/>
  <c r="AY65" i="6"/>
  <c r="AY68" i="6" s="1"/>
  <c r="AY66" i="6"/>
  <c r="X65" i="6"/>
  <c r="X68" i="6" s="1"/>
  <c r="X66" i="6"/>
  <c r="Y81" i="6"/>
  <c r="Y84" i="6" s="1"/>
  <c r="Y89" i="6" s="1"/>
  <c r="Y82" i="6"/>
  <c r="Y83" i="6" s="1"/>
  <c r="K40" i="8"/>
  <c r="K42" i="8" s="1"/>
  <c r="K41" i="8"/>
  <c r="K48" i="8" s="1"/>
  <c r="G87" i="8"/>
  <c r="I90" i="8"/>
  <c r="P92" i="8"/>
  <c r="G89" i="8"/>
  <c r="BA40" i="11"/>
  <c r="BA42" i="11"/>
  <c r="BA49" i="11" s="1"/>
  <c r="AS42" i="11"/>
  <c r="AS49" i="11" s="1"/>
  <c r="AS41" i="11"/>
  <c r="AS43" i="11" s="1"/>
  <c r="AK40" i="11"/>
  <c r="AK41" i="11"/>
  <c r="AK43" i="11" s="1"/>
  <c r="AK47" i="11" s="1"/>
  <c r="AK42" i="11"/>
  <c r="AK49" i="11" s="1"/>
  <c r="AC42" i="11"/>
  <c r="AC49" i="11" s="1"/>
  <c r="AC41" i="11"/>
  <c r="AC43" i="11" s="1"/>
  <c r="AC40" i="11"/>
  <c r="U41" i="11"/>
  <c r="U40" i="11"/>
  <c r="U43" i="11"/>
  <c r="U47" i="11" s="1"/>
  <c r="U42" i="11"/>
  <c r="U49" i="11" s="1"/>
  <c r="M42" i="11"/>
  <c r="M49" i="11" s="1"/>
  <c r="M40" i="11"/>
  <c r="M41" i="11"/>
  <c r="M43" i="11" s="1"/>
  <c r="M47" i="11" s="1"/>
  <c r="AX100" i="11"/>
  <c r="AX101" i="11"/>
  <c r="AX73" i="11"/>
  <c r="AQ73" i="11"/>
  <c r="AQ100" i="11"/>
  <c r="AT99" i="11"/>
  <c r="AT98" i="11"/>
  <c r="AN98" i="11"/>
  <c r="AN99" i="11"/>
  <c r="N71" i="11"/>
  <c r="N74" i="11" s="1"/>
  <c r="N98" i="11" s="1"/>
  <c r="AD100" i="11"/>
  <c r="AD92" i="11"/>
  <c r="AF90" i="11"/>
  <c r="AF93" i="11" s="1"/>
  <c r="Y16" i="13"/>
  <c r="Y18" i="13"/>
  <c r="Q16" i="13"/>
  <c r="Q17" i="13"/>
  <c r="Q19" i="13" s="1"/>
  <c r="Q18" i="13"/>
  <c r="I18" i="13"/>
  <c r="I16" i="13"/>
  <c r="I17" i="13"/>
  <c r="I19" i="13" s="1"/>
  <c r="AP50" i="11"/>
  <c r="AP73" i="11"/>
  <c r="U18" i="19"/>
  <c r="U20" i="19" s="1"/>
  <c r="U19" i="19"/>
  <c r="U17" i="19"/>
  <c r="CS35" i="8"/>
  <c r="CS41" i="8" s="1"/>
  <c r="CS48" i="8" s="1"/>
  <c r="G34" i="8"/>
  <c r="F43" i="3"/>
  <c r="N734" i="21"/>
  <c r="L204" i="7" s="1"/>
  <c r="L188" i="22"/>
  <c r="G30" i="8"/>
  <c r="L77" i="14"/>
  <c r="L93" i="14" s="1"/>
  <c r="G8" i="19"/>
  <c r="G39" i="3"/>
  <c r="G84" i="8"/>
  <c r="G60" i="19"/>
  <c r="AM98" i="11"/>
  <c r="AA98" i="11"/>
  <c r="H97" i="19"/>
  <c r="AZ49" i="11"/>
  <c r="AE48" i="11"/>
  <c r="W41" i="8"/>
  <c r="W48" i="8" s="1"/>
  <c r="K94" i="11"/>
  <c r="K98" i="11"/>
  <c r="U94" i="13"/>
  <c r="U93" i="13"/>
  <c r="X50" i="11"/>
  <c r="X73" i="11"/>
  <c r="G68" i="19"/>
  <c r="K39" i="8"/>
  <c r="Y44" i="17"/>
  <c r="Y45" i="17"/>
  <c r="R98" i="11"/>
  <c r="R99" i="11"/>
  <c r="M77" i="14"/>
  <c r="M93" i="14" s="1"/>
  <c r="AE73" i="11"/>
  <c r="AE50" i="11"/>
  <c r="AE49" i="11"/>
  <c r="V70" i="19"/>
  <c r="V97" i="19"/>
  <c r="V98" i="19"/>
  <c r="CW20" i="11"/>
  <c r="CW22" i="11" s="1"/>
  <c r="CW21" i="11"/>
  <c r="CW19" i="11"/>
  <c r="M846" i="21"/>
  <c r="K154" i="16" s="1"/>
  <c r="M210" i="5"/>
  <c r="M219" i="10"/>
  <c r="K64" i="29"/>
  <c r="P846" i="21"/>
  <c r="N154" i="16" s="1"/>
  <c r="N160" i="16" s="1"/>
  <c r="N161" i="16" s="1"/>
  <c r="AR69" i="6"/>
  <c r="N762" i="21"/>
  <c r="L234" i="10" s="1"/>
  <c r="L240" i="10" s="1"/>
  <c r="L241" i="10" s="1"/>
  <c r="N874" i="21"/>
  <c r="M142" i="10"/>
  <c r="M143" i="10" s="1"/>
  <c r="G71" i="8"/>
  <c r="G100" i="8" s="1"/>
  <c r="M127" i="7"/>
  <c r="M189" i="7"/>
  <c r="G62" i="8"/>
  <c r="L142" i="10"/>
  <c r="L143" i="10" s="1"/>
  <c r="G63" i="19"/>
  <c r="AN75" i="11"/>
  <c r="AP49" i="11"/>
  <c r="AE47" i="11"/>
  <c r="BB100" i="11"/>
  <c r="BB101" i="11"/>
  <c r="N70" i="13"/>
  <c r="N94" i="13"/>
  <c r="N93" i="13"/>
  <c r="J47" i="11"/>
  <c r="J75" i="11"/>
  <c r="AV48" i="11"/>
  <c r="AV75" i="11"/>
  <c r="K47" i="11"/>
  <c r="K48" i="11"/>
  <c r="AS40" i="11"/>
  <c r="K88" i="13"/>
  <c r="W43" i="13"/>
  <c r="W40" i="8"/>
  <c r="W42" i="8" s="1"/>
  <c r="W46" i="8" s="1"/>
  <c r="J98" i="19"/>
  <c r="AH99" i="11"/>
  <c r="Q44" i="17"/>
  <c r="Q39" i="17"/>
  <c r="L38" i="17"/>
  <c r="G37" i="17"/>
  <c r="Z19" i="17"/>
  <c r="Z56" i="17" s="1"/>
  <c r="Z20" i="17"/>
  <c r="BF41" i="11"/>
  <c r="BF42" i="11"/>
  <c r="BF49" i="11" s="1"/>
  <c r="BF40" i="11"/>
  <c r="H31" i="3"/>
  <c r="H70" i="19"/>
  <c r="AU99" i="11"/>
  <c r="J50" i="11"/>
  <c r="Y99" i="8"/>
  <c r="AE91" i="6"/>
  <c r="P66" i="6"/>
  <c r="V100" i="11"/>
  <c r="V101" i="11"/>
  <c r="R70" i="13"/>
  <c r="AC83" i="6"/>
  <c r="AC91" i="6"/>
  <c r="BA41" i="11"/>
  <c r="BA43" i="11" s="1"/>
  <c r="BA47" i="11" s="1"/>
  <c r="O44" i="19"/>
  <c r="O89" i="19" s="1"/>
  <c r="Y19" i="17"/>
  <c r="Y56" i="17" s="1"/>
  <c r="Y39" i="17"/>
  <c r="G88" i="11"/>
  <c r="E11" i="43"/>
  <c r="W6" i="7"/>
  <c r="K138" i="7"/>
  <c r="K141" i="7" s="1"/>
  <c r="N141" i="7"/>
  <c r="V7" i="14"/>
  <c r="W7" i="14" s="1"/>
  <c r="K7" i="14"/>
  <c r="V45" i="14"/>
  <c r="W45" i="14" s="1"/>
  <c r="K45" i="14"/>
  <c r="V53" i="14"/>
  <c r="W53" i="14" s="1"/>
  <c r="K53" i="14"/>
  <c r="K81" i="14"/>
  <c r="K84" i="14" s="1"/>
  <c r="N84" i="14"/>
  <c r="K168" i="5"/>
  <c r="V168" i="5"/>
  <c r="W168" i="5" s="1"/>
  <c r="V176" i="5"/>
  <c r="W176" i="5" s="1"/>
  <c r="K176" i="5"/>
  <c r="K183" i="5"/>
  <c r="V183" i="5"/>
  <c r="W183" i="5" s="1"/>
  <c r="K189" i="5"/>
  <c r="V189" i="5"/>
  <c r="W189" i="5" s="1"/>
  <c r="K161" i="7"/>
  <c r="V161" i="7"/>
  <c r="W161" i="7" s="1"/>
  <c r="V169" i="7"/>
  <c r="W169" i="7" s="1"/>
  <c r="K169" i="7"/>
  <c r="K199" i="7"/>
  <c r="K202" i="7" s="1"/>
  <c r="N202" i="7"/>
  <c r="K188" i="10"/>
  <c r="V188" i="10"/>
  <c r="W188" i="10" s="1"/>
  <c r="V196" i="10"/>
  <c r="W196" i="10" s="1"/>
  <c r="K196" i="10"/>
  <c r="K224" i="10"/>
  <c r="K227" i="10" s="1"/>
  <c r="K240" i="10" s="1"/>
  <c r="N227" i="10"/>
  <c r="N240" i="10" s="1"/>
  <c r="K111" i="16"/>
  <c r="V111" i="16"/>
  <c r="W111" i="16" s="1"/>
  <c r="M172" i="21"/>
  <c r="M222" i="21" s="1"/>
  <c r="P222" i="21"/>
  <c r="W19" i="17"/>
  <c r="W39" i="17"/>
  <c r="W20" i="17"/>
  <c r="P706" i="21"/>
  <c r="L219" i="5"/>
  <c r="M139" i="16"/>
  <c r="G63" i="11"/>
  <c r="BD92" i="6"/>
  <c r="P75" i="11"/>
  <c r="AZ73" i="11"/>
  <c r="AS100" i="11"/>
  <c r="R83" i="6"/>
  <c r="R91" i="6"/>
  <c r="AQ99" i="11"/>
  <c r="AQ98" i="11"/>
  <c r="O99" i="11"/>
  <c r="O98" i="11"/>
  <c r="Z100" i="11"/>
  <c r="AB94" i="11"/>
  <c r="AB98" i="11"/>
  <c r="X48" i="11"/>
  <c r="X75" i="11"/>
  <c r="X47" i="11"/>
  <c r="AZ48" i="11"/>
  <c r="AZ47" i="11"/>
  <c r="AW47" i="11"/>
  <c r="AW48" i="11"/>
  <c r="Y71" i="19"/>
  <c r="Y96" i="19" s="1"/>
  <c r="Q92" i="8"/>
  <c r="Q93" i="8" s="1"/>
  <c r="V43" i="13"/>
  <c r="V42" i="13"/>
  <c r="V89" i="13" s="1"/>
  <c r="DC94" i="11"/>
  <c r="DC98" i="11"/>
  <c r="K162" i="5"/>
  <c r="V162" i="5"/>
  <c r="W162" i="5" s="1"/>
  <c r="K155" i="7"/>
  <c r="V155" i="7"/>
  <c r="W155" i="7" s="1"/>
  <c r="K182" i="10"/>
  <c r="V182" i="10"/>
  <c r="W182" i="10" s="1"/>
  <c r="K151" i="14"/>
  <c r="K152" i="14" s="1"/>
  <c r="K160" i="14" s="1"/>
  <c r="N152" i="14"/>
  <c r="AJ49" i="11"/>
  <c r="AJ50" i="11"/>
  <c r="L43" i="13"/>
  <c r="L70" i="13"/>
  <c r="DC98" i="19"/>
  <c r="DC97" i="19"/>
  <c r="N98" i="19"/>
  <c r="N70" i="19"/>
  <c r="CX45" i="13"/>
  <c r="CX44" i="13"/>
  <c r="BS36" i="11"/>
  <c r="BS42" i="11" s="1"/>
  <c r="BS49" i="11" s="1"/>
  <c r="G34" i="11"/>
  <c r="AB39" i="8"/>
  <c r="G38" i="8"/>
  <c r="AC39" i="8"/>
  <c r="G37" i="8"/>
  <c r="L142" i="7"/>
  <c r="N189" i="7"/>
  <c r="M210" i="7"/>
  <c r="G43" i="3"/>
  <c r="L127" i="7"/>
  <c r="L143" i="7" s="1"/>
  <c r="G32" i="8"/>
  <c r="H19" i="8"/>
  <c r="G81" i="8"/>
  <c r="G85" i="11"/>
  <c r="G77" i="13"/>
  <c r="AD48" i="11"/>
  <c r="M72" i="8"/>
  <c r="M49" i="8"/>
  <c r="Z48" i="8"/>
  <c r="Z49" i="8"/>
  <c r="Z72" i="8"/>
  <c r="AA75" i="11"/>
  <c r="AA47" i="11"/>
  <c r="BC98" i="11"/>
  <c r="X93" i="11"/>
  <c r="G79" i="6"/>
  <c r="Y17" i="13"/>
  <c r="Y19" i="13" s="1"/>
  <c r="Y70" i="13" s="1"/>
  <c r="X37" i="13"/>
  <c r="X44" i="13" s="1"/>
  <c r="Z45" i="13"/>
  <c r="Z44" i="13"/>
  <c r="CE50" i="11"/>
  <c r="BO50" i="11"/>
  <c r="BO49" i="11"/>
  <c r="CV50" i="11"/>
  <c r="S72" i="8"/>
  <c r="R89" i="6"/>
  <c r="N47" i="11"/>
  <c r="T19" i="8"/>
  <c r="T21" i="8" s="1"/>
  <c r="O68" i="13"/>
  <c r="O44" i="13"/>
  <c r="N18" i="8"/>
  <c r="N21" i="8"/>
  <c r="P40" i="8"/>
  <c r="P42" i="8" s="1"/>
  <c r="P39" i="8"/>
  <c r="G11" i="11"/>
  <c r="R88" i="13"/>
  <c r="R93" i="13" s="1"/>
  <c r="R85" i="13"/>
  <c r="L18" i="19"/>
  <c r="L20" i="19" s="1"/>
  <c r="L19" i="19"/>
  <c r="Y37" i="19"/>
  <c r="Y38" i="19"/>
  <c r="Y40" i="19" s="1"/>
  <c r="G12" i="13"/>
  <c r="K170" i="5"/>
  <c r="V170" i="5"/>
  <c r="W170" i="5" s="1"/>
  <c r="K163" i="7"/>
  <c r="V163" i="7"/>
  <c r="W163" i="7" s="1"/>
  <c r="K169" i="10"/>
  <c r="V169" i="10"/>
  <c r="W169" i="10" s="1"/>
  <c r="K190" i="10"/>
  <c r="V190" i="10"/>
  <c r="W190" i="10" s="1"/>
  <c r="K115" i="14"/>
  <c r="V115" i="14"/>
  <c r="W115" i="14" s="1"/>
  <c r="AX47" i="11"/>
  <c r="P82" i="6"/>
  <c r="P83" i="6" s="1"/>
  <c r="P81" i="6"/>
  <c r="P84" i="6" s="1"/>
  <c r="P89" i="6" s="1"/>
  <c r="M19" i="8"/>
  <c r="M21" i="8" s="1"/>
  <c r="M18" i="8"/>
  <c r="O39" i="8"/>
  <c r="O40" i="8"/>
  <c r="AQ41" i="11"/>
  <c r="AQ43" i="11" s="1"/>
  <c r="AQ42" i="11"/>
  <c r="AQ49" i="11" s="1"/>
  <c r="AI42" i="11"/>
  <c r="AI49" i="11" s="1"/>
  <c r="AI40" i="11"/>
  <c r="AA42" i="11"/>
  <c r="AA49" i="11" s="1"/>
  <c r="S42" i="11"/>
  <c r="S49" i="11" s="1"/>
  <c r="K42" i="11"/>
  <c r="K49" i="11" s="1"/>
  <c r="K43" i="11"/>
  <c r="AZ91" i="11"/>
  <c r="V90" i="11"/>
  <c r="V93" i="11"/>
  <c r="V94" i="11" s="1"/>
  <c r="V86" i="13"/>
  <c r="Y85" i="13"/>
  <c r="Y88" i="13" s="1"/>
  <c r="Y93" i="13" s="1"/>
  <c r="R17" i="19"/>
  <c r="R20" i="19"/>
  <c r="R45" i="19" s="1"/>
  <c r="R91" i="19" s="1"/>
  <c r="Q37" i="19"/>
  <c r="Q39" i="19"/>
  <c r="Q46" i="19" s="1"/>
  <c r="Q49" i="19" s="1"/>
  <c r="Q38" i="19"/>
  <c r="Q40" i="19" s="1"/>
  <c r="N87" i="19"/>
  <c r="G87" i="19" s="1"/>
  <c r="K230" i="5"/>
  <c r="K232" i="5" s="1"/>
  <c r="N232" i="5"/>
  <c r="K163" i="10"/>
  <c r="V163" i="10"/>
  <c r="W163" i="10" s="1"/>
  <c r="K109" i="14"/>
  <c r="V109" i="14"/>
  <c r="W109" i="14" s="1"/>
  <c r="AR44" i="19"/>
  <c r="AR45" i="19"/>
  <c r="Y95" i="19"/>
  <c r="AN101" i="11"/>
  <c r="AN100" i="11"/>
  <c r="K95" i="13"/>
  <c r="AC89" i="6"/>
  <c r="L19" i="8"/>
  <c r="L21" i="8" s="1"/>
  <c r="T40" i="8"/>
  <c r="T42" i="8" s="1"/>
  <c r="T39" i="8"/>
  <c r="Y70" i="8"/>
  <c r="Y73" i="8" s="1"/>
  <c r="AX71" i="11"/>
  <c r="AX74" i="11" s="1"/>
  <c r="Y74" i="11"/>
  <c r="T37" i="13"/>
  <c r="T44" i="13" s="1"/>
  <c r="T36" i="13"/>
  <c r="T38" i="13" s="1"/>
  <c r="T42" i="13" s="1"/>
  <c r="L37" i="13"/>
  <c r="L44" i="13" s="1"/>
  <c r="L35" i="13"/>
  <c r="L36" i="13"/>
  <c r="L38" i="13" s="1"/>
  <c r="L42" i="13" s="1"/>
  <c r="X66" i="13"/>
  <c r="X69" i="13"/>
  <c r="X19" i="19"/>
  <c r="X18" i="19"/>
  <c r="X20" i="19" s="1"/>
  <c r="J19" i="19"/>
  <c r="J18" i="19"/>
  <c r="J20" i="19" s="1"/>
  <c r="J45" i="19" s="1"/>
  <c r="J91" i="19" s="1"/>
  <c r="W39" i="19"/>
  <c r="W37" i="19"/>
  <c r="I38" i="19"/>
  <c r="I40" i="19" s="1"/>
  <c r="I37" i="19"/>
  <c r="G69" i="11"/>
  <c r="K11" i="16"/>
  <c r="V11" i="16"/>
  <c r="W11" i="16" s="1"/>
  <c r="K19" i="16"/>
  <c r="V19" i="16"/>
  <c r="W19" i="16" s="1"/>
  <c r="K151" i="5"/>
  <c r="V151" i="5"/>
  <c r="K157" i="5"/>
  <c r="V157" i="5"/>
  <c r="W157" i="5" s="1"/>
  <c r="K150" i="7"/>
  <c r="V150" i="7"/>
  <c r="K156" i="10"/>
  <c r="V156" i="10"/>
  <c r="W156" i="10" s="1"/>
  <c r="V164" i="10"/>
  <c r="W164" i="10" s="1"/>
  <c r="K164" i="10"/>
  <c r="K171" i="10"/>
  <c r="V171" i="10"/>
  <c r="W171" i="10" s="1"/>
  <c r="K177" i="10"/>
  <c r="V177" i="10"/>
  <c r="W177" i="10" s="1"/>
  <c r="V110" i="14"/>
  <c r="W110" i="14" s="1"/>
  <c r="K110" i="14"/>
  <c r="K117" i="14"/>
  <c r="V117" i="14"/>
  <c r="W117" i="14" s="1"/>
  <c r="J72" i="8"/>
  <c r="T97" i="8"/>
  <c r="Z73" i="11"/>
  <c r="H100" i="11"/>
  <c r="AL75" i="11"/>
  <c r="L18" i="8"/>
  <c r="U18" i="8"/>
  <c r="Y95" i="13"/>
  <c r="Y96" i="13"/>
  <c r="AH65" i="6"/>
  <c r="AH68" i="6" s="1"/>
  <c r="AG42" i="11"/>
  <c r="AG49" i="11" s="1"/>
  <c r="AG41" i="11"/>
  <c r="AG43" i="11" s="1"/>
  <c r="AG47" i="11" s="1"/>
  <c r="Y43" i="11"/>
  <c r="Y47" i="11" s="1"/>
  <c r="I42" i="11"/>
  <c r="I49" i="11" s="1"/>
  <c r="I41" i="11"/>
  <c r="I43" i="11" s="1"/>
  <c r="AG92" i="11"/>
  <c r="AG100" i="11"/>
  <c r="Q92" i="11"/>
  <c r="Q100" i="11"/>
  <c r="U18" i="13"/>
  <c r="U17" i="13"/>
  <c r="U19" i="13" s="1"/>
  <c r="U16" i="13"/>
  <c r="M18" i="13"/>
  <c r="M17" i="13"/>
  <c r="M19" i="13" s="1"/>
  <c r="W66" i="13"/>
  <c r="G66" i="13" s="1"/>
  <c r="P17" i="19"/>
  <c r="P19" i="19"/>
  <c r="O39" i="19"/>
  <c r="O46" i="19" s="1"/>
  <c r="O49" i="19" s="1"/>
  <c r="O37" i="19"/>
  <c r="K43" i="14"/>
  <c r="K81" i="16"/>
  <c r="K84" i="16" s="1"/>
  <c r="K64" i="16"/>
  <c r="N68" i="16"/>
  <c r="N69" i="16" s="1"/>
  <c r="K194" i="5"/>
  <c r="V194" i="5"/>
  <c r="W194" i="5" s="1"/>
  <c r="K150" i="10"/>
  <c r="V150" i="10"/>
  <c r="K103" i="14"/>
  <c r="V103" i="14"/>
  <c r="M240" i="21"/>
  <c r="M290" i="21" s="1"/>
  <c r="P290" i="21"/>
  <c r="AD42" i="13"/>
  <c r="AD43" i="13"/>
  <c r="BF45" i="13"/>
  <c r="BF44" i="13"/>
  <c r="AD89" i="6"/>
  <c r="AN47" i="11"/>
  <c r="BD47" i="11"/>
  <c r="O42" i="8"/>
  <c r="Z73" i="8"/>
  <c r="BB65" i="6"/>
  <c r="BB68" i="6" s="1"/>
  <c r="M81" i="6"/>
  <c r="M84" i="6" s="1"/>
  <c r="M89" i="6" s="1"/>
  <c r="R18" i="8"/>
  <c r="R21" i="8"/>
  <c r="DC72" i="8"/>
  <c r="DC100" i="8"/>
  <c r="DC99" i="8"/>
  <c r="P70" i="8"/>
  <c r="P73" i="8" s="1"/>
  <c r="S92" i="8"/>
  <c r="Z35" i="13"/>
  <c r="Z36" i="13"/>
  <c r="Z38" i="13" s="1"/>
  <c r="Z42" i="13" s="1"/>
  <c r="R35" i="13"/>
  <c r="R36" i="13"/>
  <c r="R38" i="13" s="1"/>
  <c r="R42" i="13" s="1"/>
  <c r="J35" i="13"/>
  <c r="J36" i="13"/>
  <c r="J38" i="13" s="1"/>
  <c r="J42" i="13" s="1"/>
  <c r="J89" i="13" s="1"/>
  <c r="W19" i="19"/>
  <c r="W17" i="19"/>
  <c r="W18" i="19"/>
  <c r="W20" i="19" s="1"/>
  <c r="W45" i="19" s="1"/>
  <c r="W91" i="19" s="1"/>
  <c r="H39" i="19"/>
  <c r="H46" i="19" s="1"/>
  <c r="H49" i="19" s="1"/>
  <c r="H40" i="19"/>
  <c r="V39" i="19"/>
  <c r="V46" i="19" s="1"/>
  <c r="V49" i="19" s="1"/>
  <c r="V38" i="19"/>
  <c r="V40" i="19" s="1"/>
  <c r="V44" i="19" s="1"/>
  <c r="G64" i="13"/>
  <c r="N57" i="16"/>
  <c r="AP9" i="4" s="1"/>
  <c r="V6" i="16"/>
  <c r="W6" i="16" s="1"/>
  <c r="K51" i="14"/>
  <c r="V51" i="14"/>
  <c r="W51" i="14" s="1"/>
  <c r="K21" i="16"/>
  <c r="V21" i="16"/>
  <c r="W21" i="16" s="1"/>
  <c r="K181" i="5"/>
  <c r="V181" i="5"/>
  <c r="W181" i="5" s="1"/>
  <c r="K195" i="7"/>
  <c r="K197" i="7" s="1"/>
  <c r="F39" i="3" s="1"/>
  <c r="N197" i="7"/>
  <c r="K158" i="10"/>
  <c r="V158" i="10"/>
  <c r="W158" i="10" s="1"/>
  <c r="V104" i="14"/>
  <c r="W104" i="14" s="1"/>
  <c r="K104" i="14"/>
  <c r="H89" i="6"/>
  <c r="N91" i="6"/>
  <c r="O48" i="8"/>
  <c r="AB47" i="11"/>
  <c r="AN89" i="6"/>
  <c r="Y21" i="8"/>
  <c r="Q19" i="8"/>
  <c r="Q21" i="8" s="1"/>
  <c r="Q46" i="8" s="1"/>
  <c r="Q18" i="8"/>
  <c r="V70" i="8"/>
  <c r="V73" i="8"/>
  <c r="AK72" i="11"/>
  <c r="AN91" i="11"/>
  <c r="AN92" i="11" s="1"/>
  <c r="W44" i="13"/>
  <c r="W45" i="13"/>
  <c r="S18" i="13"/>
  <c r="S16" i="13"/>
  <c r="S19" i="13"/>
  <c r="K18" i="13"/>
  <c r="K16" i="13"/>
  <c r="O17" i="19"/>
  <c r="O20" i="19"/>
  <c r="R97" i="19"/>
  <c r="J88" i="19"/>
  <c r="G88" i="19" s="1"/>
  <c r="G85" i="19"/>
  <c r="K6" i="16"/>
  <c r="N68" i="14"/>
  <c r="N69" i="14" s="1"/>
  <c r="N77" i="14" s="1"/>
  <c r="K61" i="14"/>
  <c r="K68" i="14" s="1"/>
  <c r="K69" i="14" s="1"/>
  <c r="K175" i="5"/>
  <c r="V175" i="5"/>
  <c r="W175" i="5" s="1"/>
  <c r="K168" i="7"/>
  <c r="V168" i="7"/>
  <c r="W168" i="7" s="1"/>
  <c r="K195" i="10"/>
  <c r="V195" i="10"/>
  <c r="W195" i="10" s="1"/>
  <c r="K117" i="16"/>
  <c r="V117" i="16"/>
  <c r="W117" i="16" s="1"/>
  <c r="M72" i="11"/>
  <c r="M456" i="21"/>
  <c r="M506" i="21" s="1"/>
  <c r="P506" i="21"/>
  <c r="BL49" i="19"/>
  <c r="AO49" i="19"/>
  <c r="BD49" i="19"/>
  <c r="D98" i="19"/>
  <c r="BK49" i="19"/>
  <c r="BN49" i="19"/>
  <c r="BP49" i="19"/>
  <c r="BQ49" i="19"/>
  <c r="M17" i="27"/>
  <c r="P561" i="21"/>
  <c r="BS49" i="19"/>
  <c r="V37" i="16"/>
  <c r="W37" i="16" s="1"/>
  <c r="K37" i="16"/>
  <c r="K32" i="14"/>
  <c r="V32" i="14"/>
  <c r="W32" i="14" s="1"/>
  <c r="V17" i="14"/>
  <c r="W17" i="14" s="1"/>
  <c r="K17" i="14"/>
  <c r="K10" i="14"/>
  <c r="V10" i="14"/>
  <c r="W10" i="14" s="1"/>
  <c r="DB42" i="13"/>
  <c r="CB43" i="13"/>
  <c r="CB42" i="13"/>
  <c r="CQ46" i="8"/>
  <c r="CQ47" i="8"/>
  <c r="AV47" i="11"/>
  <c r="N44" i="19"/>
  <c r="S21" i="8"/>
  <c r="AW42" i="11"/>
  <c r="AW49" i="11" s="1"/>
  <c r="V100" i="16"/>
  <c r="K118" i="10"/>
  <c r="K119" i="10" s="1"/>
  <c r="M15" i="27"/>
  <c r="V42" i="16"/>
  <c r="W42" i="16" s="1"/>
  <c r="K42" i="16"/>
  <c r="M562" i="21"/>
  <c r="K86" i="16" s="1"/>
  <c r="BL43" i="13"/>
  <c r="AT47" i="8"/>
  <c r="AT46" i="8"/>
  <c r="V106" i="16"/>
  <c r="W106" i="16" s="1"/>
  <c r="M19" i="31"/>
  <c r="Q19" i="31" s="1"/>
  <c r="P114" i="21"/>
  <c r="M64" i="21"/>
  <c r="M114" i="21" s="1"/>
  <c r="CE49" i="19"/>
  <c r="J31" i="29"/>
  <c r="J54" i="29" s="1"/>
  <c r="D45" i="13"/>
  <c r="BH47" i="13" s="1"/>
  <c r="V30" i="16"/>
  <c r="W30" i="16" s="1"/>
  <c r="K30" i="16"/>
  <c r="K15" i="14"/>
  <c r="V15" i="14"/>
  <c r="W15" i="14" s="1"/>
  <c r="CH49" i="19"/>
  <c r="BP44" i="13"/>
  <c r="AN73" i="11"/>
  <c r="X90" i="8"/>
  <c r="P90" i="8"/>
  <c r="P91" i="8" s="1"/>
  <c r="V74" i="11"/>
  <c r="S86" i="13"/>
  <c r="V35" i="16"/>
  <c r="W35" i="16" s="1"/>
  <c r="K35" i="16"/>
  <c r="V29" i="14"/>
  <c r="W29" i="14" s="1"/>
  <c r="K29" i="14"/>
  <c r="BL46" i="8"/>
  <c r="BL47" i="8"/>
  <c r="BB47" i="11"/>
  <c r="L68" i="13"/>
  <c r="T86" i="13"/>
  <c r="N91" i="14"/>
  <c r="K25" i="16"/>
  <c r="K21" i="14"/>
  <c r="V21" i="14"/>
  <c r="W21" i="14" s="1"/>
  <c r="CJ46" i="8"/>
  <c r="CJ47" i="8"/>
  <c r="W42" i="13"/>
  <c r="W89" i="13" s="1"/>
  <c r="G12" i="11"/>
  <c r="K21" i="8"/>
  <c r="K74" i="8" s="1"/>
  <c r="K91" i="16"/>
  <c r="BZ46" i="19"/>
  <c r="BZ47" i="19"/>
  <c r="CX47" i="19"/>
  <c r="CX46" i="19"/>
  <c r="CX49" i="19" s="1"/>
  <c r="BD45" i="19"/>
  <c r="AY45" i="13"/>
  <c r="AY44" i="13"/>
  <c r="V26" i="14"/>
  <c r="W26" i="14" s="1"/>
  <c r="CT49" i="11"/>
  <c r="CN41" i="11"/>
  <c r="CN43" i="11" s="1"/>
  <c r="CN42" i="11"/>
  <c r="BS41" i="11"/>
  <c r="BS43" i="11"/>
  <c r="BS47" i="11" s="1"/>
  <c r="BS40" i="11"/>
  <c r="BL41" i="11"/>
  <c r="BE20" i="11"/>
  <c r="BE22" i="11" s="1"/>
  <c r="BE19" i="11"/>
  <c r="CC41" i="8"/>
  <c r="CC48" i="8" s="1"/>
  <c r="CW19" i="8"/>
  <c r="CW21" i="8" s="1"/>
  <c r="CW20" i="8"/>
  <c r="CW18" i="8"/>
  <c r="CF19" i="8"/>
  <c r="CF21" i="8" s="1"/>
  <c r="CF20" i="8"/>
  <c r="CF49" i="8" s="1"/>
  <c r="AY18" i="8"/>
  <c r="AY20" i="8"/>
  <c r="AQ18" i="8"/>
  <c r="AQ20" i="8"/>
  <c r="AD18" i="8"/>
  <c r="AD19" i="8"/>
  <c r="AD21" i="8" s="1"/>
  <c r="AD47" i="8" s="1"/>
  <c r="CP35" i="13"/>
  <c r="CP38" i="13"/>
  <c r="CP42" i="13" s="1"/>
  <c r="CI35" i="13"/>
  <c r="CI38" i="13"/>
  <c r="CI42" i="13" s="1"/>
  <c r="BS36" i="13"/>
  <c r="BS35" i="13"/>
  <c r="BD36" i="13"/>
  <c r="BD35" i="13"/>
  <c r="BD38" i="13"/>
  <c r="BD42" i="13" s="1"/>
  <c r="BD37" i="13"/>
  <c r="BD44" i="13" s="1"/>
  <c r="AV37" i="13"/>
  <c r="AV44" i="13" s="1"/>
  <c r="AG36" i="13"/>
  <c r="AG38" i="13" s="1"/>
  <c r="AG42" i="13" s="1"/>
  <c r="CS38" i="19"/>
  <c r="CS40" i="19" s="1"/>
  <c r="CS39" i="19"/>
  <c r="CS46" i="19" s="1"/>
  <c r="CS37" i="19"/>
  <c r="CN38" i="19"/>
  <c r="CN40" i="19" s="1"/>
  <c r="CN44" i="19" s="1"/>
  <c r="CN37" i="19"/>
  <c r="CN39" i="19"/>
  <c r="CN46" i="19" s="1"/>
  <c r="BD38" i="19"/>
  <c r="BD40" i="19" s="1"/>
  <c r="BD44" i="19" s="1"/>
  <c r="AI38" i="19"/>
  <c r="AI40" i="19" s="1"/>
  <c r="AI44" i="19" s="1"/>
  <c r="AI37" i="19"/>
  <c r="AI39" i="19"/>
  <c r="AI46" i="19" s="1"/>
  <c r="AI49" i="19" s="1"/>
  <c r="BP44" i="19"/>
  <c r="CS44" i="19"/>
  <c r="AC45" i="13"/>
  <c r="AC44" i="13"/>
  <c r="AE49" i="8"/>
  <c r="AE48" i="8"/>
  <c r="M21" i="31"/>
  <c r="Q21" i="31" s="1"/>
  <c r="AA48" i="8"/>
  <c r="BH46" i="8"/>
  <c r="CR46" i="8"/>
  <c r="CK48" i="8"/>
  <c r="DC40" i="8"/>
  <c r="DC42" i="8" s="1"/>
  <c r="DC39" i="8"/>
  <c r="CA39" i="8"/>
  <c r="CA42" i="8"/>
  <c r="CA46" i="8" s="1"/>
  <c r="BJ40" i="8"/>
  <c r="BJ42" i="8"/>
  <c r="BJ46" i="8" s="1"/>
  <c r="AW48" i="8"/>
  <c r="AH40" i="8"/>
  <c r="AH42" i="8" s="1"/>
  <c r="AH46" i="8" s="1"/>
  <c r="DA47" i="11"/>
  <c r="BQ47" i="11"/>
  <c r="AT49" i="8"/>
  <c r="BF42" i="13"/>
  <c r="CS42" i="8"/>
  <c r="CS46" i="8" s="1"/>
  <c r="CS39" i="8"/>
  <c r="BZ41" i="8"/>
  <c r="BZ48" i="8" s="1"/>
  <c r="AN42" i="8"/>
  <c r="AN46" i="8" s="1"/>
  <c r="BR42" i="13"/>
  <c r="CH48" i="11"/>
  <c r="CH47" i="11"/>
  <c r="BH22" i="11"/>
  <c r="CH39" i="8"/>
  <c r="CH40" i="8"/>
  <c r="CH42" i="8" s="1"/>
  <c r="CH46" i="8" s="1"/>
  <c r="AS19" i="8"/>
  <c r="AS21" i="8" s="1"/>
  <c r="AZ46" i="8"/>
  <c r="DB48" i="8"/>
  <c r="CO46" i="8"/>
  <c r="CR44" i="13"/>
  <c r="CW41" i="11"/>
  <c r="CW43" i="11" s="1"/>
  <c r="CI40" i="11"/>
  <c r="CI41" i="11"/>
  <c r="CI43" i="11" s="1"/>
  <c r="CI47" i="11" s="1"/>
  <c r="CT41" i="8"/>
  <c r="AP40" i="8"/>
  <c r="AP42" i="8"/>
  <c r="CY38" i="13"/>
  <c r="AN39" i="8"/>
  <c r="BQ44" i="19"/>
  <c r="DC41" i="8"/>
  <c r="DC48" i="8" s="1"/>
  <c r="BO41" i="8"/>
  <c r="BO48" i="8" s="1"/>
  <c r="BQ42" i="13"/>
  <c r="CW42" i="11"/>
  <c r="CG43" i="11"/>
  <c r="CG47" i="11" s="1"/>
  <c r="BY43" i="11"/>
  <c r="BY47" i="11" s="1"/>
  <c r="BX35" i="8"/>
  <c r="BX41" i="8" s="1"/>
  <c r="BX48" i="8" s="1"/>
  <c r="BS39" i="8"/>
  <c r="BL20" i="8"/>
  <c r="CV21" i="8"/>
  <c r="AX18" i="8"/>
  <c r="CB46" i="8"/>
  <c r="AV41" i="8"/>
  <c r="BD46" i="8"/>
  <c r="CX42" i="13"/>
  <c r="BT44" i="19"/>
  <c r="AY44" i="19"/>
  <c r="AU48" i="8"/>
  <c r="DB49" i="11"/>
  <c r="BA44" i="13"/>
  <c r="CH41" i="8"/>
  <c r="CH48" i="8" s="1"/>
  <c r="CT19" i="11"/>
  <c r="CT20" i="11"/>
  <c r="CT22" i="11" s="1"/>
  <c r="BC21" i="8"/>
  <c r="BC47" i="8" s="1"/>
  <c r="AX20" i="8"/>
  <c r="AX49" i="8" s="1"/>
  <c r="AS44" i="13"/>
  <c r="CM41" i="8"/>
  <c r="CM48" i="8" s="1"/>
  <c r="CU46" i="8"/>
  <c r="CO40" i="11"/>
  <c r="BQ40" i="11"/>
  <c r="AG18" i="8"/>
  <c r="AG19" i="8"/>
  <c r="AG21" i="8" s="1"/>
  <c r="BO38" i="13"/>
  <c r="BO42" i="13" s="1"/>
  <c r="AO18" i="13"/>
  <c r="AO16" i="13"/>
  <c r="BS41" i="8"/>
  <c r="BS48" i="8" s="1"/>
  <c r="BS42" i="8"/>
  <c r="BS46" i="8" s="1"/>
  <c r="CZ19" i="11"/>
  <c r="CZ20" i="11"/>
  <c r="CZ22" i="11" s="1"/>
  <c r="CZ48" i="11" s="1"/>
  <c r="CZ21" i="11"/>
  <c r="CZ50" i="11" s="1"/>
  <c r="CV36" i="11"/>
  <c r="CV42" i="11" s="1"/>
  <c r="CV49" i="11" s="1"/>
  <c r="BO43" i="11"/>
  <c r="BO47" i="11" s="1"/>
  <c r="BK43" i="11"/>
  <c r="CG39" i="8"/>
  <c r="AS42" i="8"/>
  <c r="AX37" i="19"/>
  <c r="CW17" i="19"/>
  <c r="CW19" i="19"/>
  <c r="CW47" i="19" s="1"/>
  <c r="CC44" i="6"/>
  <c r="BY42" i="11"/>
  <c r="BY49" i="11" s="1"/>
  <c r="DB31" i="13"/>
  <c r="DB37" i="13" s="1"/>
  <c r="DB44" i="13" s="1"/>
  <c r="CD17" i="6"/>
  <c r="CD18" i="6"/>
  <c r="CD20" i="6" s="1"/>
  <c r="CD45" i="6" s="1"/>
  <c r="CD19" i="6"/>
  <c r="CD47" i="6" s="1"/>
  <c r="BX19" i="6"/>
  <c r="BX47" i="6" s="1"/>
  <c r="BX17" i="6"/>
  <c r="BX18" i="6" s="1"/>
  <c r="BX20" i="6" s="1"/>
  <c r="AU44" i="6"/>
  <c r="AX39" i="19"/>
  <c r="CP37" i="13"/>
  <c r="CP44" i="13" s="1"/>
  <c r="CV41" i="8"/>
  <c r="CV48" i="8" s="1"/>
  <c r="CE42" i="11"/>
  <c r="CE49" i="11" s="1"/>
  <c r="BX36" i="11"/>
  <c r="BX42" i="11" s="1"/>
  <c r="BX49" i="11" s="1"/>
  <c r="CC35" i="8"/>
  <c r="BU35" i="8"/>
  <c r="BU41" i="8" s="1"/>
  <c r="AX35" i="8"/>
  <c r="AH35" i="8"/>
  <c r="AH41" i="8" s="1"/>
  <c r="AH48" i="8" s="1"/>
  <c r="CS16" i="13"/>
  <c r="CS17" i="13"/>
  <c r="CS19" i="13" s="1"/>
  <c r="CS43" i="13" s="1"/>
  <c r="BB37" i="19"/>
  <c r="BT37" i="19"/>
  <c r="BL37" i="19"/>
  <c r="BD37" i="19"/>
  <c r="AV37" i="19"/>
  <c r="AN37" i="19"/>
  <c r="AR39" i="19"/>
  <c r="BR40" i="19"/>
  <c r="BA17" i="19"/>
  <c r="K55" i="5"/>
  <c r="V55" i="5"/>
  <c r="W55" i="5" s="1"/>
  <c r="K11" i="5"/>
  <c r="V11" i="5"/>
  <c r="W11" i="5" s="1"/>
  <c r="CJ17" i="6"/>
  <c r="CJ18" i="6" s="1"/>
  <c r="CJ20" i="6" s="1"/>
  <c r="CJ19" i="6"/>
  <c r="CJ47" i="6" s="1"/>
  <c r="CV37" i="6"/>
  <c r="CV38" i="6" s="1"/>
  <c r="CV40" i="6" s="1"/>
  <c r="AC37" i="6"/>
  <c r="AC38" i="6" s="1"/>
  <c r="AC40" i="6" s="1"/>
  <c r="AC85" i="6" s="1"/>
  <c r="BJ41" i="8"/>
  <c r="BJ48" i="8" s="1"/>
  <c r="CV40" i="11"/>
  <c r="CQ40" i="11"/>
  <c r="BK40" i="11"/>
  <c r="BG36" i="11"/>
  <c r="BG42" i="11" s="1"/>
  <c r="BG21" i="11"/>
  <c r="CW35" i="8"/>
  <c r="CW41" i="8" s="1"/>
  <c r="CI35" i="8"/>
  <c r="CI41" i="8" s="1"/>
  <c r="CI48" i="8" s="1"/>
  <c r="AL31" i="13"/>
  <c r="AL37" i="13" s="1"/>
  <c r="AL44" i="13" s="1"/>
  <c r="AD46" i="19"/>
  <c r="AD49" i="19" s="1"/>
  <c r="DC40" i="11"/>
  <c r="BO40" i="11"/>
  <c r="DA40" i="11"/>
  <c r="CK40" i="11"/>
  <c r="BU40" i="11"/>
  <c r="BE40" i="11"/>
  <c r="DB35" i="8"/>
  <c r="DB41" i="8" s="1"/>
  <c r="CF35" i="8"/>
  <c r="CF41" i="8" s="1"/>
  <c r="CF48" i="8" s="1"/>
  <c r="CM35" i="13"/>
  <c r="BR31" i="13"/>
  <c r="BR37" i="13" s="1"/>
  <c r="BR44" i="13" s="1"/>
  <c r="AB38" i="13"/>
  <c r="AB42" i="13" s="1"/>
  <c r="BV40" i="19"/>
  <c r="BV44" i="19" s="1"/>
  <c r="BT36" i="11"/>
  <c r="BT42" i="11" s="1"/>
  <c r="BT49" i="11" s="1"/>
  <c r="BL36" i="11"/>
  <c r="BL42" i="11" s="1"/>
  <c r="BL49" i="11" s="1"/>
  <c r="BE36" i="11"/>
  <c r="BE42" i="11" s="1"/>
  <c r="BE49" i="11" s="1"/>
  <c r="BZ39" i="8"/>
  <c r="BJ39" i="8"/>
  <c r="AT39" i="8"/>
  <c r="CQ39" i="8"/>
  <c r="BR35" i="8"/>
  <c r="BR41" i="8" s="1"/>
  <c r="BR48" i="8" s="1"/>
  <c r="AW19" i="13"/>
  <c r="AW43" i="13" s="1"/>
  <c r="BT33" i="19"/>
  <c r="BT39" i="19" s="1"/>
  <c r="BT46" i="19" s="1"/>
  <c r="CF33" i="19"/>
  <c r="CB39" i="19"/>
  <c r="CB46" i="19" s="1"/>
  <c r="CB49" i="19" s="1"/>
  <c r="V97" i="5"/>
  <c r="W97" i="5" s="1"/>
  <c r="K97" i="5"/>
  <c r="K42" i="5"/>
  <c r="V42" i="5"/>
  <c r="W42" i="5" s="1"/>
  <c r="BI17" i="19"/>
  <c r="BJ45" i="6"/>
  <c r="CR17" i="6"/>
  <c r="CR18" i="6" s="1"/>
  <c r="CR20" i="6" s="1"/>
  <c r="CR45" i="6" s="1"/>
  <c r="BW17" i="6"/>
  <c r="BW18" i="6" s="1"/>
  <c r="BW20" i="6" s="1"/>
  <c r="BW19" i="6"/>
  <c r="BW47" i="6" s="1"/>
  <c r="CW37" i="6"/>
  <c r="CW38" i="6" s="1"/>
  <c r="CW40" i="6" s="1"/>
  <c r="CP37" i="6"/>
  <c r="CP38" i="6" s="1"/>
  <c r="CP40" i="6" s="1"/>
  <c r="BH37" i="6"/>
  <c r="BH38" i="6" s="1"/>
  <c r="BH40" i="6" s="1"/>
  <c r="BA37" i="6"/>
  <c r="BA38" i="6" s="1"/>
  <c r="BA40" i="6" s="1"/>
  <c r="BA85" i="6" s="1"/>
  <c r="CS18" i="13"/>
  <c r="CS45" i="13" s="1"/>
  <c r="AK17" i="19"/>
  <c r="L44" i="6"/>
  <c r="AS19" i="6"/>
  <c r="AS17" i="6"/>
  <c r="AS18" i="6" s="1"/>
  <c r="AS20" i="6" s="1"/>
  <c r="AL17" i="6"/>
  <c r="AL18" i="6" s="1"/>
  <c r="AL20" i="6" s="1"/>
  <c r="X18" i="6"/>
  <c r="X20" i="6" s="1"/>
  <c r="P17" i="6"/>
  <c r="P18" i="6"/>
  <c r="P20" i="6" s="1"/>
  <c r="P69" i="6" s="1"/>
  <c r="J17" i="6"/>
  <c r="J18" i="6"/>
  <c r="J20" i="6" s="1"/>
  <c r="AR40" i="6"/>
  <c r="AR85" i="6" s="1"/>
  <c r="K61" i="5"/>
  <c r="V61" i="5"/>
  <c r="W61" i="5" s="1"/>
  <c r="V17" i="5"/>
  <c r="W17" i="5" s="1"/>
  <c r="K17" i="5"/>
  <c r="BP40" i="19"/>
  <c r="CG19" i="19"/>
  <c r="CW17" i="6"/>
  <c r="CW18" i="6"/>
  <c r="CW20" i="6" s="1"/>
  <c r="CA20" i="6"/>
  <c r="CA44" i="6" s="1"/>
  <c r="AX17" i="6"/>
  <c r="AX18" i="6"/>
  <c r="AX20" i="6" s="1"/>
  <c r="AX19" i="6"/>
  <c r="AX46" i="6" s="1"/>
  <c r="BM37" i="6"/>
  <c r="BM38" i="6" s="1"/>
  <c r="BM40" i="6" s="1"/>
  <c r="K140" i="5"/>
  <c r="K141" i="5" s="1"/>
  <c r="N141" i="5"/>
  <c r="CY31" i="13"/>
  <c r="CY37" i="13" s="1"/>
  <c r="CY44" i="13" s="1"/>
  <c r="CI31" i="13"/>
  <c r="CI37" i="13" s="1"/>
  <c r="CI44" i="13" s="1"/>
  <c r="CA31" i="13"/>
  <c r="CA37" i="13" s="1"/>
  <c r="CA44" i="13" s="1"/>
  <c r="BS31" i="13"/>
  <c r="BS37" i="13" s="1"/>
  <c r="BK31" i="13"/>
  <c r="BK37" i="13" s="1"/>
  <c r="BK44" i="13" s="1"/>
  <c r="BC31" i="13"/>
  <c r="BC37" i="13" s="1"/>
  <c r="BC44" i="13" s="1"/>
  <c r="AM31" i="13"/>
  <c r="AM37" i="13" s="1"/>
  <c r="AM44" i="13" s="1"/>
  <c r="BM18" i="13"/>
  <c r="CH18" i="13"/>
  <c r="CV40" i="19"/>
  <c r="CV44" i="19" s="1"/>
  <c r="AR19" i="19"/>
  <c r="AB19" i="19"/>
  <c r="AB47" i="19" s="1"/>
  <c r="CD37" i="6"/>
  <c r="CD38" i="6" s="1"/>
  <c r="CD40" i="6" s="1"/>
  <c r="T45" i="6"/>
  <c r="BS37" i="6"/>
  <c r="BS38" i="6" s="1"/>
  <c r="BS40" i="6" s="1"/>
  <c r="BL38" i="6"/>
  <c r="BL40" i="6" s="1"/>
  <c r="BL37" i="6"/>
  <c r="V79" i="5"/>
  <c r="W79" i="5" s="1"/>
  <c r="K79" i="5"/>
  <c r="K23" i="5"/>
  <c r="V23" i="5"/>
  <c r="W23" i="5" s="1"/>
  <c r="CQ37" i="6"/>
  <c r="CQ38" i="6" s="1"/>
  <c r="CQ40" i="6" s="1"/>
  <c r="BC17" i="6"/>
  <c r="BC18" i="6" s="1"/>
  <c r="BC20" i="6" s="1"/>
  <c r="BR37" i="6"/>
  <c r="BR38" i="6" s="1"/>
  <c r="BR40" i="6" s="1"/>
  <c r="K85" i="5"/>
  <c r="V85" i="5"/>
  <c r="W85" i="5" s="1"/>
  <c r="K30" i="5"/>
  <c r="V30" i="5"/>
  <c r="W30" i="5" s="1"/>
  <c r="K123" i="5"/>
  <c r="N125" i="5"/>
  <c r="N126" i="5" s="1"/>
  <c r="CD31" i="13"/>
  <c r="CD37" i="13" s="1"/>
  <c r="CD44" i="13" s="1"/>
  <c r="CO37" i="19"/>
  <c r="CG37" i="19"/>
  <c r="AS37" i="19"/>
  <c r="AK37" i="19"/>
  <c r="BQ17" i="6"/>
  <c r="BQ18" i="6"/>
  <c r="BQ20" i="6" s="1"/>
  <c r="BQ45" i="6" s="1"/>
  <c r="BQ19" i="6"/>
  <c r="BQ47" i="6" s="1"/>
  <c r="CK40" i="6"/>
  <c r="V49" i="5"/>
  <c r="W49" i="5" s="1"/>
  <c r="V91" i="5"/>
  <c r="W91" i="5" s="1"/>
  <c r="K91" i="5"/>
  <c r="K36" i="5"/>
  <c r="V36" i="5"/>
  <c r="W36" i="5" s="1"/>
  <c r="DB40" i="6"/>
  <c r="AY37" i="6"/>
  <c r="AY38" i="6" s="1"/>
  <c r="AY40" i="6" s="1"/>
  <c r="AY85" i="6" s="1"/>
  <c r="AB37" i="6"/>
  <c r="AB38" i="6" s="1"/>
  <c r="AB40" i="6" s="1"/>
  <c r="AB85" i="6" s="1"/>
  <c r="DC19" i="6"/>
  <c r="K125" i="5"/>
  <c r="K126" i="5" s="1"/>
  <c r="K52" i="41"/>
  <c r="X52" i="41" s="1"/>
  <c r="Y52" i="41"/>
  <c r="Y79" i="41"/>
  <c r="V79" i="41"/>
  <c r="W79" i="41" s="1"/>
  <c r="Y94" i="41"/>
  <c r="V94" i="41"/>
  <c r="W94" i="41" s="1"/>
  <c r="V150" i="41"/>
  <c r="W150" i="41" s="1"/>
  <c r="K150" i="41"/>
  <c r="X150" i="41" s="1"/>
  <c r="Y150" i="41"/>
  <c r="K163" i="41"/>
  <c r="X163" i="41" s="1"/>
  <c r="Y163" i="41"/>
  <c r="V165" i="41"/>
  <c r="W165" i="41" s="1"/>
  <c r="K165" i="41"/>
  <c r="X165" i="41" s="1"/>
  <c r="Y165" i="41"/>
  <c r="V169" i="41"/>
  <c r="W169" i="41" s="1"/>
  <c r="K169" i="41"/>
  <c r="X169" i="41" s="1"/>
  <c r="Y169" i="41"/>
  <c r="V37" i="42"/>
  <c r="W37" i="42" s="1"/>
  <c r="Y37" i="42"/>
  <c r="V51" i="42"/>
  <c r="W51" i="42" s="1"/>
  <c r="K51" i="42"/>
  <c r="X51" i="42" s="1"/>
  <c r="V56" i="42"/>
  <c r="W56" i="42" s="1"/>
  <c r="Y56" i="42"/>
  <c r="V80" i="42"/>
  <c r="W80" i="42" s="1"/>
  <c r="K80" i="42"/>
  <c r="X80" i="42" s="1"/>
  <c r="K156" i="42"/>
  <c r="X156" i="42" s="1"/>
  <c r="Y156" i="42"/>
  <c r="V165" i="42"/>
  <c r="W165" i="42" s="1"/>
  <c r="Y165" i="42"/>
  <c r="K165" i="42"/>
  <c r="X165" i="42" s="1"/>
  <c r="CM37" i="6"/>
  <c r="CM38" i="6" s="1"/>
  <c r="CM40" i="6" s="1"/>
  <c r="AJ19" i="6"/>
  <c r="AJ46" i="6" s="1"/>
  <c r="M17" i="6"/>
  <c r="M18" i="6" s="1"/>
  <c r="CA19" i="6"/>
  <c r="CA47" i="6" s="1"/>
  <c r="CT18" i="6"/>
  <c r="CT20" i="6" s="1"/>
  <c r="AO17" i="6"/>
  <c r="AO18" i="6" s="1"/>
  <c r="AO20" i="6" s="1"/>
  <c r="DC18" i="6"/>
  <c r="DC20" i="6" s="1"/>
  <c r="BV19" i="6"/>
  <c r="BV47" i="6" s="1"/>
  <c r="R19" i="6"/>
  <c r="R46" i="6" s="1"/>
  <c r="K87" i="5"/>
  <c r="V13" i="5"/>
  <c r="W13" i="5" s="1"/>
  <c r="R40" i="38"/>
  <c r="P39" i="38"/>
  <c r="N39" i="38"/>
  <c r="AF37" i="26"/>
  <c r="J9" i="27" s="1"/>
  <c r="M9" i="27" s="1"/>
  <c r="K81" i="41"/>
  <c r="X81" i="41" s="1"/>
  <c r="V62" i="41"/>
  <c r="W62" i="41" s="1"/>
  <c r="V29" i="41"/>
  <c r="W29" i="41" s="1"/>
  <c r="K27" i="41"/>
  <c r="X27" i="41" s="1"/>
  <c r="Y27" i="41"/>
  <c r="V75" i="41"/>
  <c r="W75" i="41" s="1"/>
  <c r="V30" i="42"/>
  <c r="W30" i="42" s="1"/>
  <c r="Y30" i="42"/>
  <c r="V42" i="42"/>
  <c r="W42" i="42" s="1"/>
  <c r="Y42" i="42"/>
  <c r="V83" i="42"/>
  <c r="W83" i="42" s="1"/>
  <c r="K83" i="42"/>
  <c r="X83" i="42" s="1"/>
  <c r="Y83" i="42"/>
  <c r="K163" i="42"/>
  <c r="X163" i="42" s="1"/>
  <c r="V163" i="42"/>
  <c r="W163" i="42" s="1"/>
  <c r="BJ37" i="6"/>
  <c r="BJ38" i="6" s="1"/>
  <c r="BJ40" i="6" s="1"/>
  <c r="BJ44" i="6" s="1"/>
  <c r="BN18" i="6"/>
  <c r="BN20" i="6" s="1"/>
  <c r="DA18" i="6"/>
  <c r="DA20" i="6" s="1"/>
  <c r="DA45" i="6" s="1"/>
  <c r="BB18" i="6"/>
  <c r="BB20" i="6" s="1"/>
  <c r="CS19" i="6"/>
  <c r="CS47" i="6" s="1"/>
  <c r="Y19" i="6"/>
  <c r="M94" i="22"/>
  <c r="U39" i="38"/>
  <c r="K9" i="42"/>
  <c r="X9" i="42" s="1"/>
  <c r="V73" i="41"/>
  <c r="W73" i="41" s="1"/>
  <c r="V77" i="41"/>
  <c r="W77" i="41" s="1"/>
  <c r="Y77" i="41"/>
  <c r="Y81" i="41"/>
  <c r="Y161" i="41"/>
  <c r="K161" i="41"/>
  <c r="X161" i="41" s="1"/>
  <c r="V28" i="42"/>
  <c r="W28" i="42" s="1"/>
  <c r="K28" i="42"/>
  <c r="X28" i="42" s="1"/>
  <c r="V88" i="42"/>
  <c r="W88" i="42" s="1"/>
  <c r="K88" i="42"/>
  <c r="X88" i="42" s="1"/>
  <c r="K95" i="42"/>
  <c r="X95" i="42" s="1"/>
  <c r="V95" i="42"/>
  <c r="W95" i="42" s="1"/>
  <c r="K100" i="42"/>
  <c r="X100" i="42" s="1"/>
  <c r="V100" i="42"/>
  <c r="W100" i="42" s="1"/>
  <c r="Y100" i="42"/>
  <c r="V149" i="42"/>
  <c r="W149" i="42" s="1"/>
  <c r="K149" i="42"/>
  <c r="X149" i="42" s="1"/>
  <c r="V154" i="42"/>
  <c r="W154" i="42" s="1"/>
  <c r="K154" i="42"/>
  <c r="X154" i="42" s="1"/>
  <c r="Y14" i="42"/>
  <c r="V14" i="42"/>
  <c r="W14" i="42" s="1"/>
  <c r="V23" i="42"/>
  <c r="W23" i="42" s="1"/>
  <c r="K23" i="42"/>
  <c r="X23" i="42" s="1"/>
  <c r="V40" i="42"/>
  <c r="W40" i="42" s="1"/>
  <c r="Y40" i="42"/>
  <c r="Y57" i="42"/>
  <c r="V57" i="42"/>
  <c r="W57" i="42" s="1"/>
  <c r="K66" i="42"/>
  <c r="X66" i="42" s="1"/>
  <c r="Y66" i="42"/>
  <c r="V81" i="42"/>
  <c r="W81" i="42" s="1"/>
  <c r="K81" i="42"/>
  <c r="X81" i="42" s="1"/>
  <c r="Y81" i="42"/>
  <c r="L143" i="42"/>
  <c r="K134" i="5"/>
  <c r="O399" i="21"/>
  <c r="V65" i="41"/>
  <c r="W65" i="41" s="1"/>
  <c r="N189" i="41"/>
  <c r="V66" i="42"/>
  <c r="W66" i="42" s="1"/>
  <c r="K37" i="42"/>
  <c r="X37" i="42" s="1"/>
  <c r="K48" i="41"/>
  <c r="X48" i="41" s="1"/>
  <c r="V48" i="41"/>
  <c r="W48" i="41" s="1"/>
  <c r="V91" i="41"/>
  <c r="W91" i="41" s="1"/>
  <c r="V149" i="41"/>
  <c r="W149" i="41" s="1"/>
  <c r="K149" i="41"/>
  <c r="X149" i="41" s="1"/>
  <c r="Y149" i="41"/>
  <c r="V164" i="41"/>
  <c r="W164" i="41" s="1"/>
  <c r="Y164" i="41"/>
  <c r="V166" i="41"/>
  <c r="W166" i="41" s="1"/>
  <c r="K166" i="41"/>
  <c r="X166" i="41" s="1"/>
  <c r="V12" i="42"/>
  <c r="W12" i="42" s="1"/>
  <c r="K12" i="42"/>
  <c r="X12" i="42" s="1"/>
  <c r="Y26" i="42"/>
  <c r="V26" i="42"/>
  <c r="W26" i="42" s="1"/>
  <c r="K76" i="42"/>
  <c r="X76" i="42" s="1"/>
  <c r="V76" i="42"/>
  <c r="W76" i="42" s="1"/>
  <c r="K84" i="42"/>
  <c r="X84" i="42" s="1"/>
  <c r="V84" i="42"/>
  <c r="W84" i="42" s="1"/>
  <c r="K98" i="42"/>
  <c r="X98" i="42" s="1"/>
  <c r="Y98" i="42"/>
  <c r="K103" i="42"/>
  <c r="X103" i="42" s="1"/>
  <c r="V103" i="42"/>
  <c r="W103" i="42" s="1"/>
  <c r="K169" i="42"/>
  <c r="X169" i="42" s="1"/>
  <c r="V169" i="42"/>
  <c r="W169" i="42" s="1"/>
  <c r="AL19" i="6"/>
  <c r="V19" i="5"/>
  <c r="W19" i="5" s="1"/>
  <c r="L94" i="22"/>
  <c r="K80" i="22"/>
  <c r="K85" i="16" s="1"/>
  <c r="F39" i="38"/>
  <c r="I39" i="38"/>
  <c r="G40" i="38"/>
  <c r="K73" i="41"/>
  <c r="X73" i="41" s="1"/>
  <c r="K57" i="41"/>
  <c r="X57" i="41" s="1"/>
  <c r="K57" i="42"/>
  <c r="X57" i="42" s="1"/>
  <c r="Y9" i="42"/>
  <c r="K210" i="41"/>
  <c r="Y15" i="41"/>
  <c r="K15" i="41"/>
  <c r="X15" i="41" s="1"/>
  <c r="K26" i="41"/>
  <c r="X26" i="41" s="1"/>
  <c r="Y26" i="41"/>
  <c r="K51" i="41"/>
  <c r="X51" i="41" s="1"/>
  <c r="V51" i="41"/>
  <c r="W51" i="41" s="1"/>
  <c r="V93" i="41"/>
  <c r="W93" i="41" s="1"/>
  <c r="Y93" i="41"/>
  <c r="V7" i="42"/>
  <c r="W7" i="42" s="1"/>
  <c r="K7" i="42"/>
  <c r="X7" i="42" s="1"/>
  <c r="V46" i="42"/>
  <c r="W46" i="42" s="1"/>
  <c r="Y46" i="42"/>
  <c r="K55" i="42"/>
  <c r="X55" i="42" s="1"/>
  <c r="V55" i="42"/>
  <c r="W55" i="42" s="1"/>
  <c r="V91" i="42"/>
  <c r="W91" i="42" s="1"/>
  <c r="K91" i="42"/>
  <c r="X91" i="42" s="1"/>
  <c r="Y91" i="42"/>
  <c r="V105" i="42"/>
  <c r="W105" i="42" s="1"/>
  <c r="K105" i="42"/>
  <c r="X105" i="42" s="1"/>
  <c r="K150" i="42"/>
  <c r="X150" i="42" s="1"/>
  <c r="Y150" i="42"/>
  <c r="AV44" i="6"/>
  <c r="O38" i="6"/>
  <c r="O40" i="6" s="1"/>
  <c r="O85" i="6" s="1"/>
  <c r="CJ40" i="6"/>
  <c r="CU17" i="6"/>
  <c r="CU18" i="6" s="1"/>
  <c r="CU20" i="6" s="1"/>
  <c r="BV18" i="6"/>
  <c r="BV20" i="6" s="1"/>
  <c r="BV45" i="6" s="1"/>
  <c r="CB19" i="6"/>
  <c r="CB47" i="6" s="1"/>
  <c r="AQ19" i="6"/>
  <c r="AQ46" i="6" s="1"/>
  <c r="V81" i="5"/>
  <c r="W81" i="5" s="1"/>
  <c r="K75" i="5"/>
  <c r="K57" i="5"/>
  <c r="L127" i="5"/>
  <c r="N80" i="22"/>
  <c r="N85" i="16" s="1"/>
  <c r="K15" i="22"/>
  <c r="K135" i="5" s="1"/>
  <c r="D40" i="38"/>
  <c r="K105" i="41"/>
  <c r="X105" i="41" s="1"/>
  <c r="K95" i="41"/>
  <c r="X95" i="41" s="1"/>
  <c r="V57" i="41"/>
  <c r="W57" i="41" s="1"/>
  <c r="V34" i="41"/>
  <c r="W34" i="41" s="1"/>
  <c r="K56" i="42"/>
  <c r="X56" i="42" s="1"/>
  <c r="K14" i="42"/>
  <c r="X14" i="42" s="1"/>
  <c r="K36" i="41"/>
  <c r="X36" i="41" s="1"/>
  <c r="V36" i="41"/>
  <c r="W36" i="41" s="1"/>
  <c r="Y80" i="41"/>
  <c r="Y83" i="41"/>
  <c r="V83" i="41"/>
  <c r="W83" i="41" s="1"/>
  <c r="V158" i="41"/>
  <c r="W158" i="41" s="1"/>
  <c r="K158" i="41"/>
  <c r="X158" i="41" s="1"/>
  <c r="Y158" i="41"/>
  <c r="V19" i="42"/>
  <c r="W19" i="42" s="1"/>
  <c r="K19" i="42"/>
  <c r="X19" i="42" s="1"/>
  <c r="V24" i="42"/>
  <c r="W24" i="42" s="1"/>
  <c r="Y24" i="42"/>
  <c r="V53" i="42"/>
  <c r="W53" i="42" s="1"/>
  <c r="Y53" i="42"/>
  <c r="K158" i="42"/>
  <c r="X158" i="42" s="1"/>
  <c r="V158" i="42"/>
  <c r="W158" i="42" s="1"/>
  <c r="K167" i="42"/>
  <c r="X167" i="42" s="1"/>
  <c r="V167" i="42"/>
  <c r="W167" i="42" s="1"/>
  <c r="Y167" i="42"/>
  <c r="L189" i="42"/>
  <c r="L211" i="42" s="1"/>
  <c r="AJ38" i="6"/>
  <c r="AJ40" i="6" s="1"/>
  <c r="AJ85" i="6" s="1"/>
  <c r="AJ18" i="6"/>
  <c r="AJ20" i="6" s="1"/>
  <c r="CF19" i="6"/>
  <c r="CF47" i="6" s="1"/>
  <c r="AR19" i="6"/>
  <c r="T19" i="6"/>
  <c r="J40" i="38"/>
  <c r="V30" i="41"/>
  <c r="W30" i="41" s="1"/>
  <c r="K29" i="41"/>
  <c r="X29" i="41" s="1"/>
  <c r="K44" i="41"/>
  <c r="X44" i="41" s="1"/>
  <c r="Y44" i="41"/>
  <c r="V101" i="41"/>
  <c r="W101" i="41" s="1"/>
  <c r="Y101" i="41"/>
  <c r="K87" i="42"/>
  <c r="X87" i="42" s="1"/>
  <c r="V87" i="42"/>
  <c r="W87" i="42" s="1"/>
  <c r="V99" i="42"/>
  <c r="W99" i="42" s="1"/>
  <c r="K99" i="42"/>
  <c r="X99" i="42" s="1"/>
  <c r="V71" i="41"/>
  <c r="W71" i="41" s="1"/>
  <c r="V85" i="41"/>
  <c r="W85" i="41" s="1"/>
  <c r="V87" i="41"/>
  <c r="W87" i="41" s="1"/>
  <c r="V96" i="41"/>
  <c r="W96" i="41" s="1"/>
  <c r="V104" i="41"/>
  <c r="W104" i="41" s="1"/>
  <c r="K187" i="41"/>
  <c r="K188" i="41" s="1"/>
  <c r="K75" i="42"/>
  <c r="X75" i="42" s="1"/>
  <c r="K77" i="42"/>
  <c r="X77" i="42" s="1"/>
  <c r="V79" i="42"/>
  <c r="W79" i="42" s="1"/>
  <c r="V92" i="42"/>
  <c r="W92" i="42" s="1"/>
  <c r="K96" i="42"/>
  <c r="X96" i="42" s="1"/>
  <c r="K118" i="42"/>
  <c r="K119" i="42" s="1"/>
  <c r="V102" i="41"/>
  <c r="W102" i="41" s="1"/>
  <c r="N197" i="41"/>
  <c r="N210" i="41" s="1"/>
  <c r="N211" i="41" s="1"/>
  <c r="K72" i="42"/>
  <c r="X72" i="42" s="1"/>
  <c r="N134" i="42"/>
  <c r="N136" i="42"/>
  <c r="M211" i="7"/>
  <c r="AP75" i="11"/>
  <c r="AP47" i="11"/>
  <c r="AP48" i="11"/>
  <c r="Q47" i="11"/>
  <c r="N89" i="19"/>
  <c r="O93" i="13"/>
  <c r="O89" i="13"/>
  <c r="M94" i="13"/>
  <c r="M93" i="13"/>
  <c r="T94" i="13"/>
  <c r="T93" i="13"/>
  <c r="T70" i="13"/>
  <c r="Q98" i="8"/>
  <c r="T89" i="13"/>
  <c r="AS89" i="6"/>
  <c r="S47" i="8"/>
  <c r="S74" i="8"/>
  <c r="S46" i="8"/>
  <c r="W6" i="10"/>
  <c r="M48" i="11"/>
  <c r="K210" i="10"/>
  <c r="F33" i="3"/>
  <c r="H48" i="8"/>
  <c r="H49" i="8"/>
  <c r="H72" i="8"/>
  <c r="K240" i="5"/>
  <c r="S75" i="11"/>
  <c r="S48" i="11"/>
  <c r="S47" i="11"/>
  <c r="K160" i="16"/>
  <c r="P875" i="21"/>
  <c r="N234" i="5"/>
  <c r="N240" i="5" s="1"/>
  <c r="O706" i="21"/>
  <c r="O762" i="21"/>
  <c r="M234" i="10" s="1"/>
  <c r="M240" i="10" s="1"/>
  <c r="M241" i="10" s="1"/>
  <c r="O818" i="21"/>
  <c r="M154" i="14" s="1"/>
  <c r="M160" i="14" s="1"/>
  <c r="O874" i="21"/>
  <c r="L210" i="7"/>
  <c r="L160" i="14"/>
  <c r="L161" i="14" s="1"/>
  <c r="H36" i="3"/>
  <c r="N139" i="14"/>
  <c r="M139" i="14"/>
  <c r="K218" i="5"/>
  <c r="N219" i="5"/>
  <c r="N241" i="5" s="1"/>
  <c r="N160" i="14"/>
  <c r="G17" i="3"/>
  <c r="L142" i="5"/>
  <c r="L143" i="5" s="1"/>
  <c r="L189" i="7"/>
  <c r="G40" i="3"/>
  <c r="L160" i="16"/>
  <c r="L161" i="16" s="1"/>
  <c r="F40" i="3"/>
  <c r="N203" i="7"/>
  <c r="N210" i="7" s="1"/>
  <c r="N188" i="22"/>
  <c r="M734" i="21"/>
  <c r="K204" i="7" s="1"/>
  <c r="F42" i="3" s="1"/>
  <c r="G41" i="3"/>
  <c r="L240" i="5"/>
  <c r="L241" i="5" s="1"/>
  <c r="N875" i="21"/>
  <c r="K188" i="22"/>
  <c r="K203" i="7"/>
  <c r="N211" i="7"/>
  <c r="H41" i="3"/>
  <c r="H39" i="3"/>
  <c r="O47" i="11"/>
  <c r="O75" i="11"/>
  <c r="O48" i="11"/>
  <c r="AM48" i="11"/>
  <c r="AM75" i="11"/>
  <c r="T48" i="11"/>
  <c r="T75" i="11"/>
  <c r="T47" i="11"/>
  <c r="M44" i="19"/>
  <c r="M45" i="19"/>
  <c r="M91" i="19" s="1"/>
  <c r="V89" i="19"/>
  <c r="AG75" i="11"/>
  <c r="AG99" i="11"/>
  <c r="X85" i="6"/>
  <c r="W89" i="6"/>
  <c r="W90" i="6"/>
  <c r="AQ89" i="6"/>
  <c r="AQ90" i="6"/>
  <c r="AY75" i="11"/>
  <c r="AY48" i="11"/>
  <c r="AY47" i="11"/>
  <c r="Y48" i="11"/>
  <c r="Y72" i="19"/>
  <c r="Y44" i="19"/>
  <c r="K93" i="13"/>
  <c r="I94" i="13"/>
  <c r="I70" i="13"/>
  <c r="I43" i="13"/>
  <c r="I42" i="13"/>
  <c r="T47" i="8"/>
  <c r="T74" i="8"/>
  <c r="T46" i="8"/>
  <c r="AA90" i="6"/>
  <c r="AA89" i="6"/>
  <c r="P45" i="19"/>
  <c r="P91" i="19" s="1"/>
  <c r="M188" i="22"/>
  <c r="H75" i="11"/>
  <c r="H47" i="11"/>
  <c r="AQ48" i="11"/>
  <c r="AQ75" i="11"/>
  <c r="AQ47" i="11"/>
  <c r="BC75" i="11"/>
  <c r="BC48" i="11"/>
  <c r="AO48" i="11"/>
  <c r="AO75" i="11"/>
  <c r="BA75" i="11"/>
  <c r="BA48" i="11"/>
  <c r="H44" i="19"/>
  <c r="H72" i="19"/>
  <c r="J72" i="19"/>
  <c r="J96" i="19"/>
  <c r="J95" i="19"/>
  <c r="Q44" i="19"/>
  <c r="Q72" i="19"/>
  <c r="I96" i="19"/>
  <c r="I95" i="19"/>
  <c r="Q94" i="13"/>
  <c r="Q93" i="13"/>
  <c r="Y93" i="8"/>
  <c r="N74" i="8"/>
  <c r="N98" i="8"/>
  <c r="N97" i="8"/>
  <c r="K42" i="13"/>
  <c r="K70" i="13"/>
  <c r="AW98" i="11"/>
  <c r="AW99" i="11"/>
  <c r="AW75" i="11"/>
  <c r="G33" i="3"/>
  <c r="G36" i="3" s="1"/>
  <c r="R75" i="11"/>
  <c r="R47" i="11"/>
  <c r="R48" i="11"/>
  <c r="AT48" i="11"/>
  <c r="AT47" i="11"/>
  <c r="AC48" i="11"/>
  <c r="AC75" i="11"/>
  <c r="AC47" i="11"/>
  <c r="S44" i="19"/>
  <c r="S45" i="19"/>
  <c r="S91" i="19" s="1"/>
  <c r="S72" i="19"/>
  <c r="W96" i="19"/>
  <c r="W72" i="19"/>
  <c r="W95" i="19"/>
  <c r="M95" i="19"/>
  <c r="M96" i="19"/>
  <c r="M43" i="13"/>
  <c r="M42" i="13"/>
  <c r="M70" i="13"/>
  <c r="W97" i="8"/>
  <c r="W93" i="8"/>
  <c r="I47" i="8"/>
  <c r="I74" i="8"/>
  <c r="H18" i="8"/>
  <c r="H21" i="8"/>
  <c r="W47" i="11"/>
  <c r="W48" i="11"/>
  <c r="AU48" i="11"/>
  <c r="AU75" i="11"/>
  <c r="K72" i="19"/>
  <c r="K44" i="19"/>
  <c r="Q96" i="19"/>
  <c r="Q95" i="19"/>
  <c r="M93" i="8"/>
  <c r="M97" i="8"/>
  <c r="Q75" i="11"/>
  <c r="Q99" i="11"/>
  <c r="Q98" i="11"/>
  <c r="V46" i="8"/>
  <c r="V74" i="8"/>
  <c r="V47" i="8"/>
  <c r="M218" i="5"/>
  <c r="M219" i="5" s="1"/>
  <c r="V47" i="11"/>
  <c r="V75" i="11"/>
  <c r="AH48" i="11"/>
  <c r="AH47" i="11"/>
  <c r="L75" i="11"/>
  <c r="L47" i="11"/>
  <c r="AS75" i="11"/>
  <c r="AS48" i="11"/>
  <c r="AS47" i="11"/>
  <c r="R72" i="19"/>
  <c r="R96" i="19"/>
  <c r="I72" i="19"/>
  <c r="I44" i="19"/>
  <c r="I45" i="19"/>
  <c r="I91" i="19" s="1"/>
  <c r="U45" i="19"/>
  <c r="U91" i="19" s="1"/>
  <c r="U72" i="19"/>
  <c r="U44" i="19"/>
  <c r="U95" i="19"/>
  <c r="U96" i="19"/>
  <c r="W56" i="17"/>
  <c r="DC93" i="13"/>
  <c r="DC89" i="13"/>
  <c r="Y94" i="13"/>
  <c r="H94" i="11"/>
  <c r="K93" i="8"/>
  <c r="K97" i="8"/>
  <c r="N56" i="17"/>
  <c r="X43" i="13"/>
  <c r="X42" i="13"/>
  <c r="X70" i="13"/>
  <c r="J46" i="8"/>
  <c r="J74" i="8"/>
  <c r="T89" i="6"/>
  <c r="Q47" i="8"/>
  <c r="K46" i="8"/>
  <c r="K47" i="8"/>
  <c r="G42" i="3"/>
  <c r="Z89" i="13"/>
  <c r="I47" i="11"/>
  <c r="I48" i="11"/>
  <c r="V96" i="19"/>
  <c r="V72" i="19"/>
  <c r="K96" i="19"/>
  <c r="K95" i="19"/>
  <c r="Y43" i="13"/>
  <c r="Y42" i="13"/>
  <c r="P70" i="13"/>
  <c r="P43" i="13"/>
  <c r="P42" i="13"/>
  <c r="Z47" i="8"/>
  <c r="Z74" i="8"/>
  <c r="H89" i="13"/>
  <c r="K83" i="6"/>
  <c r="S99" i="11"/>
  <c r="K73" i="11"/>
  <c r="O21" i="8"/>
  <c r="J99" i="11"/>
  <c r="J98" i="11"/>
  <c r="X38" i="19"/>
  <c r="X40" i="19" s="1"/>
  <c r="X44" i="19" s="1"/>
  <c r="R85" i="6"/>
  <c r="Z91" i="6"/>
  <c r="K50" i="11"/>
  <c r="BC85" i="6"/>
  <c r="P38" i="19"/>
  <c r="P40" i="19" s="1"/>
  <c r="P44" i="19" s="1"/>
  <c r="H9" i="43"/>
  <c r="D11" i="2"/>
  <c r="Z50" i="11"/>
  <c r="R49" i="8"/>
  <c r="I91" i="6"/>
  <c r="M42" i="8"/>
  <c r="G30" i="19"/>
  <c r="T93" i="8"/>
  <c r="AY73" i="11"/>
  <c r="BA99" i="11"/>
  <c r="BA98" i="11"/>
  <c r="AK98" i="11"/>
  <c r="AK99" i="11"/>
  <c r="N94" i="11"/>
  <c r="S95" i="13"/>
  <c r="S87" i="13"/>
  <c r="T40" i="19"/>
  <c r="T44" i="19" s="1"/>
  <c r="T37" i="19"/>
  <c r="Z101" i="11"/>
  <c r="Q48" i="8"/>
  <c r="U40" i="8"/>
  <c r="U42" i="8" s="1"/>
  <c r="U46" i="8" s="1"/>
  <c r="U39" i="8"/>
  <c r="Q72" i="8"/>
  <c r="L40" i="19"/>
  <c r="L44" i="19" s="1"/>
  <c r="L37" i="19"/>
  <c r="V12" i="16"/>
  <c r="K56" i="14"/>
  <c r="V8" i="14"/>
  <c r="M227" i="21"/>
  <c r="M237" i="21" s="1"/>
  <c r="M291" i="21" s="1"/>
  <c r="K136" i="10" s="1"/>
  <c r="P237" i="21"/>
  <c r="P291" i="21" s="1"/>
  <c r="N136" i="10" s="1"/>
  <c r="M295" i="21"/>
  <c r="M345" i="21" s="1"/>
  <c r="P345" i="21"/>
  <c r="AK68" i="6"/>
  <c r="AD90" i="11"/>
  <c r="G90" i="11" s="1"/>
  <c r="N118" i="10"/>
  <c r="M348" i="21"/>
  <c r="M398" i="21" s="1"/>
  <c r="P398" i="21"/>
  <c r="P61" i="21"/>
  <c r="M11" i="21"/>
  <c r="M61" i="21" s="1"/>
  <c r="M115" i="21" s="1"/>
  <c r="P453" i="21"/>
  <c r="M403" i="21"/>
  <c r="M453" i="21" s="1"/>
  <c r="M507" i="21" s="1"/>
  <c r="K86" i="14" s="1"/>
  <c r="AK66" i="6"/>
  <c r="P71" i="19"/>
  <c r="P72" i="19" s="1"/>
  <c r="M71" i="11"/>
  <c r="G71" i="11" s="1"/>
  <c r="K49" i="14"/>
  <c r="M119" i="21"/>
  <c r="M169" i="21" s="1"/>
  <c r="M223" i="21" s="1"/>
  <c r="K136" i="7" s="1"/>
  <c r="P169" i="21"/>
  <c r="P223" i="21" s="1"/>
  <c r="N136" i="7" s="1"/>
  <c r="M566" i="21"/>
  <c r="M616" i="21" s="1"/>
  <c r="P616" i="21"/>
  <c r="P669" i="21"/>
  <c r="M619" i="21"/>
  <c r="M669" i="21" s="1"/>
  <c r="Z49" i="19"/>
  <c r="AH49" i="19"/>
  <c r="AE49" i="19"/>
  <c r="CZ49" i="19"/>
  <c r="DC49" i="19"/>
  <c r="CJ49" i="19"/>
  <c r="CC49" i="19"/>
  <c r="BZ49" i="19"/>
  <c r="AZ49" i="19"/>
  <c r="CN49" i="19"/>
  <c r="BH49" i="19"/>
  <c r="AS49" i="19"/>
  <c r="AW49" i="19"/>
  <c r="BW49" i="19"/>
  <c r="DA49" i="19"/>
  <c r="AP49" i="19"/>
  <c r="BT49" i="19"/>
  <c r="CP49" i="19"/>
  <c r="BY49" i="19"/>
  <c r="CL49" i="19"/>
  <c r="BJ49" i="19"/>
  <c r="CS49" i="19"/>
  <c r="CM49" i="19"/>
  <c r="CO49" i="19"/>
  <c r="AQ49" i="19"/>
  <c r="AA49" i="19"/>
  <c r="AK47" i="13"/>
  <c r="D25" i="15"/>
  <c r="D50" i="11"/>
  <c r="AO52" i="11" s="1"/>
  <c r="D49" i="8"/>
  <c r="W51" i="8" s="1"/>
  <c r="D47" i="6"/>
  <c r="K22" i="27"/>
  <c r="K20" i="27"/>
  <c r="AM49" i="19"/>
  <c r="BE49" i="19"/>
  <c r="CT49" i="19"/>
  <c r="AU49" i="19"/>
  <c r="CL43" i="13"/>
  <c r="CL42" i="13"/>
  <c r="AN43" i="13"/>
  <c r="AN42" i="13"/>
  <c r="M19" i="27"/>
  <c r="M11" i="27"/>
  <c r="K26" i="16"/>
  <c r="K31" i="14"/>
  <c r="V31" i="14"/>
  <c r="W31" i="14" s="1"/>
  <c r="M22" i="31"/>
  <c r="Q22" i="31" s="1"/>
  <c r="CY42" i="13"/>
  <c r="CT48" i="8"/>
  <c r="CT49" i="8"/>
  <c r="CG49" i="8"/>
  <c r="V27" i="14"/>
  <c r="W27" i="14" s="1"/>
  <c r="V18" i="14"/>
  <c r="W18" i="14" s="1"/>
  <c r="K52" i="16"/>
  <c r="V30" i="14"/>
  <c r="W30" i="14" s="1"/>
  <c r="K30" i="14"/>
  <c r="AI44" i="13"/>
  <c r="BK48" i="11"/>
  <c r="BK47" i="11"/>
  <c r="CE48" i="11"/>
  <c r="CE47" i="11"/>
  <c r="CY48" i="11"/>
  <c r="AT43" i="13"/>
  <c r="AT42" i="13"/>
  <c r="AJ43" i="13"/>
  <c r="AJ42" i="13"/>
  <c r="K24" i="14"/>
  <c r="V24" i="14"/>
  <c r="W24" i="14" s="1"/>
  <c r="V12" i="14"/>
  <c r="W12" i="14" s="1"/>
  <c r="K12" i="14"/>
  <c r="BL49" i="8"/>
  <c r="BL48" i="8"/>
  <c r="AH49" i="8"/>
  <c r="BZ47" i="8"/>
  <c r="CM47" i="8"/>
  <c r="CM46" i="8"/>
  <c r="BN44" i="19"/>
  <c r="BN45" i="19"/>
  <c r="M8" i="27"/>
  <c r="K50" i="16"/>
  <c r="V11" i="14"/>
  <c r="W11" i="14" s="1"/>
  <c r="K11" i="14"/>
  <c r="V28" i="14"/>
  <c r="W28" i="14" s="1"/>
  <c r="K28" i="14"/>
  <c r="CN45" i="13"/>
  <c r="CN44" i="13"/>
  <c r="AJ45" i="19"/>
  <c r="AG47" i="19"/>
  <c r="I20" i="27"/>
  <c r="DC47" i="8"/>
  <c r="DC46" i="8"/>
  <c r="BS44" i="13"/>
  <c r="BS45" i="13"/>
  <c r="K28" i="16"/>
  <c r="K37" i="14"/>
  <c r="V37" i="14"/>
  <c r="W37" i="14" s="1"/>
  <c r="BG46" i="8"/>
  <c r="BG43" i="13"/>
  <c r="AP48" i="8"/>
  <c r="AK44" i="19"/>
  <c r="AK45" i="19"/>
  <c r="V19" i="14"/>
  <c r="W19" i="14" s="1"/>
  <c r="K20" i="14"/>
  <c r="P562" i="21"/>
  <c r="N86" i="16" s="1"/>
  <c r="BT45" i="19"/>
  <c r="CE44" i="19"/>
  <c r="AM46" i="8"/>
  <c r="AM47" i="8"/>
  <c r="BJ49" i="11"/>
  <c r="BP48" i="11"/>
  <c r="AO45" i="13"/>
  <c r="AO44" i="13"/>
  <c r="CI18" i="19"/>
  <c r="CI20" i="19" s="1"/>
  <c r="CI19" i="19"/>
  <c r="BR18" i="19"/>
  <c r="BR20" i="19" s="1"/>
  <c r="BR17" i="19"/>
  <c r="BM19" i="19"/>
  <c r="BM18" i="19"/>
  <c r="BM20" i="19" s="1"/>
  <c r="BM17" i="19"/>
  <c r="BG17" i="19"/>
  <c r="BG18" i="19"/>
  <c r="BG20" i="19"/>
  <c r="BG19" i="19"/>
  <c r="BB17" i="19"/>
  <c r="BB19" i="19"/>
  <c r="BB18" i="19"/>
  <c r="BB20" i="19" s="1"/>
  <c r="AX18" i="19"/>
  <c r="AX20" i="19" s="1"/>
  <c r="AX19" i="19"/>
  <c r="K26" i="10"/>
  <c r="V26" i="10"/>
  <c r="W26" i="10" s="1"/>
  <c r="K7" i="10"/>
  <c r="K107" i="10" s="1"/>
  <c r="V7" i="10"/>
  <c r="W7" i="10" s="1"/>
  <c r="V23" i="14"/>
  <c r="W23" i="14" s="1"/>
  <c r="K16" i="14"/>
  <c r="V33" i="14"/>
  <c r="W33" i="14" s="1"/>
  <c r="CA49" i="8"/>
  <c r="CA48" i="8"/>
  <c r="CC45" i="13"/>
  <c r="CC44" i="13"/>
  <c r="BJ47" i="11"/>
  <c r="BJ48" i="11"/>
  <c r="AV35" i="13"/>
  <c r="AV36" i="13"/>
  <c r="AV38" i="13" s="1"/>
  <c r="AV42" i="13" s="1"/>
  <c r="V22" i="14"/>
  <c r="W22" i="14" s="1"/>
  <c r="K56" i="16"/>
  <c r="K48" i="16"/>
  <c r="K40" i="16"/>
  <c r="K32" i="16"/>
  <c r="CT47" i="8"/>
  <c r="AA46" i="8"/>
  <c r="CJ42" i="13"/>
  <c r="DC44" i="19"/>
  <c r="AQ44" i="19"/>
  <c r="BQ45" i="19"/>
  <c r="AX17" i="19"/>
  <c r="CU36" i="13"/>
  <c r="CU38" i="13" s="1"/>
  <c r="CU42" i="13" s="1"/>
  <c r="CU35" i="13"/>
  <c r="CU37" i="13"/>
  <c r="CU44" i="13" s="1"/>
  <c r="AF38" i="19"/>
  <c r="AF40" i="19" s="1"/>
  <c r="AF44" i="19" s="1"/>
  <c r="BR19" i="19"/>
  <c r="CC43" i="13"/>
  <c r="CC42" i="13"/>
  <c r="DA43" i="13"/>
  <c r="DA42" i="13"/>
  <c r="BR42" i="11"/>
  <c r="BR41" i="11"/>
  <c r="BR43" i="11" s="1"/>
  <c r="BR47" i="11" s="1"/>
  <c r="BR40" i="11"/>
  <c r="BV19" i="8"/>
  <c r="BV21" i="8" s="1"/>
  <c r="BV18" i="8"/>
  <c r="BQ19" i="8"/>
  <c r="BQ21" i="8" s="1"/>
  <c r="BQ20" i="8"/>
  <c r="AV18" i="8"/>
  <c r="AV20" i="8"/>
  <c r="AV19" i="8"/>
  <c r="AV21" i="8" s="1"/>
  <c r="AP19" i="8"/>
  <c r="AP21" i="8" s="1"/>
  <c r="AP18" i="8"/>
  <c r="AK21" i="8"/>
  <c r="AK18" i="8"/>
  <c r="AF18" i="8"/>
  <c r="AF20" i="8"/>
  <c r="AF19" i="8"/>
  <c r="AF21" i="8" s="1"/>
  <c r="CF39" i="19"/>
  <c r="CF38" i="19"/>
  <c r="CF40" i="19" s="1"/>
  <c r="CF37" i="19"/>
  <c r="CI17" i="19"/>
  <c r="BM47" i="8"/>
  <c r="BM46" i="8"/>
  <c r="CW47" i="8"/>
  <c r="CW46" i="8"/>
  <c r="CR47" i="19"/>
  <c r="DB38" i="19"/>
  <c r="DB40" i="19" s="1"/>
  <c r="DB44" i="19" s="1"/>
  <c r="DB37" i="19"/>
  <c r="DB39" i="19"/>
  <c r="DB46" i="19" s="1"/>
  <c r="DB49" i="19" s="1"/>
  <c r="CC46" i="8"/>
  <c r="CC47" i="8"/>
  <c r="CY49" i="8"/>
  <c r="CY48" i="8"/>
  <c r="CR41" i="11"/>
  <c r="CR43" i="11" s="1"/>
  <c r="CR40" i="11"/>
  <c r="BT40" i="8"/>
  <c r="BT42" i="8" s="1"/>
  <c r="BT46" i="8" s="1"/>
  <c r="BT41" i="8"/>
  <c r="BT48" i="8" s="1"/>
  <c r="BU19" i="8"/>
  <c r="BU21" i="8" s="1"/>
  <c r="BU18" i="8"/>
  <c r="BU20" i="8"/>
  <c r="CV41" i="11"/>
  <c r="CV43" i="11" s="1"/>
  <c r="CV47" i="11" s="1"/>
  <c r="CC42" i="11"/>
  <c r="CC49" i="11" s="1"/>
  <c r="CC41" i="11"/>
  <c r="CC43" i="11" s="1"/>
  <c r="CC47" i="11" s="1"/>
  <c r="DA40" i="8"/>
  <c r="DA42" i="8" s="1"/>
  <c r="DA46" i="8" s="1"/>
  <c r="DA41" i="8"/>
  <c r="DA48" i="8" s="1"/>
  <c r="CN20" i="8"/>
  <c r="AU19" i="8"/>
  <c r="AU21" i="8" s="1"/>
  <c r="AU18" i="8"/>
  <c r="CE36" i="13"/>
  <c r="CE38" i="13" s="1"/>
  <c r="CE42" i="13" s="1"/>
  <c r="CE37" i="13"/>
  <c r="CE44" i="13" s="1"/>
  <c r="CE35" i="13"/>
  <c r="CK16" i="13"/>
  <c r="CK17" i="13"/>
  <c r="CK19" i="13" s="1"/>
  <c r="CK18" i="13"/>
  <c r="BJ38" i="19"/>
  <c r="BJ40" i="19" s="1"/>
  <c r="CW38" i="19"/>
  <c r="CW40" i="19" s="1"/>
  <c r="CW44" i="19" s="1"/>
  <c r="CW37" i="19"/>
  <c r="BA38" i="19"/>
  <c r="BA40" i="19" s="1"/>
  <c r="BA44" i="19" s="1"/>
  <c r="K38" i="10"/>
  <c r="V38" i="10"/>
  <c r="W38" i="10" s="1"/>
  <c r="CU42" i="11"/>
  <c r="CU49" i="11" s="1"/>
  <c r="CU41" i="11"/>
  <c r="CU43" i="11" s="1"/>
  <c r="CU47" i="11" s="1"/>
  <c r="BV42" i="11"/>
  <c r="BV49" i="11" s="1"/>
  <c r="BV41" i="11"/>
  <c r="BV43" i="11" s="1"/>
  <c r="BV47" i="11" s="1"/>
  <c r="BM43" i="11"/>
  <c r="BM47" i="11" s="1"/>
  <c r="CG40" i="8"/>
  <c r="CG42" i="8" s="1"/>
  <c r="CG46" i="8" s="1"/>
  <c r="CG41" i="8"/>
  <c r="CG48" i="8" s="1"/>
  <c r="CZ35" i="13"/>
  <c r="CZ36" i="13"/>
  <c r="CZ38" i="13" s="1"/>
  <c r="CZ42" i="13" s="1"/>
  <c r="BN17" i="13"/>
  <c r="BN18" i="13"/>
  <c r="CQ38" i="19"/>
  <c r="CQ40" i="19" s="1"/>
  <c r="CQ44" i="19" s="1"/>
  <c r="CQ39" i="19"/>
  <c r="CQ46" i="19" s="1"/>
  <c r="CQ49" i="19" s="1"/>
  <c r="BC39" i="19"/>
  <c r="BC46" i="19" s="1"/>
  <c r="BC49" i="19" s="1"/>
  <c r="BK38" i="19"/>
  <c r="BK40" i="19" s="1"/>
  <c r="BK44" i="19" s="1"/>
  <c r="BU47" i="6"/>
  <c r="BU46" i="6"/>
  <c r="AB19" i="6"/>
  <c r="AB17" i="6"/>
  <c r="AB18" i="6" s="1"/>
  <c r="AB20" i="6" s="1"/>
  <c r="V19" i="6"/>
  <c r="V18" i="6"/>
  <c r="V20" i="6" s="1"/>
  <c r="V17" i="6"/>
  <c r="N28" i="22"/>
  <c r="N135" i="7" s="1"/>
  <c r="K18" i="22"/>
  <c r="K28" i="22" s="1"/>
  <c r="K135" i="7" s="1"/>
  <c r="K142" i="7" s="1"/>
  <c r="BM40" i="11"/>
  <c r="BZ49" i="11"/>
  <c r="BX40" i="11"/>
  <c r="BH40" i="11"/>
  <c r="CJ43" i="11"/>
  <c r="CJ47" i="11" s="1"/>
  <c r="BP43" i="11"/>
  <c r="BP47" i="11" s="1"/>
  <c r="CP40" i="8"/>
  <c r="CP42" i="8" s="1"/>
  <c r="CP46" i="8" s="1"/>
  <c r="CP39" i="8"/>
  <c r="AL40" i="8"/>
  <c r="AL42" i="8" s="1"/>
  <c r="AL46" i="8" s="1"/>
  <c r="AL41" i="8"/>
  <c r="AL48" i="8" s="1"/>
  <c r="AL39" i="8"/>
  <c r="CW19" i="13"/>
  <c r="CW16" i="13"/>
  <c r="CW18" i="13"/>
  <c r="BU17" i="13"/>
  <c r="BU19" i="13" s="1"/>
  <c r="BU18" i="13"/>
  <c r="BU16" i="13"/>
  <c r="CU40" i="19"/>
  <c r="CU44" i="19" s="1"/>
  <c r="CU39" i="19"/>
  <c r="CU46" i="19" s="1"/>
  <c r="CU49" i="19" s="1"/>
  <c r="BX39" i="19"/>
  <c r="BX46" i="19" s="1"/>
  <c r="BX49" i="19" s="1"/>
  <c r="BX37" i="19"/>
  <c r="BX40" i="19"/>
  <c r="BX44" i="19" s="1"/>
  <c r="AP38" i="19"/>
  <c r="AP40" i="19" s="1"/>
  <c r="AP44" i="19" s="1"/>
  <c r="AP37" i="19"/>
  <c r="AD40" i="19"/>
  <c r="AD44" i="19" s="1"/>
  <c r="BU17" i="19"/>
  <c r="BU19" i="19"/>
  <c r="CR18" i="19"/>
  <c r="CR20" i="19" s="1"/>
  <c r="CB18" i="19"/>
  <c r="CB20" i="19" s="1"/>
  <c r="CB17" i="19"/>
  <c r="BJ18" i="19"/>
  <c r="BJ20" i="19" s="1"/>
  <c r="AV19" i="19"/>
  <c r="AV17" i="19"/>
  <c r="AV20" i="19"/>
  <c r="CZ43" i="11"/>
  <c r="CZ47" i="11" s="1"/>
  <c r="CO43" i="11"/>
  <c r="CO47" i="11" s="1"/>
  <c r="CF40" i="11"/>
  <c r="CF43" i="11"/>
  <c r="CF47" i="11" s="1"/>
  <c r="CF42" i="11"/>
  <c r="CF49" i="11" s="1"/>
  <c r="CN21" i="11"/>
  <c r="CN20" i="11"/>
  <c r="CN22" i="11" s="1"/>
  <c r="CN19" i="11"/>
  <c r="AX42" i="8"/>
  <c r="AX46" i="8" s="1"/>
  <c r="AX41" i="8"/>
  <c r="AX48" i="8" s="1"/>
  <c r="BY19" i="8"/>
  <c r="BY21" i="8" s="1"/>
  <c r="AK33" i="19"/>
  <c r="BE38" i="19"/>
  <c r="BE40" i="19" s="1"/>
  <c r="BE44" i="19" s="1"/>
  <c r="AU38" i="19"/>
  <c r="AU40" i="19"/>
  <c r="AU44" i="19" s="1"/>
  <c r="AJ38" i="19"/>
  <c r="AJ40" i="19" s="1"/>
  <c r="AJ44" i="19" s="1"/>
  <c r="AJ39" i="19"/>
  <c r="AJ46" i="19" s="1"/>
  <c r="AJ49" i="19" s="1"/>
  <c r="AC38" i="19"/>
  <c r="AC40" i="19" s="1"/>
  <c r="AC37" i="19"/>
  <c r="AC39" i="19"/>
  <c r="AQ40" i="8"/>
  <c r="AQ42" i="8" s="1"/>
  <c r="AQ46" i="8" s="1"/>
  <c r="AQ39" i="8"/>
  <c r="AQ36" i="13"/>
  <c r="AQ38" i="13"/>
  <c r="AQ42" i="13" s="1"/>
  <c r="CD37" i="19"/>
  <c r="BV37" i="19"/>
  <c r="BI39" i="19"/>
  <c r="BI46" i="19" s="1"/>
  <c r="BI49" i="19" s="1"/>
  <c r="BI40" i="19"/>
  <c r="BI44" i="19" s="1"/>
  <c r="BI37" i="19"/>
  <c r="CF19" i="19"/>
  <c r="CF20" i="19"/>
  <c r="K22" i="10"/>
  <c r="V22" i="10"/>
  <c r="W22" i="10" s="1"/>
  <c r="CY40" i="11"/>
  <c r="CY43" i="11"/>
  <c r="CY47" i="11" s="1"/>
  <c r="CX19" i="11"/>
  <c r="CX21" i="11"/>
  <c r="CL19" i="11"/>
  <c r="CL20" i="11"/>
  <c r="CL22" i="11" s="1"/>
  <c r="CL21" i="11"/>
  <c r="BN19" i="11"/>
  <c r="G19" i="11" s="1"/>
  <c r="BN21" i="11"/>
  <c r="BN20" i="11"/>
  <c r="BV40" i="8"/>
  <c r="BV42" i="8" s="1"/>
  <c r="BV41" i="8"/>
  <c r="BV48" i="8" s="1"/>
  <c r="BV39" i="8"/>
  <c r="AD41" i="8"/>
  <c r="AD40" i="8"/>
  <c r="AD42" i="8" s="1"/>
  <c r="AD46" i="8" s="1"/>
  <c r="AD39" i="8"/>
  <c r="CG44" i="13"/>
  <c r="CX43" i="11"/>
  <c r="CM42" i="11"/>
  <c r="CM49" i="11" s="1"/>
  <c r="CM43" i="11"/>
  <c r="CM47" i="11" s="1"/>
  <c r="CM40" i="11"/>
  <c r="CN36" i="13"/>
  <c r="CN38" i="13" s="1"/>
  <c r="CN42" i="13" s="1"/>
  <c r="CR38" i="19"/>
  <c r="CR40" i="19" s="1"/>
  <c r="CR39" i="19"/>
  <c r="CR46" i="19" s="1"/>
  <c r="CR49" i="19" s="1"/>
  <c r="CR37" i="19"/>
  <c r="CL37" i="19"/>
  <c r="CL40" i="19"/>
  <c r="CL44" i="19" s="1"/>
  <c r="AG37" i="19"/>
  <c r="AG39" i="19"/>
  <c r="AG46" i="19" s="1"/>
  <c r="AG49" i="19" s="1"/>
  <c r="AG38" i="19"/>
  <c r="AG40" i="19" s="1"/>
  <c r="AG44" i="19" s="1"/>
  <c r="Z37" i="19"/>
  <c r="Z38" i="19"/>
  <c r="Z40" i="19" s="1"/>
  <c r="Z44" i="19" s="1"/>
  <c r="AC18" i="19"/>
  <c r="AC20" i="19" s="1"/>
  <c r="AC17" i="19"/>
  <c r="CR19" i="11"/>
  <c r="CB35" i="8"/>
  <c r="CB41" i="8" s="1"/>
  <c r="CB48" i="8" s="1"/>
  <c r="BB42" i="8"/>
  <c r="BB46" i="8" s="1"/>
  <c r="BA21" i="8"/>
  <c r="BX36" i="13"/>
  <c r="BX38" i="13" s="1"/>
  <c r="BX42" i="13" s="1"/>
  <c r="BP38" i="13"/>
  <c r="BP42" i="13" s="1"/>
  <c r="AI36" i="13"/>
  <c r="CX40" i="19"/>
  <c r="CX44" i="19" s="1"/>
  <c r="BF40" i="19"/>
  <c r="BF44" i="19" s="1"/>
  <c r="AV38" i="19"/>
  <c r="AV40" i="19" s="1"/>
  <c r="AH17" i="6"/>
  <c r="AH18" i="6"/>
  <c r="AH20" i="6" s="1"/>
  <c r="AH19" i="6"/>
  <c r="CH37" i="6"/>
  <c r="CH38" i="6" s="1"/>
  <c r="CH40" i="6" s="1"/>
  <c r="CH44" i="6" s="1"/>
  <c r="K27" i="5"/>
  <c r="V27" i="5"/>
  <c r="W27" i="5" s="1"/>
  <c r="K20" i="5"/>
  <c r="V20" i="5"/>
  <c r="W20" i="5" s="1"/>
  <c r="BB35" i="8"/>
  <c r="CX40" i="8"/>
  <c r="CX42" i="8" s="1"/>
  <c r="CX46" i="8" s="1"/>
  <c r="CX41" i="8"/>
  <c r="CX48" i="8" s="1"/>
  <c r="CT40" i="8"/>
  <c r="CT42" i="8" s="1"/>
  <c r="CT46" i="8" s="1"/>
  <c r="AJ20" i="8"/>
  <c r="CV33" i="19"/>
  <c r="CV39" i="19" s="1"/>
  <c r="CV46" i="19" s="1"/>
  <c r="CV49" i="19" s="1"/>
  <c r="BA33" i="19"/>
  <c r="BA39" i="19" s="1"/>
  <c r="BA46" i="19" s="1"/>
  <c r="BA49" i="19" s="1"/>
  <c r="CP40" i="19"/>
  <c r="CP44" i="19" s="1"/>
  <c r="CK38" i="19"/>
  <c r="CK40" i="19"/>
  <c r="CK44" i="19" s="1"/>
  <c r="BZ20" i="19"/>
  <c r="CN44" i="6"/>
  <c r="CN45" i="6"/>
  <c r="BL43" i="11"/>
  <c r="BL47" i="11" s="1"/>
  <c r="BF43" i="11"/>
  <c r="BF47" i="11" s="1"/>
  <c r="BZ40" i="8"/>
  <c r="BZ42" i="8" s="1"/>
  <c r="BZ46" i="8" s="1"/>
  <c r="AC40" i="8"/>
  <c r="AC42" i="8" s="1"/>
  <c r="AC46" i="8" s="1"/>
  <c r="BE19" i="13"/>
  <c r="CA38" i="19"/>
  <c r="CA40" i="19" s="1"/>
  <c r="CA44" i="19" s="1"/>
  <c r="BY38" i="19"/>
  <c r="BY40" i="19" s="1"/>
  <c r="BY44" i="19" s="1"/>
  <c r="AO38" i="19"/>
  <c r="AO40" i="19" s="1"/>
  <c r="AO44" i="19" s="1"/>
  <c r="BI42" i="8"/>
  <c r="BI46" i="8" s="1"/>
  <c r="BS38" i="13"/>
  <c r="BS42" i="13" s="1"/>
  <c r="BG36" i="13"/>
  <c r="BG38" i="13"/>
  <c r="BG42" i="13" s="1"/>
  <c r="AZ38" i="13"/>
  <c r="AZ42" i="13" s="1"/>
  <c r="CZ38" i="19"/>
  <c r="CZ40" i="19" s="1"/>
  <c r="CZ44" i="19" s="1"/>
  <c r="CZ37" i="19"/>
  <c r="CD43" i="11"/>
  <c r="CD47" i="11" s="1"/>
  <c r="CR20" i="11"/>
  <c r="CR22" i="11" s="1"/>
  <c r="CB20" i="11"/>
  <c r="CB22" i="11" s="1"/>
  <c r="CT31" i="13"/>
  <c r="CT37" i="13" s="1"/>
  <c r="CT44" i="13" s="1"/>
  <c r="BV31" i="13"/>
  <c r="G31" i="13" s="1"/>
  <c r="BV33" i="19"/>
  <c r="BV39" i="19" s="1"/>
  <c r="BV46" i="19" s="1"/>
  <c r="BV49" i="19" s="1"/>
  <c r="BF33" i="19"/>
  <c r="BF39" i="19" s="1"/>
  <c r="BF46" i="19" s="1"/>
  <c r="BF49" i="19" s="1"/>
  <c r="H19" i="6"/>
  <c r="K48" i="22"/>
  <c r="N54" i="22"/>
  <c r="BD45" i="6"/>
  <c r="BD44" i="6"/>
  <c r="U45" i="6"/>
  <c r="BW38" i="6"/>
  <c r="BW40" i="6" s="1"/>
  <c r="AY38" i="13"/>
  <c r="AY42" i="13" s="1"/>
  <c r="BM19" i="13"/>
  <c r="BL40" i="19"/>
  <c r="BL44" i="19" s="1"/>
  <c r="H17" i="6"/>
  <c r="H18" i="6" s="1"/>
  <c r="H20" i="6" s="1"/>
  <c r="CM19" i="6"/>
  <c r="CM17" i="6"/>
  <c r="CM18" i="6" s="1"/>
  <c r="CM20" i="6" s="1"/>
  <c r="BS19" i="6"/>
  <c r="BS17" i="6"/>
  <c r="BS18" i="6"/>
  <c r="BS20" i="6" s="1"/>
  <c r="AZ17" i="6"/>
  <c r="AZ18" i="6" s="1"/>
  <c r="AZ20" i="6" s="1"/>
  <c r="CF38" i="13"/>
  <c r="CF42" i="13" s="1"/>
  <c r="BT38" i="13"/>
  <c r="BT42" i="13" s="1"/>
  <c r="AM38" i="13"/>
  <c r="AM42" i="13" s="1"/>
  <c r="CG17" i="19"/>
  <c r="AN19" i="6"/>
  <c r="AN17" i="6"/>
  <c r="AN18" i="6" s="1"/>
  <c r="AN20" i="6" s="1"/>
  <c r="AQ44" i="6"/>
  <c r="CK17" i="6"/>
  <c r="CK18" i="6"/>
  <c r="CK20" i="6" s="1"/>
  <c r="CK19" i="6"/>
  <c r="CX17" i="6"/>
  <c r="CX18" i="6" s="1"/>
  <c r="CX20" i="6" s="1"/>
  <c r="CX19" i="6"/>
  <c r="BK17" i="6"/>
  <c r="BK18" i="6"/>
  <c r="BK20" i="6" s="1"/>
  <c r="CE19" i="6"/>
  <c r="CE17" i="6"/>
  <c r="CE18" i="6" s="1"/>
  <c r="CE20" i="6" s="1"/>
  <c r="BZ19" i="6"/>
  <c r="BZ20" i="6"/>
  <c r="BE17" i="6"/>
  <c r="BE18" i="6"/>
  <c r="BE20" i="6" s="1"/>
  <c r="BE19" i="6"/>
  <c r="AY18" i="6"/>
  <c r="AY20" i="6" s="1"/>
  <c r="AY19" i="6"/>
  <c r="CT38" i="6"/>
  <c r="CT40" i="6" s="1"/>
  <c r="AI19" i="6"/>
  <c r="CL44" i="6"/>
  <c r="CL45" i="6"/>
  <c r="CQ19" i="6"/>
  <c r="CQ17" i="6"/>
  <c r="CQ18" i="6" s="1"/>
  <c r="CQ20" i="6" s="1"/>
  <c r="BP45" i="6"/>
  <c r="CY37" i="6"/>
  <c r="CY38" i="6" s="1"/>
  <c r="CY40" i="6" s="1"/>
  <c r="BI40" i="6"/>
  <c r="AN37" i="6"/>
  <c r="AN38" i="6" s="1"/>
  <c r="AN40" i="6" s="1"/>
  <c r="AN85" i="6" s="1"/>
  <c r="Y37" i="6"/>
  <c r="Y38" i="6" s="1"/>
  <c r="Y40" i="6" s="1"/>
  <c r="AR45" i="6"/>
  <c r="DB18" i="6"/>
  <c r="DB20" i="6" s="1"/>
  <c r="DB19" i="6"/>
  <c r="CV20" i="6"/>
  <c r="CV19" i="6"/>
  <c r="CP18" i="6"/>
  <c r="CP20" i="6" s="1"/>
  <c r="CP19" i="6"/>
  <c r="BI19" i="6"/>
  <c r="BI17" i="6"/>
  <c r="BI18" i="6" s="1"/>
  <c r="BI20" i="6" s="1"/>
  <c r="AK19" i="6"/>
  <c r="AK18" i="6"/>
  <c r="AK20" i="6" s="1"/>
  <c r="AD17" i="6"/>
  <c r="AD18" i="6" s="1"/>
  <c r="AD20" i="6" s="1"/>
  <c r="AD19" i="6"/>
  <c r="Q17" i="6"/>
  <c r="Q18" i="6" s="1"/>
  <c r="Q20" i="6" s="1"/>
  <c r="Q19" i="6"/>
  <c r="CX37" i="6"/>
  <c r="CX38" i="6" s="1"/>
  <c r="CX40" i="6" s="1"/>
  <c r="K38" i="5"/>
  <c r="V38" i="5"/>
  <c r="W38" i="5" s="1"/>
  <c r="BU18" i="6"/>
  <c r="BU20" i="6" s="1"/>
  <c r="BU17" i="6"/>
  <c r="BO17" i="6"/>
  <c r="BO18" i="6"/>
  <c r="BO20" i="6" s="1"/>
  <c r="BO19" i="6"/>
  <c r="BH17" i="6"/>
  <c r="BH18" i="6"/>
  <c r="BH20" i="6" s="1"/>
  <c r="K19" i="6"/>
  <c r="K17" i="6"/>
  <c r="K18" i="6" s="1"/>
  <c r="K20" i="6" s="1"/>
  <c r="BY37" i="6"/>
  <c r="BY38" i="6" s="1"/>
  <c r="BY40" i="6" s="1"/>
  <c r="AS37" i="6"/>
  <c r="AS38" i="6" s="1"/>
  <c r="AS40" i="6" s="1"/>
  <c r="AS85" i="6" s="1"/>
  <c r="AL37" i="6"/>
  <c r="AL38" i="6" s="1"/>
  <c r="AL40" i="6" s="1"/>
  <c r="AD37" i="6"/>
  <c r="AD38" i="6" s="1"/>
  <c r="AD40" i="6" s="1"/>
  <c r="AD85" i="6" s="1"/>
  <c r="Q37" i="6"/>
  <c r="Q38" i="6" s="1"/>
  <c r="Q40" i="6" s="1"/>
  <c r="BH19" i="6"/>
  <c r="CG17" i="6"/>
  <c r="CG18" i="6" s="1"/>
  <c r="CG20" i="6" s="1"/>
  <c r="BT19" i="6"/>
  <c r="BT17" i="6"/>
  <c r="BT18" i="6" s="1"/>
  <c r="BT20" i="6" s="1"/>
  <c r="AP17" i="6"/>
  <c r="AP18" i="6" s="1"/>
  <c r="AP20" i="6" s="1"/>
  <c r="AP19" i="6"/>
  <c r="W17" i="6"/>
  <c r="W18" i="6" s="1"/>
  <c r="W20" i="6" s="1"/>
  <c r="W19" i="6"/>
  <c r="BG38" i="6"/>
  <c r="BG40" i="6" s="1"/>
  <c r="BG44" i="6" s="1"/>
  <c r="AE19" i="6"/>
  <c r="S17" i="6"/>
  <c r="S18" i="6" s="1"/>
  <c r="S20" i="6" s="1"/>
  <c r="AE18" i="6"/>
  <c r="AE20" i="6" s="1"/>
  <c r="Z19" i="6"/>
  <c r="CF17" i="6"/>
  <c r="CF18" i="6" s="1"/>
  <c r="CF20" i="6"/>
  <c r="BJ19" i="6"/>
  <c r="AC18" i="6"/>
  <c r="AC20" i="6" s="1"/>
  <c r="AC19" i="6"/>
  <c r="AT37" i="6"/>
  <c r="AT38" i="6" s="1"/>
  <c r="AT40" i="6" s="1"/>
  <c r="AT85" i="6" s="1"/>
  <c r="N399" i="21"/>
  <c r="N671" i="21" s="1"/>
  <c r="W40" i="6"/>
  <c r="W85" i="6" s="1"/>
  <c r="K104" i="5"/>
  <c r="V104" i="5"/>
  <c r="W104" i="5" s="1"/>
  <c r="K50" i="5"/>
  <c r="V50" i="5"/>
  <c r="W50" i="5" s="1"/>
  <c r="AK37" i="6"/>
  <c r="AK38" i="6" s="1"/>
  <c r="AK40" i="6" s="1"/>
  <c r="AK85" i="6" s="1"/>
  <c r="Z18" i="6"/>
  <c r="Z20" i="6" s="1"/>
  <c r="CZ19" i="6"/>
  <c r="BA17" i="6"/>
  <c r="BA18" i="6" s="1"/>
  <c r="BA20" i="6" s="1"/>
  <c r="BY17" i="6"/>
  <c r="BY18" i="6" s="1"/>
  <c r="BY20" i="6" s="1"/>
  <c r="BR17" i="6"/>
  <c r="BR18" i="6" s="1"/>
  <c r="BR20" i="6" s="1"/>
  <c r="BV40" i="6"/>
  <c r="N118" i="5"/>
  <c r="N119" i="5" s="1"/>
  <c r="V67" i="5"/>
  <c r="W67" i="5" s="1"/>
  <c r="K67" i="5"/>
  <c r="F10" i="3"/>
  <c r="BL18" i="6"/>
  <c r="BL20" i="6" s="1"/>
  <c r="BF18" i="6"/>
  <c r="BF20" i="6" s="1"/>
  <c r="CO37" i="6"/>
  <c r="CO38" i="6" s="1"/>
  <c r="CO40" i="6" s="1"/>
  <c r="P37" i="6"/>
  <c r="P38" i="6" s="1"/>
  <c r="P40" i="6" s="1"/>
  <c r="BF38" i="6"/>
  <c r="BF40" i="6" s="1"/>
  <c r="CT19" i="6"/>
  <c r="AM19" i="6"/>
  <c r="CO18" i="6"/>
  <c r="CO20" i="6" s="1"/>
  <c r="CI17" i="6"/>
  <c r="CI18" i="6" s="1"/>
  <c r="CI20" i="6" s="1"/>
  <c r="BM17" i="6"/>
  <c r="BM18" i="6" s="1"/>
  <c r="BM20" i="6" s="1"/>
  <c r="AW20" i="6"/>
  <c r="AW19" i="6"/>
  <c r="BZ37" i="6"/>
  <c r="BZ38" i="6" s="1"/>
  <c r="BZ40" i="6" s="1"/>
  <c r="V60" i="5"/>
  <c r="W60" i="5" s="1"/>
  <c r="N18" i="6"/>
  <c r="N20" i="6" s="1"/>
  <c r="N19" i="6"/>
  <c r="AP37" i="6"/>
  <c r="AP38" i="6" s="1"/>
  <c r="AP40" i="6" s="1"/>
  <c r="AP85" i="6" s="1"/>
  <c r="AH40" i="6"/>
  <c r="AH85" i="6" s="1"/>
  <c r="K118" i="5"/>
  <c r="K71" i="5"/>
  <c r="V71" i="5"/>
  <c r="W71" i="5" s="1"/>
  <c r="V16" i="5"/>
  <c r="N107" i="5"/>
  <c r="CB17" i="6"/>
  <c r="CB18" i="6" s="1"/>
  <c r="CB20" i="6" s="1"/>
  <c r="M20" i="6"/>
  <c r="R19" i="27"/>
  <c r="H8" i="3"/>
  <c r="M119" i="5"/>
  <c r="M127" i="5" s="1"/>
  <c r="M143" i="5" s="1"/>
  <c r="N15" i="22"/>
  <c r="N67" i="22"/>
  <c r="N85" i="14" s="1"/>
  <c r="K60" i="22"/>
  <c r="K67" i="22" s="1"/>
  <c r="K85" i="14" s="1"/>
  <c r="K31" i="5"/>
  <c r="K33" i="22"/>
  <c r="K41" i="22" s="1"/>
  <c r="K135" i="10" s="1"/>
  <c r="K142" i="10" s="1"/>
  <c r="N41" i="22"/>
  <c r="N135" i="10" s="1"/>
  <c r="N142" i="10" s="1"/>
  <c r="S40" i="38"/>
  <c r="S39" i="38"/>
  <c r="G16" i="3"/>
  <c r="K54" i="22"/>
  <c r="K93" i="5"/>
  <c r="V78" i="5"/>
  <c r="W78" i="5" s="1"/>
  <c r="K85" i="22"/>
  <c r="K93" i="22" s="1"/>
  <c r="N93" i="22"/>
  <c r="H10" i="3"/>
  <c r="O223" i="21"/>
  <c r="M136" i="7" s="1"/>
  <c r="H17" i="3" s="1"/>
  <c r="G19" i="3"/>
  <c r="V157" i="42"/>
  <c r="W157" i="42" s="1"/>
  <c r="V78" i="41"/>
  <c r="W78" i="41" s="1"/>
  <c r="Y78" i="41"/>
  <c r="G6" i="3"/>
  <c r="G8" i="3"/>
  <c r="H16" i="3"/>
  <c r="H15" i="3"/>
  <c r="K23" i="41"/>
  <c r="X23" i="41" s="1"/>
  <c r="V70" i="42"/>
  <c r="W70" i="42" s="1"/>
  <c r="K70" i="42"/>
  <c r="X70" i="42" s="1"/>
  <c r="H6" i="3"/>
  <c r="G10" i="3"/>
  <c r="G15" i="3"/>
  <c r="V82" i="41"/>
  <c r="W82" i="41" s="1"/>
  <c r="Y82" i="41"/>
  <c r="V94" i="42"/>
  <c r="W94" i="42" s="1"/>
  <c r="K94" i="42"/>
  <c r="X94" i="42" s="1"/>
  <c r="V12" i="41"/>
  <c r="W12" i="41" s="1"/>
  <c r="V50" i="41"/>
  <c r="W50" i="41" s="1"/>
  <c r="X6" i="41"/>
  <c r="Y12" i="41"/>
  <c r="V23" i="41"/>
  <c r="W23" i="41" s="1"/>
  <c r="Y50" i="41"/>
  <c r="N170" i="42"/>
  <c r="N189" i="42" s="1"/>
  <c r="V70" i="41"/>
  <c r="W70" i="41" s="1"/>
  <c r="Y70" i="41"/>
  <c r="V86" i="41"/>
  <c r="W86" i="41" s="1"/>
  <c r="Y86" i="41"/>
  <c r="V78" i="42"/>
  <c r="W78" i="42" s="1"/>
  <c r="K78" i="42"/>
  <c r="X78" i="42" s="1"/>
  <c r="K82" i="41"/>
  <c r="X82" i="41" s="1"/>
  <c r="N107" i="42"/>
  <c r="N127" i="42" s="1"/>
  <c r="N141" i="41"/>
  <c r="N142" i="41" s="1"/>
  <c r="K138" i="41"/>
  <c r="K141" i="41" s="1"/>
  <c r="V102" i="42"/>
  <c r="W102" i="42" s="1"/>
  <c r="K102" i="42"/>
  <c r="X102" i="42" s="1"/>
  <c r="Y157" i="42"/>
  <c r="V74" i="41"/>
  <c r="W74" i="41" s="1"/>
  <c r="Y74" i="41"/>
  <c r="V90" i="41"/>
  <c r="W90" i="41" s="1"/>
  <c r="Y90" i="41"/>
  <c r="H19" i="3"/>
  <c r="N107" i="41"/>
  <c r="N127" i="41" s="1"/>
  <c r="Y94" i="42"/>
  <c r="V98" i="41"/>
  <c r="W98" i="41" s="1"/>
  <c r="Y98" i="41"/>
  <c r="K106" i="41"/>
  <c r="X106" i="41" s="1"/>
  <c r="Y106" i="41"/>
  <c r="V106" i="41"/>
  <c r="W106" i="41" s="1"/>
  <c r="V86" i="42"/>
  <c r="W86" i="42" s="1"/>
  <c r="K86" i="42"/>
  <c r="X86" i="42" s="1"/>
  <c r="Y95" i="41"/>
  <c r="V97" i="41"/>
  <c r="W97" i="41" s="1"/>
  <c r="Y99" i="41"/>
  <c r="Y103" i="41"/>
  <c r="V105" i="41"/>
  <c r="W105" i="41" s="1"/>
  <c r="V74" i="42"/>
  <c r="W74" i="42" s="1"/>
  <c r="V82" i="42"/>
  <c r="W82" i="42" s="1"/>
  <c r="V90" i="42"/>
  <c r="W90" i="42" s="1"/>
  <c r="V98" i="42"/>
  <c r="W98" i="42" s="1"/>
  <c r="N141" i="42"/>
  <c r="K152" i="42"/>
  <c r="K157" i="41"/>
  <c r="X157" i="41" s="1"/>
  <c r="K133" i="42"/>
  <c r="K134" i="42" s="1"/>
  <c r="K142" i="42" s="1"/>
  <c r="D45" i="19" l="1"/>
  <c r="V50" i="19" s="1"/>
  <c r="D47" i="8"/>
  <c r="Q52" i="8" s="1"/>
  <c r="D48" i="11"/>
  <c r="AI53" i="11" s="1"/>
  <c r="D45" i="6"/>
  <c r="BG50" i="6" s="1"/>
  <c r="V31" i="29"/>
  <c r="V54" i="29" s="1"/>
  <c r="D43" i="13"/>
  <c r="CQ48" i="13" s="1"/>
  <c r="CK49" i="19"/>
  <c r="AN49" i="19"/>
  <c r="CT47" i="13"/>
  <c r="AI47" i="13"/>
  <c r="CZ47" i="13"/>
  <c r="AG47" i="13"/>
  <c r="CG47" i="13"/>
  <c r="CU47" i="13"/>
  <c r="BS47" i="13"/>
  <c r="CM47" i="13"/>
  <c r="BC47" i="13"/>
  <c r="CC47" i="13"/>
  <c r="DB47" i="13"/>
  <c r="AZ47" i="13"/>
  <c r="AR47" i="13"/>
  <c r="DC47" i="13"/>
  <c r="CA47" i="13"/>
  <c r="BX47" i="13"/>
  <c r="CN47" i="13"/>
  <c r="AQ47" i="13"/>
  <c r="BP47" i="13"/>
  <c r="AC47" i="13"/>
  <c r="BL47" i="13"/>
  <c r="CE47" i="13"/>
  <c r="AO47" i="13"/>
  <c r="BE47" i="13"/>
  <c r="BA47" i="13"/>
  <c r="DA47" i="13"/>
  <c r="AA47" i="13"/>
  <c r="CL47" i="13"/>
  <c r="CC52" i="11"/>
  <c r="K142" i="41"/>
  <c r="I45" i="17"/>
  <c r="U45" i="17"/>
  <c r="P44" i="17"/>
  <c r="P45" i="17"/>
  <c r="P39" i="17"/>
  <c r="Y107" i="41"/>
  <c r="I10" i="2" s="1"/>
  <c r="X107" i="41"/>
  <c r="E10" i="2" s="1"/>
  <c r="Y107" i="42"/>
  <c r="I13" i="2" s="1"/>
  <c r="M39" i="38"/>
  <c r="U40" i="38"/>
  <c r="N40" i="38"/>
  <c r="K40" i="38"/>
  <c r="R39" i="38"/>
  <c r="G39" i="38"/>
  <c r="I40" i="38"/>
  <c r="F40" i="38"/>
  <c r="Q39" i="38"/>
  <c r="J39" i="38"/>
  <c r="D39" i="38"/>
  <c r="P40" i="38"/>
  <c r="O39" i="38"/>
  <c r="H98" i="8"/>
  <c r="H97" i="8"/>
  <c r="X107" i="42"/>
  <c r="E13" i="2" s="1"/>
  <c r="CY47" i="19"/>
  <c r="CY46" i="19"/>
  <c r="CY49" i="19" s="1"/>
  <c r="Z100" i="8"/>
  <c r="Z99" i="8"/>
  <c r="CN50" i="19"/>
  <c r="N119" i="10"/>
  <c r="N127" i="10" s="1"/>
  <c r="N143" i="10" s="1"/>
  <c r="W69" i="13"/>
  <c r="W94" i="13" s="1"/>
  <c r="U96" i="13"/>
  <c r="U95" i="13"/>
  <c r="CY45" i="19"/>
  <c r="CY44" i="19"/>
  <c r="CY50" i="19" s="1"/>
  <c r="J96" i="13"/>
  <c r="J95" i="13"/>
  <c r="L96" i="19"/>
  <c r="L95" i="19"/>
  <c r="O99" i="8"/>
  <c r="O100" i="8"/>
  <c r="O72" i="8"/>
  <c r="G86" i="13"/>
  <c r="Q98" i="19"/>
  <c r="Q97" i="19"/>
  <c r="Q70" i="19"/>
  <c r="R96" i="13"/>
  <c r="R95" i="13"/>
  <c r="W99" i="8"/>
  <c r="W100" i="8"/>
  <c r="K127" i="7"/>
  <c r="K143" i="7" s="1"/>
  <c r="W72" i="8"/>
  <c r="CO48" i="8"/>
  <c r="CO49" i="8"/>
  <c r="J68" i="13"/>
  <c r="K200" i="5"/>
  <c r="N90" i="19"/>
  <c r="AG47" i="6"/>
  <c r="Y98" i="19"/>
  <c r="Y70" i="19"/>
  <c r="Y97" i="19"/>
  <c r="N100" i="8"/>
  <c r="N99" i="8"/>
  <c r="AJ94" i="11"/>
  <c r="AJ98" i="11"/>
  <c r="K219" i="5"/>
  <c r="K241" i="5" s="1"/>
  <c r="CS44" i="6"/>
  <c r="BT48" i="11"/>
  <c r="BT47" i="11"/>
  <c r="BO45" i="13"/>
  <c r="BO44" i="13"/>
  <c r="BO47" i="13" s="1"/>
  <c r="U19" i="17"/>
  <c r="U56" i="17" s="1"/>
  <c r="U20" i="17"/>
  <c r="U39" i="17"/>
  <c r="V99" i="8"/>
  <c r="V100" i="8"/>
  <c r="CF44" i="13"/>
  <c r="CF47" i="13" s="1"/>
  <c r="CF45" i="13"/>
  <c r="U72" i="8"/>
  <c r="U99" i="8"/>
  <c r="U100" i="8"/>
  <c r="L94" i="11"/>
  <c r="L98" i="11"/>
  <c r="K170" i="41"/>
  <c r="K189" i="41" s="1"/>
  <c r="L211" i="7"/>
  <c r="F35" i="3"/>
  <c r="D35" i="3" s="1"/>
  <c r="AW42" i="13"/>
  <c r="N241" i="10"/>
  <c r="AE47" i="8"/>
  <c r="AE46" i="8"/>
  <c r="S99" i="8"/>
  <c r="S100" i="8"/>
  <c r="AN44" i="19"/>
  <c r="AN45" i="19"/>
  <c r="T96" i="13"/>
  <c r="T68" i="13"/>
  <c r="I46" i="19"/>
  <c r="I49" i="19" s="1"/>
  <c r="I47" i="19"/>
  <c r="I70" i="19"/>
  <c r="AJ46" i="8"/>
  <c r="AJ47" i="8"/>
  <c r="CX47" i="11"/>
  <c r="F19" i="3"/>
  <c r="D19" i="3" s="1"/>
  <c r="AI89" i="6"/>
  <c r="V85" i="6"/>
  <c r="BP48" i="8"/>
  <c r="I96" i="13"/>
  <c r="I95" i="13"/>
  <c r="H99" i="8"/>
  <c r="H100" i="8"/>
  <c r="AW5" i="4"/>
  <c r="N143" i="41"/>
  <c r="AI83" i="6"/>
  <c r="CG46" i="6"/>
  <c r="BK49" i="8"/>
  <c r="BK48" i="8"/>
  <c r="N95" i="13"/>
  <c r="N87" i="13"/>
  <c r="Q19" i="17"/>
  <c r="Q56" i="17" s="1"/>
  <c r="Q20" i="17"/>
  <c r="Q96" i="13"/>
  <c r="Q95" i="13"/>
  <c r="BG49" i="8"/>
  <c r="BG48" i="8"/>
  <c r="CC50" i="19"/>
  <c r="BC50" i="19"/>
  <c r="AS47" i="13"/>
  <c r="AY47" i="13"/>
  <c r="CF52" i="11"/>
  <c r="CU52" i="11"/>
  <c r="BZ52" i="11"/>
  <c r="BK47" i="13"/>
  <c r="H14" i="17"/>
  <c r="H19" i="17" s="1"/>
  <c r="H56" i="17" s="1"/>
  <c r="G10" i="17"/>
  <c r="K211" i="41"/>
  <c r="N211" i="42"/>
  <c r="AF67" i="6"/>
  <c r="AG46" i="6"/>
  <c r="BN46" i="6"/>
  <c r="BC67" i="6"/>
  <c r="CN46" i="6"/>
  <c r="CN48" i="6" s="1"/>
  <c r="P46" i="6"/>
  <c r="P49" i="6" s="1"/>
  <c r="X46" i="6"/>
  <c r="X49" i="6" s="1"/>
  <c r="Q69" i="6"/>
  <c r="Q45" i="6"/>
  <c r="AF44" i="6"/>
  <c r="AF45" i="6"/>
  <c r="AF69" i="6"/>
  <c r="CI45" i="6"/>
  <c r="CI44" i="6"/>
  <c r="S69" i="6"/>
  <c r="S44" i="6"/>
  <c r="S45" i="6"/>
  <c r="BX44" i="6"/>
  <c r="BX45" i="6"/>
  <c r="AO45" i="6"/>
  <c r="AO69" i="6"/>
  <c r="BV44" i="6"/>
  <c r="BM46" i="6"/>
  <c r="BM49" i="6" s="1"/>
  <c r="AF46" i="6"/>
  <c r="O69" i="6"/>
  <c r="CY44" i="6"/>
  <c r="AT45" i="6"/>
  <c r="CC46" i="6"/>
  <c r="BD67" i="6"/>
  <c r="BL46" i="6"/>
  <c r="BL49" i="6" s="1"/>
  <c r="O46" i="6"/>
  <c r="O49" i="6" s="1"/>
  <c r="L67" i="6"/>
  <c r="AA45" i="6"/>
  <c r="AA69" i="6"/>
  <c r="CD44" i="6"/>
  <c r="AU47" i="6"/>
  <c r="AU67" i="6"/>
  <c r="P44" i="6"/>
  <c r="P45" i="6"/>
  <c r="CA45" i="6"/>
  <c r="L46" i="6"/>
  <c r="BC46" i="6"/>
  <c r="BC49" i="6" s="1"/>
  <c r="BK46" i="6"/>
  <c r="BK49" i="6" s="1"/>
  <c r="CY46" i="6"/>
  <c r="AG85" i="6"/>
  <c r="AG44" i="6"/>
  <c r="U85" i="6"/>
  <c r="U44" i="6"/>
  <c r="AR44" i="6"/>
  <c r="AJ44" i="6"/>
  <c r="X90" i="6"/>
  <c r="X89" i="6"/>
  <c r="BA67" i="6"/>
  <c r="AN92" i="6"/>
  <c r="AN91" i="6"/>
  <c r="CH46" i="6"/>
  <c r="AU85" i="6"/>
  <c r="AZ46" i="6"/>
  <c r="AZ49" i="6" s="1"/>
  <c r="AV91" i="6"/>
  <c r="AV92" i="6"/>
  <c r="S47" i="6"/>
  <c r="S67" i="6"/>
  <c r="H83" i="6"/>
  <c r="H91" i="6"/>
  <c r="BD90" i="6"/>
  <c r="BD69" i="6"/>
  <c r="S46" i="6"/>
  <c r="J47" i="6"/>
  <c r="M85" i="6"/>
  <c r="U89" i="6"/>
  <c r="U69" i="6"/>
  <c r="U90" i="6"/>
  <c r="AV89" i="6"/>
  <c r="AV90" i="6"/>
  <c r="AV69" i="6"/>
  <c r="CR46" i="6"/>
  <c r="CR49" i="6" s="1"/>
  <c r="J67" i="6"/>
  <c r="CI46" i="6"/>
  <c r="CI49" i="6" s="1"/>
  <c r="O92" i="6"/>
  <c r="O67" i="6"/>
  <c r="CU46" i="6"/>
  <c r="CU49" i="6" s="1"/>
  <c r="AP83" i="6"/>
  <c r="AT47" i="6"/>
  <c r="AT67" i="6"/>
  <c r="AI90" i="6"/>
  <c r="AI69" i="6"/>
  <c r="G81" i="6"/>
  <c r="V83" i="6"/>
  <c r="V91" i="6"/>
  <c r="BA91" i="6"/>
  <c r="BA83" i="6"/>
  <c r="AO44" i="6"/>
  <c r="AA44" i="6"/>
  <c r="T85" i="6"/>
  <c r="T44" i="6"/>
  <c r="T50" i="6" s="1"/>
  <c r="I85" i="6"/>
  <c r="I44" i="6"/>
  <c r="G39" i="6"/>
  <c r="AA46" i="6"/>
  <c r="AI44" i="6"/>
  <c r="AI85" i="6"/>
  <c r="M46" i="6"/>
  <c r="M49" i="6" s="1"/>
  <c r="CR44" i="6"/>
  <c r="AU45" i="6"/>
  <c r="BQ46" i="6"/>
  <c r="CB46" i="6"/>
  <c r="CB49" i="6" s="1"/>
  <c r="BP46" i="6"/>
  <c r="BP49" i="6" s="1"/>
  <c r="M47" i="6"/>
  <c r="M67" i="6"/>
  <c r="CX51" i="8"/>
  <c r="CS53" i="11"/>
  <c r="CT51" i="8"/>
  <c r="H47" i="13"/>
  <c r="BR47" i="13"/>
  <c r="AX51" i="8"/>
  <c r="AP51" i="8"/>
  <c r="AU53" i="11"/>
  <c r="CY47" i="13"/>
  <c r="CB51" i="8"/>
  <c r="CG51" i="8"/>
  <c r="DA51" i="8"/>
  <c r="BV51" i="8"/>
  <c r="AL51" i="8"/>
  <c r="V47" i="13"/>
  <c r="CI53" i="11"/>
  <c r="CQ53" i="11"/>
  <c r="CK53" i="11"/>
  <c r="Z47" i="13"/>
  <c r="CM52" i="11"/>
  <c r="U53" i="11"/>
  <c r="AZ53" i="11"/>
  <c r="AX49" i="6"/>
  <c r="CJ47" i="13"/>
  <c r="AB52" i="11"/>
  <c r="BV52" i="11"/>
  <c r="BA49" i="6"/>
  <c r="AH52" i="11"/>
  <c r="BU49" i="6"/>
  <c r="AA49" i="6"/>
  <c r="AJ47" i="13"/>
  <c r="J20" i="27"/>
  <c r="M20" i="27" s="1"/>
  <c r="K21" i="27" s="1"/>
  <c r="K23" i="27" s="1"/>
  <c r="D20" i="17" s="1"/>
  <c r="AT49" i="6"/>
  <c r="AV49" i="6"/>
  <c r="AQ49" i="6"/>
  <c r="AJ49" i="6"/>
  <c r="AG49" i="6"/>
  <c r="Z52" i="11"/>
  <c r="H39" i="17"/>
  <c r="Y170" i="42"/>
  <c r="S24" i="15"/>
  <c r="R24" i="15"/>
  <c r="X170" i="41"/>
  <c r="N142" i="42"/>
  <c r="N143" i="42" s="1"/>
  <c r="G20" i="3"/>
  <c r="BB45" i="6"/>
  <c r="BB44" i="6"/>
  <c r="BB69" i="6"/>
  <c r="CW45" i="6"/>
  <c r="CW44" i="6"/>
  <c r="P98" i="8"/>
  <c r="P97" i="8"/>
  <c r="G73" i="8"/>
  <c r="G98" i="8" s="1"/>
  <c r="BC45" i="6"/>
  <c r="BC69" i="6"/>
  <c r="BC44" i="6"/>
  <c r="J45" i="6"/>
  <c r="J69" i="6"/>
  <c r="J44" i="6"/>
  <c r="L47" i="8"/>
  <c r="L74" i="8"/>
  <c r="L46" i="8"/>
  <c r="L52" i="8" s="1"/>
  <c r="AF94" i="11"/>
  <c r="AF98" i="11"/>
  <c r="P47" i="8"/>
  <c r="P46" i="8"/>
  <c r="P74" i="8"/>
  <c r="BD85" i="6"/>
  <c r="BD89" i="6"/>
  <c r="AH90" i="6"/>
  <c r="AH89" i="6"/>
  <c r="AZ89" i="6"/>
  <c r="AZ90" i="6"/>
  <c r="AX99" i="11"/>
  <c r="AX75" i="11"/>
  <c r="AX98" i="11"/>
  <c r="Q43" i="13"/>
  <c r="Q70" i="13"/>
  <c r="Q42" i="13"/>
  <c r="Q89" i="13" s="1"/>
  <c r="BB99" i="11"/>
  <c r="BB75" i="11"/>
  <c r="BB98" i="11"/>
  <c r="Y98" i="8"/>
  <c r="Y97" i="8"/>
  <c r="AY90" i="6"/>
  <c r="AY89" i="6"/>
  <c r="AG94" i="11"/>
  <c r="AG98" i="11"/>
  <c r="CF46" i="8"/>
  <c r="CF47" i="8"/>
  <c r="L93" i="13"/>
  <c r="G88" i="13"/>
  <c r="AL94" i="11"/>
  <c r="AL98" i="11"/>
  <c r="G18" i="8"/>
  <c r="BA45" i="6"/>
  <c r="BA69" i="6"/>
  <c r="AJ45" i="6"/>
  <c r="AJ69" i="6"/>
  <c r="AY49" i="8"/>
  <c r="AY48" i="8"/>
  <c r="BB90" i="6"/>
  <c r="BB89" i="6"/>
  <c r="W103" i="14"/>
  <c r="BB8" i="4"/>
  <c r="X47" i="19"/>
  <c r="X46" i="19"/>
  <c r="X49" i="19" s="1"/>
  <c r="X70" i="19"/>
  <c r="Y98" i="11"/>
  <c r="Y99" i="11"/>
  <c r="N46" i="8"/>
  <c r="N52" i="8" s="1"/>
  <c r="N47" i="8"/>
  <c r="W70" i="13"/>
  <c r="I68" i="13"/>
  <c r="I44" i="13"/>
  <c r="I47" i="13" s="1"/>
  <c r="I45" i="13"/>
  <c r="X48" i="8"/>
  <c r="X72" i="8"/>
  <c r="X49" i="8"/>
  <c r="CY51" i="8"/>
  <c r="BV37" i="13"/>
  <c r="CA51" i="8"/>
  <c r="BO53" i="11"/>
  <c r="M670" i="21"/>
  <c r="P507" i="21"/>
  <c r="N86" i="14" s="1"/>
  <c r="P399" i="21"/>
  <c r="Q74" i="8"/>
  <c r="M51" i="8"/>
  <c r="Y75" i="11"/>
  <c r="O52" i="11"/>
  <c r="Q97" i="8"/>
  <c r="AL47" i="6"/>
  <c r="AL67" i="6"/>
  <c r="AR46" i="19"/>
  <c r="AR49" i="19" s="1"/>
  <c r="AR47" i="19"/>
  <c r="AL45" i="6"/>
  <c r="AL69" i="6"/>
  <c r="AL47" i="13"/>
  <c r="AG47" i="8"/>
  <c r="AG46" i="8"/>
  <c r="AG52" i="8" s="1"/>
  <c r="CV47" i="8"/>
  <c r="CV46" i="8"/>
  <c r="CA46" i="6"/>
  <c r="CR47" i="13"/>
  <c r="CS46" i="6"/>
  <c r="CS49" i="6" s="1"/>
  <c r="CW46" i="19"/>
  <c r="CW49" i="19" s="1"/>
  <c r="AV47" i="13"/>
  <c r="X91" i="8"/>
  <c r="X99" i="8"/>
  <c r="O72" i="19"/>
  <c r="O45" i="19"/>
  <c r="O91" i="19" s="1"/>
  <c r="W47" i="13"/>
  <c r="Y47" i="8"/>
  <c r="Y74" i="8"/>
  <c r="CV47" i="13"/>
  <c r="BF47" i="13"/>
  <c r="K120" i="14"/>
  <c r="K139" i="14" s="1"/>
  <c r="K161" i="14" s="1"/>
  <c r="X93" i="13"/>
  <c r="X94" i="13"/>
  <c r="J44" i="19"/>
  <c r="J89" i="19" s="1"/>
  <c r="L47" i="19"/>
  <c r="L70" i="19"/>
  <c r="L46" i="19"/>
  <c r="L49" i="19" s="1"/>
  <c r="M161" i="16"/>
  <c r="L44" i="17"/>
  <c r="L45" i="17"/>
  <c r="L39" i="17"/>
  <c r="G38" i="17"/>
  <c r="G45" i="17" s="1"/>
  <c r="G36" i="11"/>
  <c r="P47" i="13"/>
  <c r="BD98" i="11"/>
  <c r="BD94" i="11"/>
  <c r="X47" i="8"/>
  <c r="X74" i="8"/>
  <c r="K68" i="6"/>
  <c r="K69" i="6" s="1"/>
  <c r="G65" i="6"/>
  <c r="K92" i="14"/>
  <c r="N92" i="16"/>
  <c r="AC52" i="11"/>
  <c r="BC53" i="11"/>
  <c r="AV52" i="11"/>
  <c r="AD53" i="11"/>
  <c r="G69" i="13"/>
  <c r="G94" i="13" s="1"/>
  <c r="BB52" i="11"/>
  <c r="Z51" i="8"/>
  <c r="K210" i="7"/>
  <c r="M875" i="21"/>
  <c r="O44" i="6"/>
  <c r="BN45" i="6"/>
  <c r="BN44" i="6"/>
  <c r="BN50" i="6" s="1"/>
  <c r="R47" i="6"/>
  <c r="R67" i="6"/>
  <c r="AJ47" i="6"/>
  <c r="AJ67" i="6"/>
  <c r="CD47" i="13"/>
  <c r="CI47" i="13"/>
  <c r="CG47" i="19"/>
  <c r="CG46" i="19"/>
  <c r="CG49" i="19" s="1"/>
  <c r="CP47" i="13"/>
  <c r="BX46" i="6"/>
  <c r="BX49" i="6" s="1"/>
  <c r="BH48" i="11"/>
  <c r="BH47" i="11"/>
  <c r="CZ49" i="11"/>
  <c r="CJ46" i="6"/>
  <c r="CS42" i="13"/>
  <c r="BD47" i="13"/>
  <c r="BE48" i="11"/>
  <c r="BE47" i="11"/>
  <c r="CF46" i="6"/>
  <c r="CF49" i="6" s="1"/>
  <c r="M101" i="11"/>
  <c r="M100" i="11"/>
  <c r="M73" i="11"/>
  <c r="R89" i="13"/>
  <c r="Z98" i="8"/>
  <c r="Z97" i="8"/>
  <c r="G97" i="8" s="1"/>
  <c r="D30" i="2" s="1"/>
  <c r="W150" i="10"/>
  <c r="BB6" i="4"/>
  <c r="M68" i="13"/>
  <c r="M44" i="13"/>
  <c r="M47" i="13" s="1"/>
  <c r="M45" i="13"/>
  <c r="W151" i="5"/>
  <c r="BB4" i="4"/>
  <c r="AZ100" i="11"/>
  <c r="AZ92" i="11"/>
  <c r="W44" i="19"/>
  <c r="W89" i="19" s="1"/>
  <c r="L45" i="19"/>
  <c r="L91" i="19" s="1"/>
  <c r="L72" i="19"/>
  <c r="O47" i="13"/>
  <c r="X47" i="13"/>
  <c r="CX47" i="13"/>
  <c r="N77" i="16"/>
  <c r="G85" i="13"/>
  <c r="U70" i="19"/>
  <c r="U46" i="19"/>
  <c r="U49" i="19" s="1"/>
  <c r="U47" i="19"/>
  <c r="Q68" i="13"/>
  <c r="Q45" i="13"/>
  <c r="Q44" i="13"/>
  <c r="Q47" i="13" s="1"/>
  <c r="I14" i="17"/>
  <c r="AZ92" i="6"/>
  <c r="AZ91" i="6"/>
  <c r="AZ67" i="6"/>
  <c r="G91" i="11"/>
  <c r="P115" i="21"/>
  <c r="N136" i="5" s="1"/>
  <c r="J52" i="11"/>
  <c r="AK53" i="11"/>
  <c r="AL52" i="11"/>
  <c r="W52" i="11"/>
  <c r="DA44" i="6"/>
  <c r="DA50" i="6" s="1"/>
  <c r="CH45" i="13"/>
  <c r="CH44" i="13"/>
  <c r="CH47" i="13" s="1"/>
  <c r="AX47" i="6"/>
  <c r="AX67" i="6"/>
  <c r="AS47" i="6"/>
  <c r="AS67" i="6"/>
  <c r="CJ45" i="6"/>
  <c r="CJ44" i="6"/>
  <c r="CT48" i="11"/>
  <c r="CT47" i="11"/>
  <c r="CS44" i="13"/>
  <c r="CS47" i="13" s="1"/>
  <c r="AL46" i="6"/>
  <c r="AL49" i="6" s="1"/>
  <c r="T87" i="13"/>
  <c r="T95" i="13"/>
  <c r="AK101" i="11"/>
  <c r="AK100" i="11"/>
  <c r="AK73" i="11"/>
  <c r="K200" i="10"/>
  <c r="K219" i="10" s="1"/>
  <c r="K241" i="10" s="1"/>
  <c r="L89" i="13"/>
  <c r="K120" i="16"/>
  <c r="K139" i="16" s="1"/>
  <c r="K161" i="16" s="1"/>
  <c r="P93" i="8"/>
  <c r="G92" i="8"/>
  <c r="X91" i="6"/>
  <c r="X67" i="6"/>
  <c r="X92" i="6"/>
  <c r="BD91" i="6"/>
  <c r="N92" i="14"/>
  <c r="N93" i="14" s="1"/>
  <c r="CB52" i="8"/>
  <c r="BD53" i="11"/>
  <c r="I52" i="8"/>
  <c r="AB53" i="11"/>
  <c r="Y52" i="11"/>
  <c r="BM45" i="13"/>
  <c r="BM44" i="13"/>
  <c r="BM47" i="13" s="1"/>
  <c r="BG50" i="11"/>
  <c r="BG49" i="11"/>
  <c r="BY47" i="13"/>
  <c r="BZ47" i="13"/>
  <c r="AE47" i="13"/>
  <c r="AP47" i="13"/>
  <c r="AX47" i="13"/>
  <c r="CB47" i="13"/>
  <c r="BI47" i="13"/>
  <c r="AF47" i="13"/>
  <c r="AU47" i="13"/>
  <c r="CQ47" i="13"/>
  <c r="AH47" i="13"/>
  <c r="BG47" i="13"/>
  <c r="AD47" i="13"/>
  <c r="AB47" i="13"/>
  <c r="BQ47" i="13"/>
  <c r="BT47" i="13"/>
  <c r="CO47" i="13"/>
  <c r="BJ47" i="13"/>
  <c r="BW47" i="13"/>
  <c r="AW47" i="13"/>
  <c r="D96" i="13"/>
  <c r="BB47" i="13"/>
  <c r="N47" i="13"/>
  <c r="W100" i="16"/>
  <c r="BB9" i="4"/>
  <c r="AS46" i="6"/>
  <c r="AS49" i="6" s="1"/>
  <c r="K44" i="13"/>
  <c r="K47" i="13" s="1"/>
  <c r="K68" i="13"/>
  <c r="K45" i="13"/>
  <c r="V98" i="8"/>
  <c r="V97" i="8"/>
  <c r="R46" i="8"/>
  <c r="R47" i="8"/>
  <c r="R74" i="8"/>
  <c r="P47" i="19"/>
  <c r="P46" i="19"/>
  <c r="P49" i="19" s="1"/>
  <c r="P70" i="19"/>
  <c r="U42" i="13"/>
  <c r="U89" i="13" s="1"/>
  <c r="U70" i="13"/>
  <c r="U43" i="13"/>
  <c r="N91" i="19"/>
  <c r="N75" i="11"/>
  <c r="N99" i="11"/>
  <c r="I91" i="8"/>
  <c r="I99" i="8"/>
  <c r="G90" i="8"/>
  <c r="P48" i="8"/>
  <c r="P49" i="8"/>
  <c r="P72" i="8"/>
  <c r="N49" i="8"/>
  <c r="N72" i="8"/>
  <c r="N48" i="8"/>
  <c r="R47" i="13"/>
  <c r="G72" i="11"/>
  <c r="G101" i="11" s="1"/>
  <c r="D11" i="43"/>
  <c r="G20" i="8"/>
  <c r="BJ52" i="11"/>
  <c r="V51" i="8"/>
  <c r="AS52" i="11"/>
  <c r="AL53" i="11"/>
  <c r="G44" i="3"/>
  <c r="G45" i="3" s="1"/>
  <c r="AC60" i="29" s="1"/>
  <c r="T47" i="6"/>
  <c r="T46" i="6"/>
  <c r="T49" i="6" s="1"/>
  <c r="T67" i="6"/>
  <c r="H39" i="38"/>
  <c r="H40" i="38"/>
  <c r="DC47" i="6"/>
  <c r="DC46" i="6"/>
  <c r="DC49" i="6" s="1"/>
  <c r="DC67" i="6"/>
  <c r="BQ44" i="6"/>
  <c r="AM47" i="13"/>
  <c r="CD46" i="6"/>
  <c r="CD48" i="6" s="1"/>
  <c r="BV46" i="6"/>
  <c r="BV49" i="6" s="1"/>
  <c r="BC46" i="8"/>
  <c r="R44" i="19"/>
  <c r="R89" i="19" s="1"/>
  <c r="AT47" i="13"/>
  <c r="S42" i="13"/>
  <c r="S89" i="13" s="1"/>
  <c r="S43" i="13"/>
  <c r="S70" i="13"/>
  <c r="Y46" i="8"/>
  <c r="AN47" i="13"/>
  <c r="U68" i="13"/>
  <c r="U44" i="13"/>
  <c r="U47" i="13" s="1"/>
  <c r="U45" i="13"/>
  <c r="L47" i="13"/>
  <c r="X98" i="11"/>
  <c r="X94" i="11"/>
  <c r="J97" i="19"/>
  <c r="Y44" i="13"/>
  <c r="Y47" i="13" s="1"/>
  <c r="Y45" i="13"/>
  <c r="Y68" i="13"/>
  <c r="T70" i="19"/>
  <c r="T46" i="19"/>
  <c r="T49" i="19" s="1"/>
  <c r="T47" i="19"/>
  <c r="BM50" i="11"/>
  <c r="BM49" i="11"/>
  <c r="Y91" i="6"/>
  <c r="BA44" i="6"/>
  <c r="G36" i="13"/>
  <c r="AR47" i="6"/>
  <c r="AR67" i="6"/>
  <c r="AQ47" i="6"/>
  <c r="AQ67" i="6"/>
  <c r="K92" i="16"/>
  <c r="Y170" i="41"/>
  <c r="Y47" i="6"/>
  <c r="Y67" i="6"/>
  <c r="DC44" i="6"/>
  <c r="DC50" i="6" s="1"/>
  <c r="DC45" i="6"/>
  <c r="DC69" i="6"/>
  <c r="X44" i="6"/>
  <c r="X45" i="6"/>
  <c r="X69" i="6"/>
  <c r="AS47" i="8"/>
  <c r="AS46" i="8"/>
  <c r="AQ49" i="8"/>
  <c r="AQ48" i="8"/>
  <c r="CW49" i="8"/>
  <c r="CW48" i="8"/>
  <c r="Y46" i="6"/>
  <c r="Y49" i="6" s="1"/>
  <c r="S93" i="8"/>
  <c r="S97" i="8"/>
  <c r="W93" i="13"/>
  <c r="W150" i="7"/>
  <c r="BB5" i="4"/>
  <c r="J46" i="19"/>
  <c r="J49" i="19" s="1"/>
  <c r="J70" i="19"/>
  <c r="J47" i="19"/>
  <c r="M74" i="8"/>
  <c r="M47" i="8"/>
  <c r="CW49" i="11"/>
  <c r="CW50" i="11"/>
  <c r="P99" i="8"/>
  <c r="G70" i="8"/>
  <c r="D43" i="3"/>
  <c r="AY92" i="6"/>
  <c r="AY91" i="6"/>
  <c r="T72" i="19"/>
  <c r="T45" i="19"/>
  <c r="T91" i="19" s="1"/>
  <c r="K91" i="6"/>
  <c r="G82" i="6"/>
  <c r="G83" i="6" s="1"/>
  <c r="I11" i="43"/>
  <c r="J53" i="11"/>
  <c r="AW53" i="11"/>
  <c r="O671" i="21"/>
  <c r="AR46" i="6"/>
  <c r="AR49" i="6" s="1"/>
  <c r="AB46" i="19"/>
  <c r="AB49" i="19" s="1"/>
  <c r="BW46" i="6"/>
  <c r="BW49" i="6" s="1"/>
  <c r="V99" i="11"/>
  <c r="V98" i="11"/>
  <c r="S44" i="13"/>
  <c r="S47" i="13" s="1"/>
  <c r="S45" i="13"/>
  <c r="S68" i="13"/>
  <c r="W46" i="19"/>
  <c r="W49" i="19" s="1"/>
  <c r="W47" i="19"/>
  <c r="W70" i="19"/>
  <c r="P30" i="31"/>
  <c r="K170" i="7"/>
  <c r="K189" i="7" s="1"/>
  <c r="X72" i="19"/>
  <c r="X45" i="19"/>
  <c r="X91" i="19" s="1"/>
  <c r="T47" i="13"/>
  <c r="V87" i="13"/>
  <c r="V95" i="13"/>
  <c r="K68" i="16"/>
  <c r="K69" i="16" s="1"/>
  <c r="P91" i="6"/>
  <c r="P92" i="6"/>
  <c r="P67" i="6"/>
  <c r="CW48" i="11"/>
  <c r="CW47" i="11"/>
  <c r="CW53" i="11" s="1"/>
  <c r="J47" i="13"/>
  <c r="H93" i="13"/>
  <c r="H94" i="13"/>
  <c r="H70" i="13"/>
  <c r="K84" i="6"/>
  <c r="K98" i="19"/>
  <c r="K97" i="19"/>
  <c r="G97" i="19" s="1"/>
  <c r="C35" i="2" s="1"/>
  <c r="AZ10" i="4" s="1"/>
  <c r="K46" i="19"/>
  <c r="K49" i="19" s="1"/>
  <c r="K47" i="19"/>
  <c r="K70" i="19"/>
  <c r="BL44" i="6"/>
  <c r="BL45" i="6"/>
  <c r="AC50" i="8"/>
  <c r="AC52" i="8"/>
  <c r="CX53" i="11"/>
  <c r="BX50" i="19"/>
  <c r="BX48" i="19"/>
  <c r="V44" i="6"/>
  <c r="V45" i="6"/>
  <c r="V69" i="6"/>
  <c r="CE48" i="13"/>
  <c r="BE44" i="6"/>
  <c r="BE45" i="6"/>
  <c r="BS45" i="6"/>
  <c r="BS44" i="6"/>
  <c r="BZ50" i="8"/>
  <c r="BZ52" i="8"/>
  <c r="BX48" i="13"/>
  <c r="Z50" i="19"/>
  <c r="Z48" i="19"/>
  <c r="CY53" i="11"/>
  <c r="CY51" i="11"/>
  <c r="CR48" i="11"/>
  <c r="CR47" i="11"/>
  <c r="G12" i="31"/>
  <c r="Q12" i="31" s="1"/>
  <c r="K127" i="10"/>
  <c r="K143" i="10" s="1"/>
  <c r="Q85" i="6"/>
  <c r="Q44" i="6"/>
  <c r="CK45" i="6"/>
  <c r="CK44" i="6"/>
  <c r="BP53" i="11"/>
  <c r="BP51" i="11"/>
  <c r="BV46" i="8"/>
  <c r="BV47" i="8"/>
  <c r="CI45" i="19"/>
  <c r="CI44" i="19"/>
  <c r="X89" i="19"/>
  <c r="X50" i="19"/>
  <c r="X48" i="19"/>
  <c r="CZ50" i="19"/>
  <c r="CZ48" i="19"/>
  <c r="AD52" i="8"/>
  <c r="BU47" i="8"/>
  <c r="BU46" i="8"/>
  <c r="BR53" i="11"/>
  <c r="AV46" i="13"/>
  <c r="AX44" i="19"/>
  <c r="AX45" i="19"/>
  <c r="CN47" i="11"/>
  <c r="CN48" i="11"/>
  <c r="AP47" i="8"/>
  <c r="AP46" i="8"/>
  <c r="AF50" i="19"/>
  <c r="AF48" i="19"/>
  <c r="N45" i="6"/>
  <c r="N44" i="6"/>
  <c r="N69" i="6"/>
  <c r="BG48" i="13"/>
  <c r="CT52" i="8"/>
  <c r="CT50" i="8"/>
  <c r="BF48" i="19"/>
  <c r="BF50" i="19"/>
  <c r="CQ50" i="19"/>
  <c r="CQ48" i="19"/>
  <c r="CU48" i="13"/>
  <c r="CU46" i="13"/>
  <c r="BB44" i="19"/>
  <c r="BB45" i="19"/>
  <c r="BF45" i="6"/>
  <c r="BF44" i="6"/>
  <c r="BK45" i="6"/>
  <c r="BK44" i="6"/>
  <c r="AG50" i="19"/>
  <c r="AG48" i="19"/>
  <c r="CA50" i="19"/>
  <c r="CA48" i="19"/>
  <c r="CH50" i="6"/>
  <c r="AJ50" i="19"/>
  <c r="AJ48" i="19"/>
  <c r="BJ44" i="19"/>
  <c r="BJ45" i="19"/>
  <c r="AL50" i="8"/>
  <c r="AL52" i="8"/>
  <c r="BT52" i="8"/>
  <c r="BT50" i="8"/>
  <c r="G49" i="8"/>
  <c r="G72" i="8"/>
  <c r="AY45" i="6"/>
  <c r="AY44" i="6"/>
  <c r="AY69" i="6"/>
  <c r="CW50" i="19"/>
  <c r="CW48" i="19"/>
  <c r="CU53" i="11"/>
  <c r="CU51" i="11"/>
  <c r="BR44" i="19"/>
  <c r="BR45" i="19"/>
  <c r="CT45" i="6"/>
  <c r="CT44" i="6"/>
  <c r="CX47" i="6"/>
  <c r="CX46" i="6"/>
  <c r="CX49" i="6" s="1"/>
  <c r="CD53" i="11"/>
  <c r="CD51" i="11"/>
  <c r="BK48" i="19"/>
  <c r="BK50" i="19"/>
  <c r="DA48" i="13"/>
  <c r="DA46" i="13"/>
  <c r="DC50" i="19"/>
  <c r="DC48" i="19"/>
  <c r="DC89" i="19"/>
  <c r="BB46" i="19"/>
  <c r="BB49" i="19" s="1"/>
  <c r="BB47" i="19"/>
  <c r="AO48" i="13"/>
  <c r="AX48" i="13"/>
  <c r="BV48" i="13"/>
  <c r="CB48" i="13"/>
  <c r="BK48" i="13"/>
  <c r="AH48" i="13"/>
  <c r="BW48" i="13"/>
  <c r="AR48" i="13"/>
  <c r="AK46" i="13"/>
  <c r="CD48" i="13"/>
  <c r="AG48" i="13"/>
  <c r="CG48" i="13"/>
  <c r="BC48" i="13"/>
  <c r="AL48" i="13"/>
  <c r="BQ48" i="13"/>
  <c r="AK48" i="13"/>
  <c r="AD48" i="13"/>
  <c r="BR48" i="13"/>
  <c r="AE46" i="13"/>
  <c r="CT46" i="13"/>
  <c r="BJ46" i="13"/>
  <c r="CS46" i="13"/>
  <c r="BQ46" i="13"/>
  <c r="CQ46" i="13"/>
  <c r="BR46" i="13"/>
  <c r="AS46" i="13"/>
  <c r="BY48" i="13"/>
  <c r="AU46" i="13"/>
  <c r="CI46" i="13"/>
  <c r="BY46" i="13"/>
  <c r="BF48" i="13"/>
  <c r="CP48" i="13"/>
  <c r="DC48" i="13"/>
  <c r="CX48" i="13"/>
  <c r="D94" i="13"/>
  <c r="CT48" i="13"/>
  <c r="CI48" i="13"/>
  <c r="BJ48" i="13"/>
  <c r="AB48" i="13"/>
  <c r="BA46" i="13"/>
  <c r="AB46" i="13"/>
  <c r="BI48" i="13"/>
  <c r="AF48" i="13"/>
  <c r="CV48" i="13"/>
  <c r="CX46" i="13"/>
  <c r="AR46" i="13"/>
  <c r="CA46" i="13"/>
  <c r="AS48" i="13"/>
  <c r="CH48" i="13"/>
  <c r="AA48" i="13"/>
  <c r="CB46" i="13"/>
  <c r="AW46" i="13"/>
  <c r="AD46" i="13"/>
  <c r="DC46" i="13"/>
  <c r="CR48" i="13"/>
  <c r="CP46" i="13"/>
  <c r="BK46" i="13"/>
  <c r="AX46" i="13"/>
  <c r="AO46" i="13"/>
  <c r="BC46" i="13"/>
  <c r="AC46" i="13"/>
  <c r="BZ48" i="13"/>
  <c r="BL48" i="13"/>
  <c r="BL46" i="13"/>
  <c r="CD46" i="13"/>
  <c r="AP46" i="13"/>
  <c r="CO46" i="13"/>
  <c r="BA48" i="13"/>
  <c r="AU48" i="13"/>
  <c r="BO48" i="13"/>
  <c r="BB48" i="13"/>
  <c r="BW46" i="13"/>
  <c r="AH46" i="13"/>
  <c r="CH46" i="13"/>
  <c r="BH46" i="13"/>
  <c r="AG46" i="13"/>
  <c r="AW48" i="13"/>
  <c r="CM48" i="13"/>
  <c r="CM46" i="13"/>
  <c r="BO46" i="13"/>
  <c r="DB46" i="13"/>
  <c r="AA46" i="13"/>
  <c r="AL46" i="13"/>
  <c r="CG46" i="13"/>
  <c r="CS48" i="13"/>
  <c r="AP48" i="13"/>
  <c r="BB46" i="13"/>
  <c r="BD46" i="13"/>
  <c r="CV46" i="13"/>
  <c r="CR46" i="13"/>
  <c r="CO48" i="13"/>
  <c r="AF46" i="13"/>
  <c r="BI46" i="13"/>
  <c r="BZ46" i="13"/>
  <c r="BF46" i="13"/>
  <c r="R48" i="13"/>
  <c r="N48" i="13"/>
  <c r="O48" i="13"/>
  <c r="V48" i="13"/>
  <c r="U48" i="13"/>
  <c r="J48" i="13"/>
  <c r="J46" i="13"/>
  <c r="W46" i="13"/>
  <c r="R46" i="13"/>
  <c r="H46" i="13"/>
  <c r="V46" i="13"/>
  <c r="L46" i="13"/>
  <c r="U46" i="13"/>
  <c r="O46" i="13"/>
  <c r="S46" i="13"/>
  <c r="Z46" i="13"/>
  <c r="N46" i="13"/>
  <c r="L89" i="19"/>
  <c r="L50" i="19"/>
  <c r="L48" i="19"/>
  <c r="I89" i="19"/>
  <c r="I50" i="19"/>
  <c r="H50" i="19"/>
  <c r="H48" i="19"/>
  <c r="H89" i="19"/>
  <c r="G40" i="8"/>
  <c r="G11" i="43"/>
  <c r="CZ45" i="6"/>
  <c r="CZ44" i="6"/>
  <c r="G37" i="6"/>
  <c r="D10" i="3"/>
  <c r="M27" i="31"/>
  <c r="Q27" i="31" s="1"/>
  <c r="BR45" i="6"/>
  <c r="BR44" i="6"/>
  <c r="AC47" i="6"/>
  <c r="AC46" i="6"/>
  <c r="AC49" i="6" s="1"/>
  <c r="AC67" i="6"/>
  <c r="Z47" i="6"/>
  <c r="Z46" i="6"/>
  <c r="Z49" i="6" s="1"/>
  <c r="Z67" i="6"/>
  <c r="K46" i="6"/>
  <c r="K49" i="6" s="1"/>
  <c r="K47" i="6"/>
  <c r="K67" i="6"/>
  <c r="BI47" i="6"/>
  <c r="BI46" i="6"/>
  <c r="BI49" i="6" s="1"/>
  <c r="CQ44" i="6"/>
  <c r="CQ45" i="6"/>
  <c r="F15" i="3"/>
  <c r="AT44" i="6"/>
  <c r="CF48" i="13"/>
  <c r="CF46" i="13"/>
  <c r="CM47" i="6"/>
  <c r="CM46" i="6"/>
  <c r="CM49" i="6" s="1"/>
  <c r="BE42" i="13"/>
  <c r="BE43" i="13"/>
  <c r="CN50" i="6"/>
  <c r="BP46" i="13"/>
  <c r="BP48" i="13"/>
  <c r="G17" i="19"/>
  <c r="G20" i="11"/>
  <c r="BI50" i="19"/>
  <c r="BI48" i="19"/>
  <c r="CF51" i="11"/>
  <c r="CF53" i="11"/>
  <c r="AD48" i="19"/>
  <c r="AD50" i="19"/>
  <c r="G16" i="13"/>
  <c r="G40" i="11"/>
  <c r="AB44" i="6"/>
  <c r="AB45" i="6"/>
  <c r="AB69" i="6"/>
  <c r="CC53" i="11"/>
  <c r="CC51" i="11"/>
  <c r="BT51" i="8"/>
  <c r="CJ48" i="13"/>
  <c r="CJ46" i="13"/>
  <c r="AB52" i="8"/>
  <c r="BO52" i="8"/>
  <c r="AI52" i="8"/>
  <c r="BN50" i="19"/>
  <c r="BN48" i="19"/>
  <c r="AH51" i="8"/>
  <c r="CE53" i="11"/>
  <c r="CE51" i="11"/>
  <c r="CH53" i="11"/>
  <c r="CT53" i="11"/>
  <c r="BW53" i="11"/>
  <c r="CP53" i="11"/>
  <c r="DB53" i="11"/>
  <c r="BG53" i="11"/>
  <c r="D99" i="11"/>
  <c r="CQ51" i="11"/>
  <c r="BX53" i="11"/>
  <c r="CA53" i="11"/>
  <c r="CG53" i="11"/>
  <c r="BO51" i="11"/>
  <c r="CS51" i="11"/>
  <c r="BE53" i="11"/>
  <c r="BI53" i="11"/>
  <c r="CH51" i="11"/>
  <c r="DA51" i="11"/>
  <c r="BH53" i="11"/>
  <c r="DA53" i="11"/>
  <c r="CG51" i="11"/>
  <c r="BS51" i="11"/>
  <c r="BE51" i="11"/>
  <c r="BI51" i="11"/>
  <c r="BQ53" i="11"/>
  <c r="BU51" i="11"/>
  <c r="BQ51" i="11"/>
  <c r="BU53" i="11"/>
  <c r="CP51" i="11"/>
  <c r="CI51" i="11"/>
  <c r="BG51" i="11"/>
  <c r="BS53" i="11"/>
  <c r="BY51" i="11"/>
  <c r="DB51" i="11"/>
  <c r="CT51" i="11"/>
  <c r="BX51" i="11"/>
  <c r="BZ51" i="11"/>
  <c r="BZ53" i="11"/>
  <c r="BY53" i="11"/>
  <c r="DC51" i="11"/>
  <c r="BH51" i="11"/>
  <c r="BT53" i="11"/>
  <c r="DC53" i="11"/>
  <c r="CW51" i="11"/>
  <c r="CA51" i="11"/>
  <c r="BW51" i="11"/>
  <c r="CK51" i="11"/>
  <c r="BT51" i="11"/>
  <c r="Z53" i="11"/>
  <c r="AA53" i="11"/>
  <c r="AJ53" i="11"/>
  <c r="AG53" i="11"/>
  <c r="AE53" i="11"/>
  <c r="AF53" i="11"/>
  <c r="AA51" i="11"/>
  <c r="Z51" i="11"/>
  <c r="AR51" i="11"/>
  <c r="X51" i="11"/>
  <c r="AI51" i="11"/>
  <c r="AW51" i="11"/>
  <c r="AB51" i="11"/>
  <c r="AE51" i="11"/>
  <c r="AG51" i="11"/>
  <c r="N51" i="11"/>
  <c r="AF51" i="11"/>
  <c r="K51" i="11"/>
  <c r="BB51" i="11"/>
  <c r="Y51" i="11"/>
  <c r="BD51" i="11"/>
  <c r="J51" i="11"/>
  <c r="AN51" i="11"/>
  <c r="AU51" i="11"/>
  <c r="P51" i="11"/>
  <c r="U51" i="11"/>
  <c r="BC51" i="11"/>
  <c r="AK51" i="11"/>
  <c r="AL51" i="11"/>
  <c r="AD51" i="11"/>
  <c r="AZ51" i="11"/>
  <c r="AJ51" i="11"/>
  <c r="H11" i="43"/>
  <c r="M399" i="21"/>
  <c r="O46" i="8"/>
  <c r="O74" i="8"/>
  <c r="O47" i="8"/>
  <c r="J52" i="8"/>
  <c r="J50" i="8"/>
  <c r="BB53" i="11"/>
  <c r="X53" i="11"/>
  <c r="F41" i="3"/>
  <c r="D41" i="3" s="1"/>
  <c r="AT53" i="11"/>
  <c r="AT51" i="11"/>
  <c r="AX52" i="11"/>
  <c r="N53" i="11"/>
  <c r="AQ53" i="11"/>
  <c r="AQ51" i="11"/>
  <c r="S51" i="8"/>
  <c r="I48" i="13"/>
  <c r="I89" i="13"/>
  <c r="I46" i="13"/>
  <c r="Y50" i="19"/>
  <c r="Y89" i="19"/>
  <c r="Y48" i="19"/>
  <c r="T52" i="11"/>
  <c r="K52" i="11"/>
  <c r="S52" i="8"/>
  <c r="S50" i="8"/>
  <c r="T46" i="13"/>
  <c r="AX51" i="11"/>
  <c r="BH47" i="6"/>
  <c r="BH46" i="6"/>
  <c r="BH49" i="6" s="1"/>
  <c r="CQ47" i="6"/>
  <c r="CQ46" i="6"/>
  <c r="CQ49" i="6" s="1"/>
  <c r="BT48" i="13"/>
  <c r="BT46" i="13"/>
  <c r="BI52" i="8"/>
  <c r="BI50" i="8"/>
  <c r="AH45" i="6"/>
  <c r="AH44" i="6"/>
  <c r="AH69" i="6"/>
  <c r="DA50" i="8"/>
  <c r="DA52" i="8"/>
  <c r="BM47" i="19"/>
  <c r="BM46" i="19"/>
  <c r="BM49" i="19" s="1"/>
  <c r="K107" i="5"/>
  <c r="P85" i="6"/>
  <c r="G40" i="6"/>
  <c r="AC45" i="6"/>
  <c r="AC44" i="6"/>
  <c r="AC69" i="6"/>
  <c r="AE45" i="6"/>
  <c r="AE44" i="6"/>
  <c r="AE69" i="6"/>
  <c r="K45" i="6"/>
  <c r="K44" i="6"/>
  <c r="AD44" i="6"/>
  <c r="AD45" i="6"/>
  <c r="AD69" i="6"/>
  <c r="CP44" i="6"/>
  <c r="CP45" i="6"/>
  <c r="AN44" i="6"/>
  <c r="AN45" i="6"/>
  <c r="AN69" i="6"/>
  <c r="CM45" i="6"/>
  <c r="CM44" i="6"/>
  <c r="U50" i="6"/>
  <c r="BZ45" i="19"/>
  <c r="BZ44" i="19"/>
  <c r="G18" i="19"/>
  <c r="CN48" i="13"/>
  <c r="CN46" i="13"/>
  <c r="BN49" i="11"/>
  <c r="BN52" i="11" s="1"/>
  <c r="BN50" i="11"/>
  <c r="BU43" i="13"/>
  <c r="BU42" i="13"/>
  <c r="CC52" i="8"/>
  <c r="CC50" i="8"/>
  <c r="CC48" i="13"/>
  <c r="CC46" i="13"/>
  <c r="BG46" i="19"/>
  <c r="BG49" i="19" s="1"/>
  <c r="BG47" i="19"/>
  <c r="DB48" i="13"/>
  <c r="K57" i="14"/>
  <c r="BD52" i="8"/>
  <c r="BL51" i="8"/>
  <c r="BL52" i="8"/>
  <c r="BY49" i="6"/>
  <c r="CO49" i="6"/>
  <c r="CW49" i="6"/>
  <c r="CL49" i="6"/>
  <c r="BF49" i="6"/>
  <c r="CH49" i="6"/>
  <c r="BN49" i="6"/>
  <c r="AO49" i="6"/>
  <c r="AF49" i="6"/>
  <c r="BG49" i="6"/>
  <c r="DA49" i="6"/>
  <c r="I49" i="6"/>
  <c r="J49" i="6"/>
  <c r="BR49" i="6"/>
  <c r="CC49" i="6"/>
  <c r="D92" i="6"/>
  <c r="CG49" i="6"/>
  <c r="AU49" i="6"/>
  <c r="BD49" i="6"/>
  <c r="BB49" i="6"/>
  <c r="CY49" i="6"/>
  <c r="G39" i="8"/>
  <c r="P52" i="8"/>
  <c r="G40" i="19"/>
  <c r="L53" i="11"/>
  <c r="L51" i="11"/>
  <c r="S53" i="11"/>
  <c r="S51" i="11"/>
  <c r="M53" i="11"/>
  <c r="M51" i="11"/>
  <c r="AX53" i="11"/>
  <c r="AO53" i="11"/>
  <c r="AX44" i="6"/>
  <c r="AX45" i="6"/>
  <c r="AX69" i="6"/>
  <c r="CX50" i="11"/>
  <c r="CX49" i="11"/>
  <c r="CX52" i="11" s="1"/>
  <c r="AQ52" i="8"/>
  <c r="AQ50" i="8"/>
  <c r="BY46" i="8"/>
  <c r="BY47" i="8"/>
  <c r="AV47" i="19"/>
  <c r="AV46" i="19"/>
  <c r="AV49" i="19" s="1"/>
  <c r="G19" i="19"/>
  <c r="CU50" i="19"/>
  <c r="CU48" i="19"/>
  <c r="CJ53" i="11"/>
  <c r="CJ51" i="11"/>
  <c r="V47" i="6"/>
  <c r="V46" i="6"/>
  <c r="V49" i="6" s="1"/>
  <c r="V67" i="6"/>
  <c r="BQ47" i="8"/>
  <c r="BQ46" i="8"/>
  <c r="K136" i="5"/>
  <c r="M671" i="21"/>
  <c r="T89" i="19"/>
  <c r="T50" i="19"/>
  <c r="T48" i="19"/>
  <c r="J11" i="43"/>
  <c r="T40" i="38"/>
  <c r="T39" i="38"/>
  <c r="F8" i="3"/>
  <c r="K119" i="5"/>
  <c r="CU44" i="6"/>
  <c r="CU45" i="6"/>
  <c r="BY44" i="6"/>
  <c r="BY45" i="6"/>
  <c r="BJ47" i="6"/>
  <c r="BJ46" i="6"/>
  <c r="BJ49" i="6" s="1"/>
  <c r="W47" i="6"/>
  <c r="W46" i="6"/>
  <c r="W49" i="6" s="1"/>
  <c r="W67" i="6"/>
  <c r="BT47" i="6"/>
  <c r="BT46" i="6"/>
  <c r="BT49" i="6" s="1"/>
  <c r="BH44" i="6"/>
  <c r="BH45" i="6"/>
  <c r="BU44" i="6"/>
  <c r="BU45" i="6"/>
  <c r="AD47" i="6"/>
  <c r="AD46" i="6"/>
  <c r="AD49" i="6" s="1"/>
  <c r="AD67" i="6"/>
  <c r="CP47" i="6"/>
  <c r="CP46" i="6"/>
  <c r="CP49" i="6" s="1"/>
  <c r="BZ44" i="6"/>
  <c r="BZ45" i="6"/>
  <c r="CK47" i="6"/>
  <c r="CK46" i="6"/>
  <c r="CK49" i="6" s="1"/>
  <c r="AN47" i="6"/>
  <c r="AN46" i="6"/>
  <c r="AN49" i="6" s="1"/>
  <c r="AN67" i="6"/>
  <c r="AZ45" i="6"/>
  <c r="AZ44" i="6"/>
  <c r="AZ69" i="6"/>
  <c r="G17" i="6"/>
  <c r="AO50" i="19"/>
  <c r="AO48" i="19"/>
  <c r="CK50" i="19"/>
  <c r="CK48" i="19"/>
  <c r="AC45" i="19"/>
  <c r="AC44" i="19"/>
  <c r="G20" i="19"/>
  <c r="CL50" i="19"/>
  <c r="CL48" i="19"/>
  <c r="AU48" i="19"/>
  <c r="AU50" i="19"/>
  <c r="AX52" i="8"/>
  <c r="AX50" i="8"/>
  <c r="CO53" i="11"/>
  <c r="CO51" i="11"/>
  <c r="AP50" i="19"/>
  <c r="AP48" i="19"/>
  <c r="BU45" i="13"/>
  <c r="BU44" i="13"/>
  <c r="BU47" i="13" s="1"/>
  <c r="AB47" i="6"/>
  <c r="AB46" i="6"/>
  <c r="AB49" i="6" s="1"/>
  <c r="AB67" i="6"/>
  <c r="CV51" i="11"/>
  <c r="CV53" i="11"/>
  <c r="CW52" i="8"/>
  <c r="CW50" i="8"/>
  <c r="AA52" i="8"/>
  <c r="AA50" i="8"/>
  <c r="AX47" i="19"/>
  <c r="AX46" i="19"/>
  <c r="AX49" i="19" s="1"/>
  <c r="BG44" i="19"/>
  <c r="BG45" i="19"/>
  <c r="BH48" i="13"/>
  <c r="AJ48" i="13"/>
  <c r="AJ46" i="13"/>
  <c r="BK53" i="11"/>
  <c r="BK51" i="11"/>
  <c r="AW51" i="8"/>
  <c r="AG51" i="8"/>
  <c r="CS51" i="8"/>
  <c r="DC51" i="8"/>
  <c r="CU51" i="8"/>
  <c r="AC51" i="8"/>
  <c r="AK51" i="8"/>
  <c r="BY51" i="8"/>
  <c r="AA51" i="8"/>
  <c r="AO51" i="8"/>
  <c r="BK51" i="8"/>
  <c r="BC51" i="8"/>
  <c r="AT51" i="8"/>
  <c r="CZ51" i="8"/>
  <c r="CD51" i="8"/>
  <c r="CQ51" i="8"/>
  <c r="CK51" i="8"/>
  <c r="AE51" i="8"/>
  <c r="CE51" i="8"/>
  <c r="AS51" i="8"/>
  <c r="AB51" i="8"/>
  <c r="BM51" i="8"/>
  <c r="BE51" i="8"/>
  <c r="AI51" i="8"/>
  <c r="CV51" i="8"/>
  <c r="AZ51" i="8"/>
  <c r="CW51" i="8"/>
  <c r="CR51" i="8"/>
  <c r="BN51" i="8"/>
  <c r="D100" i="8"/>
  <c r="CI51" i="8"/>
  <c r="CF51" i="8"/>
  <c r="BW51" i="8"/>
  <c r="BO51" i="8"/>
  <c r="CJ51" i="8"/>
  <c r="BR51" i="8"/>
  <c r="BF51" i="8"/>
  <c r="BS51" i="8"/>
  <c r="CL51" i="8"/>
  <c r="AY51" i="8"/>
  <c r="AR51" i="8"/>
  <c r="BJ51" i="8"/>
  <c r="AU51" i="8"/>
  <c r="AM51" i="8"/>
  <c r="BP51" i="8"/>
  <c r="CH51" i="8"/>
  <c r="DB51" i="8"/>
  <c r="BG51" i="8"/>
  <c r="CP51" i="8"/>
  <c r="BZ51" i="8"/>
  <c r="BX51" i="8"/>
  <c r="AN51" i="8"/>
  <c r="CC51" i="8"/>
  <c r="BH51" i="8"/>
  <c r="AQ51" i="8"/>
  <c r="CO51" i="8"/>
  <c r="BA51" i="8"/>
  <c r="BD51" i="8"/>
  <c r="CM51" i="8"/>
  <c r="BI51" i="8"/>
  <c r="I51" i="8"/>
  <c r="U51" i="8"/>
  <c r="J51" i="8"/>
  <c r="N51" i="8"/>
  <c r="P51" i="8"/>
  <c r="T51" i="8"/>
  <c r="K51" i="8"/>
  <c r="BP50" i="19"/>
  <c r="CS50" i="19"/>
  <c r="AY50" i="19"/>
  <c r="CJ50" i="19"/>
  <c r="DA50" i="19"/>
  <c r="CH50" i="19"/>
  <c r="BO50" i="19"/>
  <c r="AL50" i="19"/>
  <c r="AN50" i="19"/>
  <c r="BU50" i="19"/>
  <c r="AW50" i="19"/>
  <c r="CM50" i="19"/>
  <c r="D96" i="19"/>
  <c r="I99" i="19" s="1"/>
  <c r="BT50" i="19"/>
  <c r="AH50" i="19"/>
  <c r="AI50" i="19"/>
  <c r="BH50" i="19"/>
  <c r="BP48" i="19"/>
  <c r="CO48" i="19"/>
  <c r="BW48" i="19"/>
  <c r="BS48" i="19"/>
  <c r="CJ48" i="19"/>
  <c r="AE50" i="19"/>
  <c r="AB50" i="19"/>
  <c r="AY48" i="19"/>
  <c r="AS48" i="19"/>
  <c r="AM48" i="19"/>
  <c r="AL48" i="19"/>
  <c r="CH48" i="19"/>
  <c r="CN48" i="19"/>
  <c r="BQ50" i="19"/>
  <c r="CO50" i="19"/>
  <c r="CT50" i="19"/>
  <c r="BS50" i="19"/>
  <c r="AM50" i="19"/>
  <c r="BW50" i="19"/>
  <c r="AS50" i="19"/>
  <c r="CD50" i="19"/>
  <c r="AB48" i="19"/>
  <c r="BO48" i="19"/>
  <c r="BH48" i="19"/>
  <c r="CV50" i="19"/>
  <c r="AH48" i="19"/>
  <c r="AT48" i="19"/>
  <c r="CV48" i="19"/>
  <c r="BT48" i="19"/>
  <c r="CC48" i="19"/>
  <c r="AA48" i="19"/>
  <c r="CD48" i="19"/>
  <c r="BV48" i="19"/>
  <c r="CG50" i="19"/>
  <c r="BV50" i="19"/>
  <c r="BQ48" i="19"/>
  <c r="BC48" i="19"/>
  <c r="AR50" i="19"/>
  <c r="AN48" i="19"/>
  <c r="DA48" i="19"/>
  <c r="AZ50" i="19"/>
  <c r="CM48" i="19"/>
  <c r="CG48" i="19"/>
  <c r="AW48" i="19"/>
  <c r="AE48" i="19"/>
  <c r="CS48" i="19"/>
  <c r="AT50" i="19"/>
  <c r="AZ48" i="19"/>
  <c r="BD48" i="19"/>
  <c r="BD50" i="19"/>
  <c r="AA50" i="19"/>
  <c r="AR48" i="19"/>
  <c r="CT48" i="19"/>
  <c r="AI48" i="19"/>
  <c r="J50" i="19"/>
  <c r="O50" i="19"/>
  <c r="O48" i="19"/>
  <c r="J48" i="19"/>
  <c r="R48" i="19"/>
  <c r="W48" i="19"/>
  <c r="V48" i="19"/>
  <c r="U52" i="8"/>
  <c r="U50" i="8"/>
  <c r="G26" i="15"/>
  <c r="F11" i="2" s="1"/>
  <c r="Z48" i="13"/>
  <c r="K52" i="8"/>
  <c r="K50" i="8"/>
  <c r="X48" i="13"/>
  <c r="X89" i="13"/>
  <c r="X46" i="13"/>
  <c r="W48" i="13"/>
  <c r="R51" i="8"/>
  <c r="Q89" i="19"/>
  <c r="Q50" i="19"/>
  <c r="Q48" i="19"/>
  <c r="X52" i="8"/>
  <c r="Z52" i="8"/>
  <c r="M142" i="7"/>
  <c r="M143" i="7" s="1"/>
  <c r="D40" i="3"/>
  <c r="D33" i="3"/>
  <c r="L51" i="8"/>
  <c r="T48" i="13"/>
  <c r="G43" i="11"/>
  <c r="Z45" i="6"/>
  <c r="Z44" i="6"/>
  <c r="Z69" i="6"/>
  <c r="AL44" i="6"/>
  <c r="AL85" i="6"/>
  <c r="Q47" i="6"/>
  <c r="Q46" i="6"/>
  <c r="Q49" i="6" s="1"/>
  <c r="Q67" i="6"/>
  <c r="DB47" i="6"/>
  <c r="DB46" i="6"/>
  <c r="DB49" i="6" s="1"/>
  <c r="AJ49" i="8"/>
  <c r="AJ48" i="8"/>
  <c r="AJ51" i="8" s="1"/>
  <c r="CZ48" i="13"/>
  <c r="CZ46" i="13"/>
  <c r="BV44" i="13"/>
  <c r="BV47" i="13" s="1"/>
  <c r="G37" i="13"/>
  <c r="AK47" i="8"/>
  <c r="AK46" i="8"/>
  <c r="CL48" i="13"/>
  <c r="CL46" i="13"/>
  <c r="P89" i="13"/>
  <c r="P48" i="13"/>
  <c r="P46" i="13"/>
  <c r="H11" i="3"/>
  <c r="H20" i="3"/>
  <c r="L40" i="38"/>
  <c r="L39" i="38"/>
  <c r="AM47" i="6"/>
  <c r="AM46" i="6"/>
  <c r="AM49" i="6" s="1"/>
  <c r="AM67" i="6"/>
  <c r="K107" i="42"/>
  <c r="K127" i="42" s="1"/>
  <c r="K143" i="42" s="1"/>
  <c r="CF45" i="6"/>
  <c r="CF44" i="6"/>
  <c r="AE47" i="6"/>
  <c r="AE46" i="6"/>
  <c r="AE49" i="6" s="1"/>
  <c r="AE67" i="6"/>
  <c r="BT44" i="6"/>
  <c r="BT45" i="6"/>
  <c r="BZ47" i="6"/>
  <c r="BZ46" i="6"/>
  <c r="BZ49" i="6" s="1"/>
  <c r="BL48" i="19"/>
  <c r="BL50" i="19"/>
  <c r="H46" i="6"/>
  <c r="H47" i="6" s="1"/>
  <c r="H67" i="6"/>
  <c r="G19" i="6"/>
  <c r="AZ48" i="13"/>
  <c r="AZ46" i="13"/>
  <c r="CX52" i="8"/>
  <c r="CX50" i="8"/>
  <c r="BA47" i="8"/>
  <c r="BA46" i="8"/>
  <c r="CM53" i="11"/>
  <c r="CM51" i="11"/>
  <c r="AD48" i="8"/>
  <c r="AD51" i="8" s="1"/>
  <c r="BN22" i="11"/>
  <c r="AC46" i="19"/>
  <c r="CB45" i="19"/>
  <c r="CB44" i="19"/>
  <c r="N142" i="7"/>
  <c r="N143" i="7" s="1"/>
  <c r="CG52" i="8"/>
  <c r="CG50" i="8"/>
  <c r="CK45" i="13"/>
  <c r="CK44" i="13"/>
  <c r="CK47" i="13" s="1"/>
  <c r="AF46" i="8"/>
  <c r="AF47" i="8"/>
  <c r="AV46" i="8"/>
  <c r="AV47" i="8"/>
  <c r="G35" i="13"/>
  <c r="CI47" i="19"/>
  <c r="CI46" i="19"/>
  <c r="CI49" i="19" s="1"/>
  <c r="BG52" i="8"/>
  <c r="BG50" i="8"/>
  <c r="BD48" i="13"/>
  <c r="CM50" i="8"/>
  <c r="CM52" i="8"/>
  <c r="CY52" i="8"/>
  <c r="CY48" i="13"/>
  <c r="CY46" i="13"/>
  <c r="AY52" i="8"/>
  <c r="BX52" i="11"/>
  <c r="CI52" i="11"/>
  <c r="DA52" i="11"/>
  <c r="CE52" i="11"/>
  <c r="CR52" i="11"/>
  <c r="BT52" i="11"/>
  <c r="CY52" i="11"/>
  <c r="CA52" i="11"/>
  <c r="DC52" i="11"/>
  <c r="CV52" i="11"/>
  <c r="CW52" i="11"/>
  <c r="BI52" i="11"/>
  <c r="CP52" i="11"/>
  <c r="CD52" i="11"/>
  <c r="CJ52" i="11"/>
  <c r="BE52" i="11"/>
  <c r="BS52" i="11"/>
  <c r="CG52" i="11"/>
  <c r="CB52" i="11"/>
  <c r="CK52" i="11"/>
  <c r="D101" i="11"/>
  <c r="DB52" i="11"/>
  <c r="BG52" i="11"/>
  <c r="CZ52" i="11"/>
  <c r="BL52" i="11"/>
  <c r="BM52" i="11"/>
  <c r="BU52" i="11"/>
  <c r="BF52" i="11"/>
  <c r="BW52" i="11"/>
  <c r="CT52" i="11"/>
  <c r="BH52" i="11"/>
  <c r="BK52" i="11"/>
  <c r="CS52" i="11"/>
  <c r="BQ52" i="11"/>
  <c r="CH52" i="11"/>
  <c r="BO52" i="11"/>
  <c r="BP52" i="11"/>
  <c r="CO52" i="11"/>
  <c r="CQ52" i="11"/>
  <c r="BY52" i="11"/>
  <c r="AT52" i="11"/>
  <c r="AK52" i="11"/>
  <c r="V52" i="11"/>
  <c r="AN52" i="11"/>
  <c r="X52" i="11"/>
  <c r="AF52" i="11"/>
  <c r="BD52" i="11"/>
  <c r="AM52" i="11"/>
  <c r="AQ52" i="11"/>
  <c r="R52" i="11"/>
  <c r="M52" i="11"/>
  <c r="AW52" i="11"/>
  <c r="N52" i="11"/>
  <c r="AJ52" i="11"/>
  <c r="U52" i="11"/>
  <c r="AU52" i="11"/>
  <c r="BC52" i="11"/>
  <c r="AA52" i="11"/>
  <c r="I52" i="11"/>
  <c r="AP52" i="11"/>
  <c r="S52" i="11"/>
  <c r="AI52" i="11"/>
  <c r="BA52" i="11"/>
  <c r="H52" i="11"/>
  <c r="AZ52" i="11"/>
  <c r="R49" i="6"/>
  <c r="P96" i="19"/>
  <c r="P95" i="19"/>
  <c r="G71" i="19"/>
  <c r="G96" i="19" s="1"/>
  <c r="W8" i="14"/>
  <c r="AW8" i="4"/>
  <c r="G28" i="15"/>
  <c r="K57" i="16"/>
  <c r="Y89" i="13"/>
  <c r="Y48" i="13"/>
  <c r="P53" i="11"/>
  <c r="U89" i="19"/>
  <c r="U50" i="19"/>
  <c r="U48" i="19"/>
  <c r="AH53" i="11"/>
  <c r="AH51" i="11"/>
  <c r="AE52" i="11"/>
  <c r="K53" i="11"/>
  <c r="L48" i="13"/>
  <c r="M48" i="13"/>
  <c r="M89" i="13"/>
  <c r="M46" i="13"/>
  <c r="R53" i="11"/>
  <c r="R51" i="11"/>
  <c r="AD52" i="11"/>
  <c r="BA51" i="11"/>
  <c r="BA53" i="11"/>
  <c r="AR52" i="11"/>
  <c r="AG52" i="11"/>
  <c r="W50" i="19"/>
  <c r="P52" i="11"/>
  <c r="M89" i="19"/>
  <c r="M50" i="19"/>
  <c r="M48" i="19"/>
  <c r="O53" i="11"/>
  <c r="O51" i="11"/>
  <c r="H48" i="13"/>
  <c r="M161" i="14"/>
  <c r="H51" i="8"/>
  <c r="Q53" i="11"/>
  <c r="Q51" i="11"/>
  <c r="AP53" i="11"/>
  <c r="AP51" i="11"/>
  <c r="BM52" i="8"/>
  <c r="BM50" i="8"/>
  <c r="AF48" i="8"/>
  <c r="AF51" i="8" s="1"/>
  <c r="AF49" i="8"/>
  <c r="AV49" i="8"/>
  <c r="AV48" i="8"/>
  <c r="AV51" i="8" s="1"/>
  <c r="BR46" i="19"/>
  <c r="BR49" i="19" s="1"/>
  <c r="BR47" i="19"/>
  <c r="AM52" i="8"/>
  <c r="AM50" i="8"/>
  <c r="AK50" i="19"/>
  <c r="AR52" i="8"/>
  <c r="F16" i="3"/>
  <c r="U49" i="6"/>
  <c r="AE48" i="13"/>
  <c r="AT48" i="13"/>
  <c r="AT46" i="13"/>
  <c r="AN48" i="13"/>
  <c r="AN46" i="13"/>
  <c r="G27" i="15"/>
  <c r="D56" i="15"/>
  <c r="G57" i="15" s="1"/>
  <c r="F33" i="2" s="1"/>
  <c r="L49" i="6"/>
  <c r="P670" i="21"/>
  <c r="AK92" i="6"/>
  <c r="AK91" i="6"/>
  <c r="G66" i="6"/>
  <c r="G92" i="6" s="1"/>
  <c r="Q51" i="8"/>
  <c r="M74" i="11"/>
  <c r="AD93" i="11"/>
  <c r="AY52" i="11"/>
  <c r="AN53" i="11"/>
  <c r="Q52" i="11"/>
  <c r="V52" i="8"/>
  <c r="V50" i="8"/>
  <c r="W53" i="11"/>
  <c r="W51" i="11"/>
  <c r="Y53" i="11"/>
  <c r="S50" i="19"/>
  <c r="S89" i="19"/>
  <c r="S48" i="19"/>
  <c r="K48" i="13"/>
  <c r="K89" i="13"/>
  <c r="K46" i="13"/>
  <c r="Y51" i="8"/>
  <c r="H53" i="11"/>
  <c r="H51" i="11"/>
  <c r="T53" i="11"/>
  <c r="T51" i="11"/>
  <c r="L52" i="11"/>
  <c r="D39" i="3"/>
  <c r="AR53" i="11"/>
  <c r="N161" i="14"/>
  <c r="O875" i="21"/>
  <c r="M234" i="5"/>
  <c r="O51" i="8"/>
  <c r="AO51" i="11"/>
  <c r="AV51" i="11"/>
  <c r="AM51" i="11"/>
  <c r="C39" i="38"/>
  <c r="C40" i="38"/>
  <c r="CO44" i="6"/>
  <c r="CO45" i="6"/>
  <c r="G38" i="6"/>
  <c r="AK45" i="6"/>
  <c r="AK44" i="6"/>
  <c r="AK69" i="6"/>
  <c r="Y44" i="6"/>
  <c r="Y85" i="6"/>
  <c r="AY47" i="6"/>
  <c r="AY46" i="6"/>
  <c r="AY49" i="6" s="1"/>
  <c r="AY67" i="6"/>
  <c r="BV50" i="6"/>
  <c r="H44" i="6"/>
  <c r="H45" i="6" s="1"/>
  <c r="G20" i="6"/>
  <c r="H69" i="6"/>
  <c r="CP50" i="19"/>
  <c r="CP48" i="19"/>
  <c r="BB52" i="8"/>
  <c r="CR45" i="19"/>
  <c r="CR44" i="19"/>
  <c r="CW45" i="13"/>
  <c r="CW44" i="13"/>
  <c r="CW47" i="13" s="1"/>
  <c r="CP52" i="8"/>
  <c r="CP50" i="8"/>
  <c r="BO44" i="6"/>
  <c r="BO45" i="6"/>
  <c r="BM51" i="11"/>
  <c r="BM53" i="11"/>
  <c r="BA50" i="19"/>
  <c r="BA48" i="19"/>
  <c r="CK43" i="13"/>
  <c r="CK42" i="13"/>
  <c r="BU49" i="8"/>
  <c r="BU48" i="8"/>
  <c r="BU51" i="8" s="1"/>
  <c r="CB44" i="6"/>
  <c r="CB45" i="6"/>
  <c r="N127" i="5"/>
  <c r="AP4" i="4"/>
  <c r="AP11" i="4" s="1"/>
  <c r="AW45" i="6"/>
  <c r="AW44" i="6"/>
  <c r="AW69" i="6"/>
  <c r="CT47" i="6"/>
  <c r="CT46" i="6"/>
  <c r="CT49" i="6" s="1"/>
  <c r="BW45" i="6"/>
  <c r="BW44" i="6"/>
  <c r="AP45" i="6"/>
  <c r="AP44" i="6"/>
  <c r="AP69" i="6"/>
  <c r="BO47" i="6"/>
  <c r="BO46" i="6"/>
  <c r="BO49" i="6" s="1"/>
  <c r="AK47" i="6"/>
  <c r="AK46" i="6"/>
  <c r="AK49" i="6" s="1"/>
  <c r="AK67" i="6"/>
  <c r="CV44" i="6"/>
  <c r="CV45" i="6"/>
  <c r="AI47" i="6"/>
  <c r="AI46" i="6"/>
  <c r="AI49" i="6" s="1"/>
  <c r="AI67" i="6"/>
  <c r="CE44" i="6"/>
  <c r="CE45" i="6"/>
  <c r="AY48" i="13"/>
  <c r="AY46" i="13"/>
  <c r="G18" i="6"/>
  <c r="BF53" i="11"/>
  <c r="BF51" i="11"/>
  <c r="K94" i="22"/>
  <c r="CX50" i="19"/>
  <c r="CX48" i="19"/>
  <c r="CL48" i="11"/>
  <c r="CL47" i="11"/>
  <c r="CF44" i="19"/>
  <c r="CF45" i="19"/>
  <c r="AV44" i="19"/>
  <c r="AV45" i="19"/>
  <c r="BN45" i="13"/>
  <c r="BN44" i="13"/>
  <c r="BN47" i="13" s="1"/>
  <c r="G18" i="13"/>
  <c r="BV53" i="11"/>
  <c r="BV51" i="11"/>
  <c r="CN48" i="8"/>
  <c r="CN51" i="8" s="1"/>
  <c r="CN49" i="8"/>
  <c r="DB50" i="19"/>
  <c r="DB48" i="19"/>
  <c r="DB89" i="19"/>
  <c r="G41" i="11"/>
  <c r="CE48" i="19"/>
  <c r="CE50" i="19"/>
  <c r="DC52" i="8"/>
  <c r="DC50" i="8"/>
  <c r="CA48" i="13"/>
  <c r="CF52" i="8"/>
  <c r="CL52" i="8"/>
  <c r="CQ52" i="8"/>
  <c r="BS52" i="8"/>
  <c r="BP52" i="8"/>
  <c r="AJ52" i="8"/>
  <c r="D98" i="8"/>
  <c r="CO52" i="8"/>
  <c r="CS52" i="8"/>
  <c r="CI52" i="8"/>
  <c r="BN52" i="8"/>
  <c r="BW52" i="8"/>
  <c r="CH52" i="8"/>
  <c r="BK50" i="8"/>
  <c r="CL50" i="8"/>
  <c r="AS52" i="8"/>
  <c r="CR52" i="8"/>
  <c r="BX52" i="8"/>
  <c r="CQ50" i="8"/>
  <c r="CI50" i="8"/>
  <c r="CV50" i="8"/>
  <c r="BJ52" i="8"/>
  <c r="BE50" i="8"/>
  <c r="BR50" i="8"/>
  <c r="CZ50" i="8"/>
  <c r="CA50" i="8"/>
  <c r="BH50" i="8"/>
  <c r="CK52" i="8"/>
  <c r="CV52" i="8"/>
  <c r="AH52" i="8"/>
  <c r="AN52" i="8"/>
  <c r="DB52" i="8"/>
  <c r="AT52" i="8"/>
  <c r="CE50" i="8"/>
  <c r="CS50" i="8"/>
  <c r="AG50" i="8"/>
  <c r="BE52" i="8"/>
  <c r="CU52" i="8"/>
  <c r="CR50" i="8"/>
  <c r="AT50" i="8"/>
  <c r="BW50" i="8"/>
  <c r="CH50" i="8"/>
  <c r="CF50" i="8"/>
  <c r="CB50" i="8"/>
  <c r="BC52" i="8"/>
  <c r="AO52" i="8"/>
  <c r="BR52" i="8"/>
  <c r="CJ50" i="8"/>
  <c r="BX50" i="8"/>
  <c r="AN50" i="8"/>
  <c r="CA52" i="8"/>
  <c r="CJ52" i="8"/>
  <c r="CD52" i="8"/>
  <c r="BJ50" i="8"/>
  <c r="AY50" i="8"/>
  <c r="BC50" i="8"/>
  <c r="AW52" i="8"/>
  <c r="BH52" i="8"/>
  <c r="BS50" i="8"/>
  <c r="BF50" i="8"/>
  <c r="BP50" i="8"/>
  <c r="AR50" i="8"/>
  <c r="CK50" i="8"/>
  <c r="CZ52" i="8"/>
  <c r="CD50" i="8"/>
  <c r="AW50" i="8"/>
  <c r="AB50" i="8"/>
  <c r="BO50" i="8"/>
  <c r="CO50" i="8"/>
  <c r="AE50" i="8"/>
  <c r="AZ52" i="8"/>
  <c r="AS50" i="8"/>
  <c r="AJ50" i="8"/>
  <c r="CY50" i="8"/>
  <c r="BK52" i="8"/>
  <c r="CN52" i="8"/>
  <c r="BF52" i="8"/>
  <c r="AI50" i="8"/>
  <c r="AH50" i="8"/>
  <c r="DB50" i="8"/>
  <c r="BD50" i="8"/>
  <c r="AE52" i="8"/>
  <c r="CE52" i="8"/>
  <c r="AZ50" i="8"/>
  <c r="BL50" i="8"/>
  <c r="BN50" i="8"/>
  <c r="AO50" i="8"/>
  <c r="CU50" i="8"/>
  <c r="W52" i="8"/>
  <c r="N50" i="8"/>
  <c r="I50" i="8"/>
  <c r="P50" i="8"/>
  <c r="R52" i="8"/>
  <c r="R50" i="8"/>
  <c r="Q50" i="8"/>
  <c r="Z50" i="8"/>
  <c r="X50" i="8"/>
  <c r="W50" i="8"/>
  <c r="L50" i="8"/>
  <c r="AI50" i="6"/>
  <c r="L50" i="6"/>
  <c r="CS50" i="6"/>
  <c r="L48" i="6"/>
  <c r="AV48" i="6"/>
  <c r="D90" i="6"/>
  <c r="BJ50" i="6"/>
  <c r="CC50" i="6"/>
  <c r="AU50" i="6"/>
  <c r="W12" i="16"/>
  <c r="AW9" i="4"/>
  <c r="M46" i="8"/>
  <c r="G42" i="8"/>
  <c r="P89" i="19"/>
  <c r="P50" i="19"/>
  <c r="P48" i="19"/>
  <c r="I53" i="11"/>
  <c r="I51" i="11"/>
  <c r="R50" i="19"/>
  <c r="AC53" i="11"/>
  <c r="AC51" i="11"/>
  <c r="T52" i="8"/>
  <c r="T50" i="8"/>
  <c r="S48" i="13"/>
  <c r="G21" i="11"/>
  <c r="G19" i="8"/>
  <c r="Y52" i="8"/>
  <c r="AV53" i="11"/>
  <c r="AW6" i="4"/>
  <c r="N48" i="19"/>
  <c r="AM53" i="11"/>
  <c r="X152" i="42"/>
  <c r="X170" i="42" s="1"/>
  <c r="K170" i="42"/>
  <c r="K189" i="42" s="1"/>
  <c r="K211" i="42" s="1"/>
  <c r="M44" i="6"/>
  <c r="M45" i="6"/>
  <c r="M69" i="6"/>
  <c r="AW47" i="6"/>
  <c r="AW46" i="6"/>
  <c r="AW49" i="6" s="1"/>
  <c r="AW67" i="6"/>
  <c r="AS44" i="6"/>
  <c r="AS45" i="6"/>
  <c r="AS69" i="6"/>
  <c r="K107" i="41"/>
  <c r="K127" i="41" s="1"/>
  <c r="K143" i="41" s="1"/>
  <c r="W44" i="6"/>
  <c r="W45" i="6"/>
  <c r="W69" i="6"/>
  <c r="CG44" i="6"/>
  <c r="CG45" i="6"/>
  <c r="CV47" i="6"/>
  <c r="CV46" i="6"/>
  <c r="CV49" i="6" s="1"/>
  <c r="BM42" i="13"/>
  <c r="BM43" i="13"/>
  <c r="CB48" i="11"/>
  <c r="CB47" i="11"/>
  <c r="BY50" i="19"/>
  <c r="BY48" i="19"/>
  <c r="BB41" i="8"/>
  <c r="BB48" i="8" s="1"/>
  <c r="BB51" i="8" s="1"/>
  <c r="G35" i="8"/>
  <c r="CL50" i="11"/>
  <c r="CL49" i="11"/>
  <c r="CL52" i="11" s="1"/>
  <c r="AQ48" i="13"/>
  <c r="AQ46" i="13"/>
  <c r="BE50" i="19"/>
  <c r="BE48" i="19"/>
  <c r="CZ53" i="11"/>
  <c r="CZ51" i="11"/>
  <c r="AU47" i="8"/>
  <c r="AU46" i="8"/>
  <c r="G11" i="3"/>
  <c r="C10" i="39"/>
  <c r="C20" i="39" s="1"/>
  <c r="E40" i="38"/>
  <c r="E39" i="38"/>
  <c r="B39" i="38"/>
  <c r="B40" i="38"/>
  <c r="N94" i="22"/>
  <c r="N135" i="5"/>
  <c r="W16" i="5"/>
  <c r="AW4" i="4"/>
  <c r="N47" i="6"/>
  <c r="N46" i="6"/>
  <c r="N49" i="6" s="1"/>
  <c r="N67" i="6"/>
  <c r="BM44" i="6"/>
  <c r="BM45" i="6"/>
  <c r="CD50" i="6"/>
  <c r="AM44" i="6"/>
  <c r="AM45" i="6"/>
  <c r="AM69" i="6"/>
  <c r="CZ47" i="6"/>
  <c r="CZ46" i="6"/>
  <c r="CZ49" i="6" s="1"/>
  <c r="AG50" i="6"/>
  <c r="AP47" i="6"/>
  <c r="AP46" i="6"/>
  <c r="AP49" i="6" s="1"/>
  <c r="AP67" i="6"/>
  <c r="BI44" i="6"/>
  <c r="BI45" i="6"/>
  <c r="DB44" i="6"/>
  <c r="DB45" i="6"/>
  <c r="AO48" i="6"/>
  <c r="BE47" i="6"/>
  <c r="BE46" i="6"/>
  <c r="BE49" i="6" s="1"/>
  <c r="CE47" i="6"/>
  <c r="CE46" i="6"/>
  <c r="CE49" i="6" s="1"/>
  <c r="CX45" i="6"/>
  <c r="CX44" i="6"/>
  <c r="AQ50" i="6"/>
  <c r="AQ48" i="6"/>
  <c r="AM46" i="13"/>
  <c r="AM48" i="13"/>
  <c r="BS47" i="6"/>
  <c r="BS46" i="6"/>
  <c r="BS49" i="6" s="1"/>
  <c r="P50" i="6"/>
  <c r="BS46" i="13"/>
  <c r="BS48" i="13"/>
  <c r="BL53" i="11"/>
  <c r="BL51" i="11"/>
  <c r="AH47" i="6"/>
  <c r="AH46" i="6"/>
  <c r="AH49" i="6" s="1"/>
  <c r="AH67" i="6"/>
  <c r="AI38" i="13"/>
  <c r="CF47" i="19"/>
  <c r="CF46" i="19"/>
  <c r="CF49" i="19" s="1"/>
  <c r="AK39" i="19"/>
  <c r="AK46" i="19" s="1"/>
  <c r="AK49" i="19" s="1"/>
  <c r="G33" i="19"/>
  <c r="CN50" i="11"/>
  <c r="CN49" i="11"/>
  <c r="CN52" i="11" s="1"/>
  <c r="BU46" i="19"/>
  <c r="BU49" i="19" s="1"/>
  <c r="BU47" i="19"/>
  <c r="CW43" i="13"/>
  <c r="CW42" i="13"/>
  <c r="G55" i="17"/>
  <c r="BN19" i="13"/>
  <c r="G19" i="13" s="1"/>
  <c r="G17" i="13"/>
  <c r="BQ49" i="8"/>
  <c r="BQ48" i="8"/>
  <c r="BQ51" i="8" s="1"/>
  <c r="BR49" i="11"/>
  <c r="BR52" i="11" s="1"/>
  <c r="G42" i="11"/>
  <c r="G92" i="11" s="1"/>
  <c r="AQ50" i="19"/>
  <c r="AQ48" i="19"/>
  <c r="BJ51" i="11"/>
  <c r="BJ53" i="11"/>
  <c r="BM44" i="19"/>
  <c r="BM45" i="19"/>
  <c r="AC48" i="13"/>
  <c r="AK89" i="6"/>
  <c r="AK90" i="6"/>
  <c r="G37" i="19"/>
  <c r="G91" i="6"/>
  <c r="C29" i="2" s="1"/>
  <c r="G38" i="19"/>
  <c r="AS53" i="11"/>
  <c r="AS51" i="11"/>
  <c r="V53" i="11"/>
  <c r="V51" i="11"/>
  <c r="K89" i="19"/>
  <c r="K50" i="19"/>
  <c r="H46" i="8"/>
  <c r="H74" i="8"/>
  <c r="H47" i="8"/>
  <c r="G21" i="8"/>
  <c r="AY53" i="11"/>
  <c r="AY51" i="11"/>
  <c r="X51" i="8"/>
  <c r="F31" i="3"/>
  <c r="Y50" i="8"/>
  <c r="F11" i="43"/>
  <c r="N50" i="19"/>
  <c r="R50" i="6" l="1"/>
  <c r="R48" i="6"/>
  <c r="BP50" i="6"/>
  <c r="AG48" i="6"/>
  <c r="CC48" i="6"/>
  <c r="AU48" i="6"/>
  <c r="AV50" i="6"/>
  <c r="BP48" i="6"/>
  <c r="CL50" i="6"/>
  <c r="CA50" i="6"/>
  <c r="BG48" i="6"/>
  <c r="BA50" i="6"/>
  <c r="CJ50" i="6"/>
  <c r="CA48" i="6"/>
  <c r="J50" i="6"/>
  <c r="BB50" i="6"/>
  <c r="BX50" i="6"/>
  <c r="AO50" i="6"/>
  <c r="CI50" i="6"/>
  <c r="AF50" i="6"/>
  <c r="S50" i="6"/>
  <c r="U48" i="6"/>
  <c r="BC50" i="6"/>
  <c r="CW48" i="6"/>
  <c r="AA50" i="6"/>
  <c r="BD48" i="6"/>
  <c r="BQ50" i="6"/>
  <c r="CH48" i="6"/>
  <c r="AJ50" i="6"/>
  <c r="CY50" i="6"/>
  <c r="BD50" i="6"/>
  <c r="CL48" i="6"/>
  <c r="I48" i="6"/>
  <c r="S48" i="6"/>
  <c r="AR50" i="6"/>
  <c r="AV48" i="13"/>
  <c r="CE46" i="13"/>
  <c r="BG46" i="13"/>
  <c r="BX46" i="13"/>
  <c r="W93" i="6"/>
  <c r="H20" i="17"/>
  <c r="G44" i="17"/>
  <c r="C34" i="2" s="1"/>
  <c r="AZ9" i="4" s="1"/>
  <c r="U57" i="17"/>
  <c r="N57" i="17"/>
  <c r="T57" i="17"/>
  <c r="L57" i="17"/>
  <c r="AA57" i="17"/>
  <c r="Y57" i="17"/>
  <c r="W57" i="17"/>
  <c r="V57" i="17"/>
  <c r="H57" i="17"/>
  <c r="P57" i="17"/>
  <c r="M57" i="17"/>
  <c r="S57" i="17"/>
  <c r="Z57" i="17"/>
  <c r="Q57" i="17"/>
  <c r="O57" i="17"/>
  <c r="X57" i="17"/>
  <c r="K57" i="17"/>
  <c r="R57" i="17"/>
  <c r="J57" i="17"/>
  <c r="N95" i="19"/>
  <c r="G95" i="19" s="1"/>
  <c r="D35" i="2" s="1"/>
  <c r="G90" i="19"/>
  <c r="Q48" i="13"/>
  <c r="G93" i="8"/>
  <c r="I48" i="19"/>
  <c r="G14" i="17"/>
  <c r="G87" i="13"/>
  <c r="CY48" i="19"/>
  <c r="G91" i="19"/>
  <c r="Q46" i="13"/>
  <c r="G100" i="11"/>
  <c r="C31" i="2" s="1"/>
  <c r="AZ6" i="4" s="1"/>
  <c r="T48" i="6"/>
  <c r="M28" i="31"/>
  <c r="Q28" i="31" s="1"/>
  <c r="G95" i="13"/>
  <c r="C32" i="2" s="1"/>
  <c r="AZ7" i="4" s="1"/>
  <c r="G93" i="13"/>
  <c r="D32" i="2" s="1"/>
  <c r="K48" i="19"/>
  <c r="Y46" i="13"/>
  <c r="CI48" i="6"/>
  <c r="CN49" i="6"/>
  <c r="S49" i="6"/>
  <c r="P48" i="6"/>
  <c r="AF48" i="6"/>
  <c r="X48" i="6"/>
  <c r="AJ48" i="6"/>
  <c r="CY48" i="6"/>
  <c r="O48" i="6"/>
  <c r="DC48" i="6"/>
  <c r="X50" i="6"/>
  <c r="CD49" i="6"/>
  <c r="BA48" i="6"/>
  <c r="CS48" i="6"/>
  <c r="AR48" i="6"/>
  <c r="CA49" i="6"/>
  <c r="BV48" i="6"/>
  <c r="BB48" i="6"/>
  <c r="J48" i="6"/>
  <c r="I50" i="6"/>
  <c r="CR48" i="6"/>
  <c r="BX48" i="6"/>
  <c r="AA48" i="6"/>
  <c r="O50" i="6"/>
  <c r="CW50" i="6"/>
  <c r="CR50" i="6"/>
  <c r="BN48" i="6"/>
  <c r="BJ48" i="6"/>
  <c r="CJ48" i="6"/>
  <c r="BC48" i="6"/>
  <c r="DA48" i="6"/>
  <c r="BQ48" i="6"/>
  <c r="BQ49" i="6"/>
  <c r="CJ49" i="6"/>
  <c r="AI48" i="6"/>
  <c r="K99" i="19"/>
  <c r="Q101" i="8"/>
  <c r="M99" i="19"/>
  <c r="Q97" i="13"/>
  <c r="M97" i="13"/>
  <c r="Q99" i="19"/>
  <c r="U99" i="19"/>
  <c r="K97" i="13"/>
  <c r="O97" i="13"/>
  <c r="J99" i="19"/>
  <c r="Y97" i="13"/>
  <c r="DC97" i="13"/>
  <c r="AG102" i="11"/>
  <c r="N101" i="8"/>
  <c r="P99" i="19"/>
  <c r="N102" i="11"/>
  <c r="AK102" i="11"/>
  <c r="Q102" i="11"/>
  <c r="J102" i="11"/>
  <c r="G21" i="3"/>
  <c r="AC37" i="29" s="1"/>
  <c r="P671" i="21"/>
  <c r="N142" i="5"/>
  <c r="N143" i="5" s="1"/>
  <c r="K85" i="6"/>
  <c r="G84" i="6"/>
  <c r="G85" i="6" s="1"/>
  <c r="I39" i="17"/>
  <c r="I19" i="17"/>
  <c r="I22" i="17" s="1"/>
  <c r="Q30" i="31"/>
  <c r="P31" i="31"/>
  <c r="G99" i="8"/>
  <c r="C30" i="2" s="1"/>
  <c r="AZ5" i="4" s="1"/>
  <c r="K90" i="6"/>
  <c r="K89" i="6"/>
  <c r="G89" i="6" s="1"/>
  <c r="D29" i="2" s="1"/>
  <c r="G68" i="6"/>
  <c r="G90" i="6" s="1"/>
  <c r="T93" i="6"/>
  <c r="K211" i="7"/>
  <c r="N93" i="16"/>
  <c r="G70" i="13"/>
  <c r="G43" i="13"/>
  <c r="G33" i="2"/>
  <c r="J33" i="2"/>
  <c r="V122" i="14" s="1"/>
  <c r="F6" i="3"/>
  <c r="K127" i="5"/>
  <c r="G10" i="31"/>
  <c r="AZ4" i="4"/>
  <c r="BM50" i="19"/>
  <c r="BM48" i="19"/>
  <c r="DB50" i="6"/>
  <c r="DB48" i="6"/>
  <c r="AU52" i="8"/>
  <c r="AU50" i="8"/>
  <c r="CG50" i="6"/>
  <c r="CG48" i="6"/>
  <c r="CL53" i="11"/>
  <c r="CL51" i="11"/>
  <c r="CO48" i="6"/>
  <c r="CO50" i="6"/>
  <c r="BN48" i="11"/>
  <c r="BN47" i="11"/>
  <c r="G22" i="11"/>
  <c r="CF50" i="6"/>
  <c r="CF48" i="6"/>
  <c r="BA102" i="11"/>
  <c r="AC50" i="19"/>
  <c r="AC48" i="19"/>
  <c r="AW102" i="11"/>
  <c r="AR102" i="11"/>
  <c r="AF102" i="11"/>
  <c r="AA102" i="11"/>
  <c r="AO102" i="11"/>
  <c r="W102" i="11"/>
  <c r="AH102" i="11"/>
  <c r="X102" i="11"/>
  <c r="AU102" i="11"/>
  <c r="AV102" i="11"/>
  <c r="I102" i="11"/>
  <c r="AB102" i="11"/>
  <c r="AM102" i="11"/>
  <c r="DC102" i="11"/>
  <c r="S102" i="11"/>
  <c r="T102" i="11"/>
  <c r="AC102" i="11"/>
  <c r="AQ102" i="11"/>
  <c r="AS102" i="11"/>
  <c r="AZ102" i="11"/>
  <c r="P102" i="11"/>
  <c r="AN102" i="11"/>
  <c r="AI102" i="11"/>
  <c r="O102" i="11"/>
  <c r="Y102" i="11"/>
  <c r="BC102" i="11"/>
  <c r="AT102" i="11"/>
  <c r="AX102" i="11"/>
  <c r="H102" i="11"/>
  <c r="K102" i="11"/>
  <c r="L102" i="11"/>
  <c r="BB102" i="11"/>
  <c r="R102" i="11"/>
  <c r="BD102" i="11"/>
  <c r="U102" i="11"/>
  <c r="AL102" i="11"/>
  <c r="AE102" i="11"/>
  <c r="AP102" i="11"/>
  <c r="Z102" i="11"/>
  <c r="AJ102" i="11"/>
  <c r="V102" i="11"/>
  <c r="AY102" i="11"/>
  <c r="AT50" i="6"/>
  <c r="AT48" i="6"/>
  <c r="CZ50" i="6"/>
  <c r="CZ48" i="6"/>
  <c r="H97" i="13"/>
  <c r="U97" i="13"/>
  <c r="J97" i="13"/>
  <c r="V97" i="13"/>
  <c r="W97" i="13"/>
  <c r="Z97" i="13"/>
  <c r="R97" i="13"/>
  <c r="I97" i="13"/>
  <c r="P97" i="13"/>
  <c r="L97" i="13"/>
  <c r="X97" i="13"/>
  <c r="S97" i="13"/>
  <c r="N97" i="13"/>
  <c r="BF48" i="6"/>
  <c r="BF50" i="6"/>
  <c r="AD50" i="8"/>
  <c r="BE50" i="6"/>
  <c r="BE48" i="6"/>
  <c r="CX51" i="11"/>
  <c r="BM48" i="6"/>
  <c r="BM50" i="6"/>
  <c r="D17" i="39"/>
  <c r="M25" i="31"/>
  <c r="Q25" i="31" s="1"/>
  <c r="C34" i="39"/>
  <c r="D16" i="3"/>
  <c r="C51" i="39" s="1"/>
  <c r="O52" i="8"/>
  <c r="O50" i="8"/>
  <c r="G46" i="8"/>
  <c r="E9" i="43" s="1"/>
  <c r="H52" i="8"/>
  <c r="H50" i="8"/>
  <c r="BM48" i="13"/>
  <c r="BM46" i="13"/>
  <c r="G73" i="11"/>
  <c r="G50" i="11"/>
  <c r="W101" i="8"/>
  <c r="CN50" i="8"/>
  <c r="G45" i="13"/>
  <c r="G68" i="13"/>
  <c r="CB48" i="6"/>
  <c r="CB50" i="6"/>
  <c r="CR50" i="19"/>
  <c r="CR48" i="19"/>
  <c r="AA93" i="6"/>
  <c r="G41" i="8"/>
  <c r="G91" i="8" s="1"/>
  <c r="H21" i="3"/>
  <c r="AC38" i="29" s="1"/>
  <c r="AL48" i="6"/>
  <c r="AL50" i="6"/>
  <c r="F44" i="3"/>
  <c r="BH50" i="6"/>
  <c r="BH48" i="6"/>
  <c r="CM50" i="6"/>
  <c r="CM48" i="6"/>
  <c r="CP48" i="6"/>
  <c r="CP50" i="6"/>
  <c r="AE50" i="6"/>
  <c r="AE48" i="6"/>
  <c r="D15" i="3"/>
  <c r="C50" i="39" s="1"/>
  <c r="C33" i="39"/>
  <c r="D16" i="39"/>
  <c r="M26" i="31"/>
  <c r="Q26" i="31" s="1"/>
  <c r="AX50" i="19"/>
  <c r="AX48" i="19"/>
  <c r="AB48" i="6"/>
  <c r="AB50" i="6"/>
  <c r="CT50" i="6"/>
  <c r="CT48" i="6"/>
  <c r="K101" i="8"/>
  <c r="AP50" i="6"/>
  <c r="AP48" i="6"/>
  <c r="G44" i="6"/>
  <c r="H50" i="6"/>
  <c r="H48" i="6"/>
  <c r="H42" i="3"/>
  <c r="M240" i="5"/>
  <c r="M241" i="5" s="1"/>
  <c r="G11" i="31"/>
  <c r="Q11" i="31" s="1"/>
  <c r="K77" i="16"/>
  <c r="K93" i="16" s="1"/>
  <c r="W14" i="4"/>
  <c r="AV52" i="8"/>
  <c r="AV50" i="8"/>
  <c r="G67" i="6"/>
  <c r="AK52" i="8"/>
  <c r="AK50" i="8"/>
  <c r="Z48" i="6"/>
  <c r="Z50" i="6"/>
  <c r="BU48" i="19"/>
  <c r="Z21" i="17"/>
  <c r="AA22" i="17"/>
  <c r="AA21" i="17"/>
  <c r="Z22" i="17"/>
  <c r="D45" i="17"/>
  <c r="S22" i="17"/>
  <c r="J22" i="17"/>
  <c r="K22" i="17"/>
  <c r="L22" i="17"/>
  <c r="U22" i="17"/>
  <c r="H22" i="17"/>
  <c r="P22" i="17"/>
  <c r="V22" i="17"/>
  <c r="O22" i="17"/>
  <c r="M22" i="17"/>
  <c r="T22" i="17"/>
  <c r="X22" i="17"/>
  <c r="R22" i="17"/>
  <c r="U21" i="17"/>
  <c r="Q21" i="17"/>
  <c r="R21" i="17"/>
  <c r="W21" i="17"/>
  <c r="M21" i="17"/>
  <c r="P21" i="17"/>
  <c r="H21" i="17"/>
  <c r="Y21" i="17"/>
  <c r="K21" i="17"/>
  <c r="N21" i="17"/>
  <c r="S21" i="17"/>
  <c r="X21" i="17"/>
  <c r="T21" i="17"/>
  <c r="O21" i="17"/>
  <c r="L21" i="17"/>
  <c r="J21" i="17"/>
  <c r="V21" i="17"/>
  <c r="N22" i="17"/>
  <c r="Y22" i="17"/>
  <c r="Q22" i="17"/>
  <c r="W22" i="17"/>
  <c r="G70" i="19"/>
  <c r="G47" i="19"/>
  <c r="K77" i="14"/>
  <c r="K93" i="14" s="1"/>
  <c r="G13" i="31"/>
  <c r="Q13" i="31" s="1"/>
  <c r="AH48" i="6"/>
  <c r="AH50" i="6"/>
  <c r="BE48" i="13"/>
  <c r="BE46" i="13"/>
  <c r="CQ50" i="6"/>
  <c r="CQ48" i="6"/>
  <c r="BR50" i="6"/>
  <c r="BR48" i="6"/>
  <c r="G44" i="19"/>
  <c r="J9" i="43" s="1"/>
  <c r="BB48" i="19"/>
  <c r="BB50" i="19"/>
  <c r="AP52" i="8"/>
  <c r="AP50" i="8"/>
  <c r="CR53" i="11"/>
  <c r="CR51" i="11"/>
  <c r="AZ50" i="6"/>
  <c r="AZ48" i="6"/>
  <c r="W50" i="6"/>
  <c r="W48" i="6"/>
  <c r="AK93" i="6"/>
  <c r="CV48" i="6"/>
  <c r="CV50" i="6"/>
  <c r="AW48" i="6"/>
  <c r="AW50" i="6"/>
  <c r="BO48" i="6"/>
  <c r="BO50" i="6"/>
  <c r="BB50" i="8"/>
  <c r="AK50" i="6"/>
  <c r="AK48" i="6"/>
  <c r="AK48" i="19"/>
  <c r="CB50" i="19"/>
  <c r="CB48" i="19"/>
  <c r="BT48" i="6"/>
  <c r="BT50" i="6"/>
  <c r="DC99" i="19"/>
  <c r="T99" i="19"/>
  <c r="S99" i="19"/>
  <c r="H99" i="19"/>
  <c r="O99" i="19"/>
  <c r="X99" i="19"/>
  <c r="DB99" i="19"/>
  <c r="N99" i="19"/>
  <c r="L99" i="19"/>
  <c r="Y99" i="19"/>
  <c r="V99" i="19"/>
  <c r="R99" i="19"/>
  <c r="BZ50" i="6"/>
  <c r="BZ48" i="6"/>
  <c r="CU50" i="6"/>
  <c r="CU48" i="6"/>
  <c r="AD50" i="6"/>
  <c r="AD48" i="6"/>
  <c r="AC48" i="6"/>
  <c r="AC50" i="6"/>
  <c r="W99" i="19"/>
  <c r="T97" i="13"/>
  <c r="AY50" i="6"/>
  <c r="AY48" i="6"/>
  <c r="R101" i="8"/>
  <c r="I101" i="8"/>
  <c r="DC101" i="8"/>
  <c r="L101" i="8"/>
  <c r="T101" i="8"/>
  <c r="O101" i="8"/>
  <c r="S101" i="8"/>
  <c r="U101" i="8"/>
  <c r="H101" i="8"/>
  <c r="Z101" i="8"/>
  <c r="P101" i="8"/>
  <c r="J101" i="8"/>
  <c r="X101" i="8"/>
  <c r="V101" i="8"/>
  <c r="BY50" i="6"/>
  <c r="BY48" i="6"/>
  <c r="BV50" i="8"/>
  <c r="BV52" i="8"/>
  <c r="G47" i="8"/>
  <c r="G74" i="8"/>
  <c r="CW48" i="13"/>
  <c r="CW46" i="13"/>
  <c r="M50" i="6"/>
  <c r="M48" i="6"/>
  <c r="M50" i="8"/>
  <c r="M52" i="8"/>
  <c r="AV48" i="19"/>
  <c r="AV50" i="19"/>
  <c r="CE50" i="6"/>
  <c r="CE48" i="6"/>
  <c r="CK48" i="13"/>
  <c r="CK46" i="13"/>
  <c r="G48" i="8"/>
  <c r="E8" i="43" s="1"/>
  <c r="AF52" i="8"/>
  <c r="AF50" i="8"/>
  <c r="BA52" i="8"/>
  <c r="BA50" i="8"/>
  <c r="X93" i="6"/>
  <c r="H10" i="43"/>
  <c r="BG50" i="19"/>
  <c r="BG48" i="19"/>
  <c r="BU48" i="13"/>
  <c r="BU46" i="13"/>
  <c r="BZ48" i="19"/>
  <c r="BZ50" i="19"/>
  <c r="AN50" i="6"/>
  <c r="AN48" i="6"/>
  <c r="M101" i="8"/>
  <c r="BJ50" i="19"/>
  <c r="BJ48" i="19"/>
  <c r="BR51" i="11"/>
  <c r="CK50" i="6"/>
  <c r="CK48" i="6"/>
  <c r="BS48" i="6"/>
  <c r="BS50" i="6"/>
  <c r="V48" i="6"/>
  <c r="V50" i="6"/>
  <c r="BI50" i="6"/>
  <c r="BI48" i="6"/>
  <c r="Y48" i="6"/>
  <c r="Y50" i="6"/>
  <c r="X115" i="16"/>
  <c r="X115" i="14"/>
  <c r="X102" i="14"/>
  <c r="X114" i="16"/>
  <c r="X99" i="16"/>
  <c r="X189" i="10"/>
  <c r="X162" i="10"/>
  <c r="X178" i="10"/>
  <c r="X117" i="16"/>
  <c r="X117" i="14"/>
  <c r="X106" i="14"/>
  <c r="X118" i="16"/>
  <c r="X151" i="10"/>
  <c r="X193" i="10"/>
  <c r="X164" i="10"/>
  <c r="X180" i="10"/>
  <c r="X196" i="10"/>
  <c r="X165" i="10"/>
  <c r="X195" i="10"/>
  <c r="X155" i="5"/>
  <c r="X185" i="5"/>
  <c r="X156" i="7"/>
  <c r="X152" i="5"/>
  <c r="X168" i="5"/>
  <c r="X184" i="5"/>
  <c r="X151" i="7"/>
  <c r="X165" i="5"/>
  <c r="D31" i="3"/>
  <c r="X103" i="16"/>
  <c r="X101" i="14"/>
  <c r="X102" i="16"/>
  <c r="X116" i="14"/>
  <c r="X104" i="14"/>
  <c r="X169" i="10"/>
  <c r="X152" i="10"/>
  <c r="X168" i="10"/>
  <c r="X184" i="10"/>
  <c r="X149" i="10"/>
  <c r="X171" i="10"/>
  <c r="X153" i="7"/>
  <c r="X163" i="5"/>
  <c r="X193" i="5"/>
  <c r="X160" i="7"/>
  <c r="X156" i="5"/>
  <c r="X172" i="5"/>
  <c r="X188" i="5"/>
  <c r="X159" i="7"/>
  <c r="X173" i="5"/>
  <c r="X107" i="16"/>
  <c r="X105" i="14"/>
  <c r="X106" i="16"/>
  <c r="X99" i="14"/>
  <c r="X108" i="14"/>
  <c r="X173" i="10"/>
  <c r="X154" i="10"/>
  <c r="X170" i="10"/>
  <c r="X186" i="10"/>
  <c r="X153" i="10"/>
  <c r="X175" i="10"/>
  <c r="X157" i="7"/>
  <c r="X167" i="5"/>
  <c r="X197" i="5"/>
  <c r="X162" i="7"/>
  <c r="X158" i="5"/>
  <c r="X174" i="5"/>
  <c r="X190" i="5"/>
  <c r="X163" i="7"/>
  <c r="X177" i="5"/>
  <c r="X111" i="16"/>
  <c r="X111" i="14"/>
  <c r="X113" i="14"/>
  <c r="X108" i="16"/>
  <c r="X185" i="10"/>
  <c r="X176" i="10"/>
  <c r="X157" i="10"/>
  <c r="X199" i="10"/>
  <c r="X179" i="5"/>
  <c r="X164" i="7"/>
  <c r="X166" i="5"/>
  <c r="X194" i="5"/>
  <c r="X169" i="5"/>
  <c r="X119" i="14"/>
  <c r="X100" i="14"/>
  <c r="X197" i="10"/>
  <c r="X182" i="10"/>
  <c r="X159" i="10"/>
  <c r="X161" i="7"/>
  <c r="X181" i="5"/>
  <c r="X166" i="7"/>
  <c r="X170" i="5"/>
  <c r="X196" i="5"/>
  <c r="X183" i="5"/>
  <c r="X149" i="5"/>
  <c r="X110" i="16"/>
  <c r="X112" i="14"/>
  <c r="X156" i="10"/>
  <c r="X188" i="10"/>
  <c r="X161" i="10"/>
  <c r="X165" i="7"/>
  <c r="X189" i="5"/>
  <c r="X168" i="7"/>
  <c r="X176" i="5"/>
  <c r="X198" i="5"/>
  <c r="X187" i="5"/>
  <c r="X101" i="16"/>
  <c r="X112" i="16"/>
  <c r="X114" i="14"/>
  <c r="X158" i="10"/>
  <c r="X190" i="10"/>
  <c r="X167" i="10"/>
  <c r="X169" i="7"/>
  <c r="X199" i="5"/>
  <c r="X150" i="5"/>
  <c r="X178" i="5"/>
  <c r="X155" i="7"/>
  <c r="X191" i="5"/>
  <c r="X103" i="14"/>
  <c r="X109" i="16"/>
  <c r="X116" i="16"/>
  <c r="X118" i="14"/>
  <c r="X160" i="10"/>
  <c r="X192" i="10"/>
  <c r="X179" i="10"/>
  <c r="X151" i="5"/>
  <c r="X150" i="7"/>
  <c r="X154" i="5"/>
  <c r="X180" i="5"/>
  <c r="X167" i="7"/>
  <c r="X195" i="5"/>
  <c r="X119" i="16"/>
  <c r="X100" i="16"/>
  <c r="X177" i="10"/>
  <c r="X172" i="10"/>
  <c r="X198" i="10"/>
  <c r="X187" i="10"/>
  <c r="X171" i="5"/>
  <c r="X154" i="7"/>
  <c r="X162" i="5"/>
  <c r="X186" i="5"/>
  <c r="X157" i="5"/>
  <c r="X109" i="14"/>
  <c r="X104" i="16"/>
  <c r="X181" i="10"/>
  <c r="X174" i="10"/>
  <c r="X155" i="10"/>
  <c r="X191" i="10"/>
  <c r="X175" i="5"/>
  <c r="X158" i="7"/>
  <c r="X164" i="5"/>
  <c r="X192" i="5"/>
  <c r="X161" i="5"/>
  <c r="X105" i="16"/>
  <c r="X150" i="10"/>
  <c r="X159" i="5"/>
  <c r="X107" i="14"/>
  <c r="X110" i="14"/>
  <c r="X152" i="7"/>
  <c r="X149" i="7"/>
  <c r="X182" i="5"/>
  <c r="X166" i="10"/>
  <c r="X113" i="16"/>
  <c r="X160" i="5"/>
  <c r="F36" i="3"/>
  <c r="X163" i="10"/>
  <c r="X153" i="5"/>
  <c r="X194" i="10"/>
  <c r="X183" i="10"/>
  <c r="BN43" i="13"/>
  <c r="BN42" i="13"/>
  <c r="K93" i="6"/>
  <c r="AM48" i="6"/>
  <c r="AM50" i="6"/>
  <c r="CB53" i="11"/>
  <c r="CB51" i="11"/>
  <c r="G49" i="11"/>
  <c r="F8" i="43" s="1"/>
  <c r="AR10" i="4"/>
  <c r="AR8" i="4"/>
  <c r="AR4" i="4"/>
  <c r="AR9" i="4"/>
  <c r="AR5" i="4"/>
  <c r="AR7" i="4"/>
  <c r="AR6" i="4"/>
  <c r="AD94" i="11"/>
  <c r="AD98" i="11"/>
  <c r="AD102" i="11" s="1"/>
  <c r="G93" i="11"/>
  <c r="G94" i="11" s="1"/>
  <c r="G39" i="19"/>
  <c r="G89" i="19" s="1"/>
  <c r="H49" i="6"/>
  <c r="G46" i="6"/>
  <c r="G44" i="13"/>
  <c r="G8" i="43" s="1"/>
  <c r="J21" i="3"/>
  <c r="D8" i="3"/>
  <c r="C46" i="39" s="1"/>
  <c r="C32" i="39"/>
  <c r="D12" i="39"/>
  <c r="K142" i="5"/>
  <c r="F17" i="3"/>
  <c r="M29" i="31"/>
  <c r="Q29" i="31" s="1"/>
  <c r="AX48" i="6"/>
  <c r="AX50" i="6"/>
  <c r="K50" i="6"/>
  <c r="K48" i="6"/>
  <c r="BV46" i="13"/>
  <c r="BR50" i="19"/>
  <c r="BR48" i="19"/>
  <c r="BK50" i="6"/>
  <c r="BK48" i="6"/>
  <c r="CN53" i="11"/>
  <c r="CN51" i="11"/>
  <c r="BU50" i="8"/>
  <c r="BU52" i="8"/>
  <c r="BQ52" i="8"/>
  <c r="BQ50" i="8"/>
  <c r="AI42" i="13"/>
  <c r="G38" i="13"/>
  <c r="G89" i="13" s="1"/>
  <c r="CX48" i="6"/>
  <c r="CX50" i="6"/>
  <c r="AS48" i="6"/>
  <c r="AS50" i="6"/>
  <c r="AU93" i="6"/>
  <c r="J93" i="6"/>
  <c r="AB93" i="6"/>
  <c r="AG93" i="6"/>
  <c r="AM93" i="6"/>
  <c r="BD93" i="6"/>
  <c r="AO93" i="6"/>
  <c r="AW93" i="6"/>
  <c r="AT93" i="6"/>
  <c r="O93" i="6"/>
  <c r="AZ93" i="6"/>
  <c r="H93" i="6"/>
  <c r="N93" i="6"/>
  <c r="U93" i="6"/>
  <c r="I93" i="6"/>
  <c r="AE93" i="6"/>
  <c r="M93" i="6"/>
  <c r="AJ93" i="6"/>
  <c r="S93" i="6"/>
  <c r="AY93" i="6"/>
  <c r="AC93" i="6"/>
  <c r="L93" i="6"/>
  <c r="Z93" i="6"/>
  <c r="Q93" i="6"/>
  <c r="P93" i="6"/>
  <c r="BB93" i="6"/>
  <c r="R93" i="6"/>
  <c r="AX93" i="6"/>
  <c r="AV93" i="6"/>
  <c r="BA93" i="6"/>
  <c r="AL93" i="6"/>
  <c r="BC93" i="6"/>
  <c r="AP93" i="6"/>
  <c r="Y93" i="6"/>
  <c r="AN93" i="6"/>
  <c r="V93" i="6"/>
  <c r="AR93" i="6"/>
  <c r="AD93" i="6"/>
  <c r="AF93" i="6"/>
  <c r="DC93" i="6"/>
  <c r="AI93" i="6"/>
  <c r="AH93" i="6"/>
  <c r="CF50" i="19"/>
  <c r="CF48" i="19"/>
  <c r="BW50" i="6"/>
  <c r="BW48" i="6"/>
  <c r="AS93" i="6"/>
  <c r="M99" i="11"/>
  <c r="M98" i="11"/>
  <c r="G74" i="11"/>
  <c r="G99" i="11" s="1"/>
  <c r="M75" i="11"/>
  <c r="AC49" i="19"/>
  <c r="G46" i="19"/>
  <c r="J8" i="43" s="1"/>
  <c r="G72" i="19"/>
  <c r="G45" i="19"/>
  <c r="BU48" i="6"/>
  <c r="BU50" i="6"/>
  <c r="BY50" i="8"/>
  <c r="BY52" i="8"/>
  <c r="Y101" i="8"/>
  <c r="AQ93" i="6"/>
  <c r="N48" i="6"/>
  <c r="N50" i="6"/>
  <c r="CI50" i="19"/>
  <c r="CI48" i="19"/>
  <c r="Q48" i="6"/>
  <c r="Q50" i="6"/>
  <c r="BL48" i="6"/>
  <c r="BL50" i="6"/>
  <c r="I20" i="17" l="1"/>
  <c r="C36" i="2"/>
  <c r="L60" i="29" s="1"/>
  <c r="G54" i="17"/>
  <c r="G69" i="6"/>
  <c r="G45" i="6"/>
  <c r="D9" i="43"/>
  <c r="G47" i="6"/>
  <c r="D8" i="43"/>
  <c r="I21" i="17"/>
  <c r="G21" i="17" s="1"/>
  <c r="F12" i="2" s="1"/>
  <c r="K143" i="5"/>
  <c r="G39" i="17"/>
  <c r="G48" i="19"/>
  <c r="F13" i="2" s="1"/>
  <c r="J10" i="43" s="1"/>
  <c r="I56" i="17"/>
  <c r="I57" i="17" s="1"/>
  <c r="G19" i="17"/>
  <c r="G20" i="17" s="1"/>
  <c r="X170" i="7"/>
  <c r="E30" i="2" s="1"/>
  <c r="C13" i="2"/>
  <c r="AU10" i="4" s="1"/>
  <c r="G49" i="19"/>
  <c r="BN48" i="13"/>
  <c r="BN46" i="13"/>
  <c r="C8" i="2"/>
  <c r="AU5" i="4" s="1"/>
  <c r="G51" i="8"/>
  <c r="G101" i="8"/>
  <c r="F30" i="2" s="1"/>
  <c r="D42" i="3"/>
  <c r="D44" i="3" s="1"/>
  <c r="H44" i="3"/>
  <c r="H45" i="3" s="1"/>
  <c r="AC61" i="29" s="1"/>
  <c r="G48" i="11"/>
  <c r="G75" i="11"/>
  <c r="C9" i="2"/>
  <c r="AU6" i="4" s="1"/>
  <c r="G52" i="11"/>
  <c r="G48" i="6"/>
  <c r="F7" i="2" s="1"/>
  <c r="D8" i="2"/>
  <c r="G52" i="8"/>
  <c r="BN51" i="11"/>
  <c r="G51" i="11" s="1"/>
  <c r="F9" i="2" s="1"/>
  <c r="BN53" i="11"/>
  <c r="G47" i="11"/>
  <c r="F9" i="43" s="1"/>
  <c r="Q10" i="31"/>
  <c r="G31" i="31"/>
  <c r="Q31" i="31" s="1"/>
  <c r="AI46" i="13"/>
  <c r="G46" i="13" s="1"/>
  <c r="F10" i="2" s="1"/>
  <c r="AI48" i="13"/>
  <c r="G42" i="13"/>
  <c r="G9" i="43" s="1"/>
  <c r="X200" i="10"/>
  <c r="E31" i="2" s="1"/>
  <c r="G50" i="6"/>
  <c r="D7" i="2"/>
  <c r="C7" i="2"/>
  <c r="G49" i="6"/>
  <c r="X200" i="5"/>
  <c r="E29" i="2" s="1"/>
  <c r="X120" i="16"/>
  <c r="E34" i="2" s="1"/>
  <c r="G50" i="19"/>
  <c r="D13" i="2"/>
  <c r="G97" i="13"/>
  <c r="F32" i="2" s="1"/>
  <c r="G93" i="6"/>
  <c r="F29" i="2" s="1"/>
  <c r="H26" i="3"/>
  <c r="F9" i="3"/>
  <c r="X22" i="5"/>
  <c r="X70" i="5"/>
  <c r="X23" i="5"/>
  <c r="X66" i="5"/>
  <c r="X36" i="5"/>
  <c r="X44" i="5"/>
  <c r="X92" i="5"/>
  <c r="X39" i="5"/>
  <c r="X87" i="5"/>
  <c r="X83" i="5"/>
  <c r="X96" i="5"/>
  <c r="X37" i="5"/>
  <c r="X49" i="5"/>
  <c r="X28" i="5"/>
  <c r="X76" i="5"/>
  <c r="X29" i="5"/>
  <c r="X84" i="5"/>
  <c r="X90" i="5"/>
  <c r="X98" i="5"/>
  <c r="X45" i="5"/>
  <c r="X95" i="5"/>
  <c r="X19" i="5"/>
  <c r="X85" i="5"/>
  <c r="X17" i="7"/>
  <c r="X41" i="7"/>
  <c r="X93" i="7"/>
  <c r="X15" i="7"/>
  <c r="X19" i="7"/>
  <c r="X26" i="7"/>
  <c r="X38" i="7"/>
  <c r="X66" i="7"/>
  <c r="X81" i="7"/>
  <c r="X78" i="7"/>
  <c r="X39" i="7"/>
  <c r="X79" i="7"/>
  <c r="X94" i="10"/>
  <c r="X12" i="10"/>
  <c r="X16" i="10"/>
  <c r="X23" i="10"/>
  <c r="X68" i="10"/>
  <c r="X81" i="10"/>
  <c r="X14" i="10"/>
  <c r="X66" i="10"/>
  <c r="X92" i="10"/>
  <c r="X71" i="10"/>
  <c r="X75" i="10"/>
  <c r="X99" i="10"/>
  <c r="X65" i="10"/>
  <c r="X42" i="14"/>
  <c r="D10" i="39"/>
  <c r="X34" i="5"/>
  <c r="X82" i="5"/>
  <c r="X47" i="5"/>
  <c r="X17" i="5"/>
  <c r="X8" i="5"/>
  <c r="X56" i="5"/>
  <c r="X51" i="5"/>
  <c r="X99" i="5"/>
  <c r="X18" i="5"/>
  <c r="X55" i="5"/>
  <c r="D6" i="3"/>
  <c r="X18" i="7"/>
  <c r="X45" i="7"/>
  <c r="X80" i="7"/>
  <c r="X20" i="7"/>
  <c r="X30" i="7"/>
  <c r="X58" i="7"/>
  <c r="X70" i="7"/>
  <c r="X104" i="7"/>
  <c r="X92" i="7"/>
  <c r="X63" i="7"/>
  <c r="X52" i="7"/>
  <c r="X76" i="7"/>
  <c r="X9" i="10"/>
  <c r="X82" i="10"/>
  <c r="X17" i="10"/>
  <c r="X52" i="10"/>
  <c r="X21" i="10"/>
  <c r="X15" i="10"/>
  <c r="X61" i="10"/>
  <c r="X87" i="10"/>
  <c r="X78" i="10"/>
  <c r="X58" i="10"/>
  <c r="X105" i="10"/>
  <c r="F17" i="43"/>
  <c r="X40" i="5"/>
  <c r="X88" i="5"/>
  <c r="X65" i="5"/>
  <c r="X41" i="5"/>
  <c r="X14" i="5"/>
  <c r="X62" i="5"/>
  <c r="X9" i="5"/>
  <c r="X57" i="5"/>
  <c r="X105" i="5"/>
  <c r="X30" i="5"/>
  <c r="X91" i="5"/>
  <c r="X73" i="5"/>
  <c r="X10" i="5"/>
  <c r="X58" i="5"/>
  <c r="X106" i="5"/>
  <c r="X24" i="5"/>
  <c r="X72" i="5"/>
  <c r="X32" i="5"/>
  <c r="X80" i="5"/>
  <c r="X75" i="5"/>
  <c r="X59" i="5"/>
  <c r="X60" i="5"/>
  <c r="X97" i="5"/>
  <c r="X79" i="5"/>
  <c r="F7" i="3"/>
  <c r="X10" i="7"/>
  <c r="X29" i="7"/>
  <c r="X61" i="7"/>
  <c r="X24" i="7"/>
  <c r="X23" i="7"/>
  <c r="X68" i="7"/>
  <c r="X94" i="7"/>
  <c r="X35" i="7"/>
  <c r="X59" i="7"/>
  <c r="X48" i="7"/>
  <c r="X98" i="7"/>
  <c r="X50" i="7"/>
  <c r="X106" i="7"/>
  <c r="X60" i="10"/>
  <c r="X10" i="10"/>
  <c r="X40" i="10"/>
  <c r="X13" i="10"/>
  <c r="X50" i="10"/>
  <c r="X30" i="10"/>
  <c r="X96" i="10"/>
  <c r="X29" i="10"/>
  <c r="X98" i="10"/>
  <c r="X74" i="10"/>
  <c r="X85" i="10"/>
  <c r="X45" i="10"/>
  <c r="X25" i="14"/>
  <c r="X16" i="5"/>
  <c r="X64" i="5"/>
  <c r="X11" i="5"/>
  <c r="X42" i="5"/>
  <c r="X102" i="5"/>
  <c r="X86" i="5"/>
  <c r="X33" i="5"/>
  <c r="X81" i="5"/>
  <c r="X78" i="5"/>
  <c r="X103" i="5"/>
  <c r="X13" i="5"/>
  <c r="X13" i="7"/>
  <c r="X33" i="7"/>
  <c r="X69" i="7"/>
  <c r="X8" i="7"/>
  <c r="X7" i="7"/>
  <c r="X88" i="7"/>
  <c r="X43" i="7"/>
  <c r="X32" i="7"/>
  <c r="X72" i="7"/>
  <c r="X42" i="7"/>
  <c r="X54" i="7"/>
  <c r="X84" i="7"/>
  <c r="X100" i="10"/>
  <c r="X44" i="10"/>
  <c r="X93" i="10"/>
  <c r="X24" i="10"/>
  <c r="X97" i="10"/>
  <c r="X34" i="10"/>
  <c r="X46" i="10"/>
  <c r="X31" i="10"/>
  <c r="X51" i="10"/>
  <c r="X33" i="10"/>
  <c r="X49" i="10"/>
  <c r="X91" i="10"/>
  <c r="X83" i="10"/>
  <c r="X33" i="14"/>
  <c r="X14" i="14"/>
  <c r="X12" i="5"/>
  <c r="X69" i="5"/>
  <c r="X43" i="5"/>
  <c r="X25" i="7"/>
  <c r="X73" i="7"/>
  <c r="X55" i="7"/>
  <c r="X90" i="7"/>
  <c r="X51" i="7"/>
  <c r="X64" i="7"/>
  <c r="X76" i="10"/>
  <c r="X56" i="10"/>
  <c r="X19" i="10"/>
  <c r="X88" i="10"/>
  <c r="X67" i="10"/>
  <c r="X79" i="10"/>
  <c r="X17" i="14"/>
  <c r="X40" i="14"/>
  <c r="X34" i="14"/>
  <c r="X46" i="16"/>
  <c r="X37" i="16"/>
  <c r="X47" i="16"/>
  <c r="X33" i="16"/>
  <c r="X19" i="16"/>
  <c r="X50" i="14"/>
  <c r="X44" i="14"/>
  <c r="X94" i="5"/>
  <c r="X53" i="7"/>
  <c r="X44" i="7"/>
  <c r="X40" i="7"/>
  <c r="X41" i="10"/>
  <c r="X15" i="14"/>
  <c r="H24" i="3"/>
  <c r="X14" i="7"/>
  <c r="X87" i="7"/>
  <c r="X86" i="10"/>
  <c r="X21" i="14"/>
  <c r="X35" i="14"/>
  <c r="X46" i="5"/>
  <c r="X35" i="5"/>
  <c r="F13" i="3"/>
  <c r="X37" i="7"/>
  <c r="X86" i="7"/>
  <c r="X89" i="7"/>
  <c r="X34" i="7"/>
  <c r="X74" i="7"/>
  <c r="X85" i="7"/>
  <c r="X28" i="10"/>
  <c r="X8" i="10"/>
  <c r="X18" i="10"/>
  <c r="X63" i="10"/>
  <c r="X39" i="10"/>
  <c r="X95" i="10"/>
  <c r="X41" i="14"/>
  <c r="X38" i="14"/>
  <c r="X18" i="14"/>
  <c r="X45" i="16"/>
  <c r="X51" i="16"/>
  <c r="X41" i="16"/>
  <c r="X51" i="14"/>
  <c r="X55" i="14"/>
  <c r="X10" i="16"/>
  <c r="X46" i="14"/>
  <c r="X68" i="5"/>
  <c r="X102" i="7"/>
  <c r="X95" i="7"/>
  <c r="X42" i="10"/>
  <c r="X62" i="10"/>
  <c r="X10" i="14"/>
  <c r="X27" i="16"/>
  <c r="X9" i="14"/>
  <c r="X25" i="5"/>
  <c r="X46" i="7"/>
  <c r="X90" i="10"/>
  <c r="X36" i="14"/>
  <c r="X34" i="16"/>
  <c r="X47" i="14"/>
  <c r="X45" i="14"/>
  <c r="X52" i="5"/>
  <c r="X26" i="5"/>
  <c r="X53" i="5"/>
  <c r="F14" i="3"/>
  <c r="X83" i="7"/>
  <c r="X49" i="7"/>
  <c r="X11" i="7"/>
  <c r="X91" i="7"/>
  <c r="X47" i="7"/>
  <c r="X60" i="7"/>
  <c r="X27" i="7"/>
  <c r="X11" i="10"/>
  <c r="X54" i="10"/>
  <c r="X80" i="10"/>
  <c r="X37" i="10"/>
  <c r="X84" i="10"/>
  <c r="X73" i="10"/>
  <c r="X26" i="14"/>
  <c r="X22" i="14"/>
  <c r="X29" i="14"/>
  <c r="X54" i="16"/>
  <c r="X49" i="16"/>
  <c r="X55" i="16"/>
  <c r="X53" i="16"/>
  <c r="X106" i="10"/>
  <c r="X24" i="16"/>
  <c r="X54" i="14"/>
  <c r="X18" i="16"/>
  <c r="X6" i="10"/>
  <c r="X64" i="10"/>
  <c r="X8" i="14"/>
  <c r="X6" i="14"/>
  <c r="X15" i="5"/>
  <c r="X56" i="7"/>
  <c r="X48" i="10"/>
  <c r="X102" i="10"/>
  <c r="X44" i="16"/>
  <c r="X14" i="16"/>
  <c r="X48" i="5"/>
  <c r="X31" i="7"/>
  <c r="X57" i="10"/>
  <c r="X100" i="5"/>
  <c r="X74" i="5"/>
  <c r="X54" i="5"/>
  <c r="X9" i="7"/>
  <c r="X57" i="7"/>
  <c r="X16" i="7"/>
  <c r="X28" i="7"/>
  <c r="X100" i="7"/>
  <c r="X75" i="7"/>
  <c r="X105" i="7"/>
  <c r="X32" i="10"/>
  <c r="X103" i="10"/>
  <c r="X77" i="10"/>
  <c r="X70" i="10"/>
  <c r="X13" i="14"/>
  <c r="X30" i="16"/>
  <c r="X36" i="16"/>
  <c r="X31" i="16"/>
  <c r="H25" i="3"/>
  <c r="X12" i="16"/>
  <c r="X11" i="16"/>
  <c r="X48" i="14"/>
  <c r="X8" i="16"/>
  <c r="X12" i="7"/>
  <c r="X55" i="10"/>
  <c r="X101" i="5"/>
  <c r="X21" i="5"/>
  <c r="X61" i="5"/>
  <c r="X21" i="7"/>
  <c r="X96" i="7"/>
  <c r="X62" i="7"/>
  <c r="X82" i="7"/>
  <c r="X36" i="7"/>
  <c r="X103" i="7"/>
  <c r="X25" i="10"/>
  <c r="X101" i="10"/>
  <c r="X36" i="10"/>
  <c r="X27" i="10"/>
  <c r="X53" i="10"/>
  <c r="X69" i="10"/>
  <c r="X39" i="14"/>
  <c r="X19" i="14"/>
  <c r="X38" i="16"/>
  <c r="X39" i="16"/>
  <c r="X9" i="16"/>
  <c r="X23" i="16"/>
  <c r="X7" i="14"/>
  <c r="X15" i="16"/>
  <c r="X13" i="16"/>
  <c r="X6" i="16"/>
  <c r="X99" i="7"/>
  <c r="X21" i="16"/>
  <c r="X77" i="5"/>
  <c r="X77" i="7"/>
  <c r="X104" i="10"/>
  <c r="X43" i="10"/>
  <c r="X35" i="16"/>
  <c r="X22" i="16"/>
  <c r="C31" i="39"/>
  <c r="X89" i="5"/>
  <c r="X63" i="5"/>
  <c r="X7" i="5"/>
  <c r="X22" i="7"/>
  <c r="X65" i="7"/>
  <c r="X101" i="7"/>
  <c r="X71" i="7"/>
  <c r="X97" i="7"/>
  <c r="X67" i="7"/>
  <c r="X89" i="10"/>
  <c r="X72" i="10"/>
  <c r="X20" i="10"/>
  <c r="X59" i="10"/>
  <c r="X35" i="10"/>
  <c r="X47" i="10"/>
  <c r="X27" i="14"/>
  <c r="X23" i="14"/>
  <c r="X32" i="14"/>
  <c r="X42" i="16"/>
  <c r="X29" i="16"/>
  <c r="X43" i="16"/>
  <c r="X25" i="16"/>
  <c r="X17" i="16"/>
  <c r="X52" i="14"/>
  <c r="X20" i="16"/>
  <c r="X16" i="16"/>
  <c r="X53" i="14"/>
  <c r="X6" i="7"/>
  <c r="X7" i="16"/>
  <c r="X43" i="14"/>
  <c r="X26" i="16"/>
  <c r="X48" i="16"/>
  <c r="X31" i="14"/>
  <c r="X104" i="5"/>
  <c r="X49" i="14"/>
  <c r="X38" i="5"/>
  <c r="X37" i="14"/>
  <c r="X20" i="5"/>
  <c r="X20" i="14"/>
  <c r="X52" i="16"/>
  <c r="X56" i="16"/>
  <c r="X50" i="5"/>
  <c r="X27" i="5"/>
  <c r="X40" i="16"/>
  <c r="X11" i="14"/>
  <c r="X93" i="5"/>
  <c r="X24" i="14"/>
  <c r="X31" i="5"/>
  <c r="X50" i="16"/>
  <c r="X22" i="10"/>
  <c r="X28" i="14"/>
  <c r="X12" i="14"/>
  <c r="X67" i="5"/>
  <c r="X7" i="10"/>
  <c r="X56" i="14"/>
  <c r="X30" i="14"/>
  <c r="X26" i="10"/>
  <c r="X28" i="16"/>
  <c r="X38" i="10"/>
  <c r="X16" i="14"/>
  <c r="X32" i="16"/>
  <c r="X71" i="5"/>
  <c r="D17" i="3"/>
  <c r="C52" i="39" s="1"/>
  <c r="D18" i="39"/>
  <c r="C35" i="39"/>
  <c r="X120" i="14"/>
  <c r="E33" i="2" s="1"/>
  <c r="Y99" i="14"/>
  <c r="Y108" i="14"/>
  <c r="Y113" i="16"/>
  <c r="Y113" i="14"/>
  <c r="Y116" i="16"/>
  <c r="Y155" i="10"/>
  <c r="Y171" i="10"/>
  <c r="Y187" i="10"/>
  <c r="Y154" i="10"/>
  <c r="Y170" i="10"/>
  <c r="Y186" i="10"/>
  <c r="Y151" i="7"/>
  <c r="Y167" i="7"/>
  <c r="Y163" i="5"/>
  <c r="Y179" i="5"/>
  <c r="Y195" i="5"/>
  <c r="Y150" i="5"/>
  <c r="Y188" i="5"/>
  <c r="Y152" i="5"/>
  <c r="Y180" i="5"/>
  <c r="Y102" i="16"/>
  <c r="Y110" i="14"/>
  <c r="Y115" i="16"/>
  <c r="Y115" i="14"/>
  <c r="Y102" i="14"/>
  <c r="Y157" i="10"/>
  <c r="Y173" i="10"/>
  <c r="Y189" i="10"/>
  <c r="Y156" i="10"/>
  <c r="Y172" i="10"/>
  <c r="Y188" i="10"/>
  <c r="Y153" i="7"/>
  <c r="Y169" i="7"/>
  <c r="Y165" i="5"/>
  <c r="Y181" i="5"/>
  <c r="Y197" i="5"/>
  <c r="Y154" i="5"/>
  <c r="Y192" i="5"/>
  <c r="Y156" i="5"/>
  <c r="Y184" i="5"/>
  <c r="Y150" i="10"/>
  <c r="Y106" i="16"/>
  <c r="Y116" i="14"/>
  <c r="Y117" i="16"/>
  <c r="Y117" i="14"/>
  <c r="Y106" i="14"/>
  <c r="Y159" i="10"/>
  <c r="Y175" i="10"/>
  <c r="Y191" i="10"/>
  <c r="Y158" i="10"/>
  <c r="Y174" i="10"/>
  <c r="Y190" i="10"/>
  <c r="Y155" i="7"/>
  <c r="Y151" i="5"/>
  <c r="Y167" i="5"/>
  <c r="Y183" i="5"/>
  <c r="Y199" i="5"/>
  <c r="Y158" i="5"/>
  <c r="Y196" i="5"/>
  <c r="Y160" i="5"/>
  <c r="Y186" i="5"/>
  <c r="Y103" i="14"/>
  <c r="Y108" i="16"/>
  <c r="Y101" i="16"/>
  <c r="Y119" i="16"/>
  <c r="Y119" i="14"/>
  <c r="Y112" i="14"/>
  <c r="Y161" i="10"/>
  <c r="Y177" i="10"/>
  <c r="Y193" i="10"/>
  <c r="Y160" i="10"/>
  <c r="Y176" i="10"/>
  <c r="Y192" i="10"/>
  <c r="Y157" i="7"/>
  <c r="Y153" i="5"/>
  <c r="Y169" i="5"/>
  <c r="Y185" i="5"/>
  <c r="Y150" i="7"/>
  <c r="Y164" i="5"/>
  <c r="Y152" i="7"/>
  <c r="Y162" i="5"/>
  <c r="Y190" i="5"/>
  <c r="Y107" i="14"/>
  <c r="Y112" i="16"/>
  <c r="Y103" i="16"/>
  <c r="Y101" i="14"/>
  <c r="Y100" i="16"/>
  <c r="Y114" i="14"/>
  <c r="Y163" i="10"/>
  <c r="Y179" i="10"/>
  <c r="Y195" i="10"/>
  <c r="Y162" i="10"/>
  <c r="Y178" i="10"/>
  <c r="Y194" i="10"/>
  <c r="Y159" i="7"/>
  <c r="Y155" i="5"/>
  <c r="Y171" i="5"/>
  <c r="Y187" i="5"/>
  <c r="Y154" i="7"/>
  <c r="Y168" i="5"/>
  <c r="Y156" i="7"/>
  <c r="Y166" i="5"/>
  <c r="Y194" i="5"/>
  <c r="Y100" i="14"/>
  <c r="Y109" i="16"/>
  <c r="Y109" i="14"/>
  <c r="Y110" i="16"/>
  <c r="Y151" i="10"/>
  <c r="Y167" i="10"/>
  <c r="Y183" i="10"/>
  <c r="Y199" i="10"/>
  <c r="Y166" i="10"/>
  <c r="Y182" i="10"/>
  <c r="Y198" i="10"/>
  <c r="Y163" i="7"/>
  <c r="Y159" i="5"/>
  <c r="Y175" i="5"/>
  <c r="Y191" i="5"/>
  <c r="Y162" i="7"/>
  <c r="Y176" i="5"/>
  <c r="Y164" i="7"/>
  <c r="Y174" i="5"/>
  <c r="D36" i="3"/>
  <c r="Y149" i="7"/>
  <c r="Y99" i="16"/>
  <c r="Y104" i="14"/>
  <c r="Y111" i="16"/>
  <c r="Y111" i="14"/>
  <c r="Y114" i="16"/>
  <c r="Y153" i="10"/>
  <c r="Y169" i="10"/>
  <c r="Y185" i="10"/>
  <c r="Y152" i="10"/>
  <c r="Y168" i="10"/>
  <c r="Y184" i="10"/>
  <c r="Y149" i="10"/>
  <c r="Y165" i="7"/>
  <c r="Y161" i="5"/>
  <c r="Y177" i="5"/>
  <c r="Y193" i="5"/>
  <c r="Y166" i="7"/>
  <c r="Y182" i="5"/>
  <c r="Y168" i="7"/>
  <c r="Y178" i="5"/>
  <c r="Y149" i="5"/>
  <c r="Y118" i="16"/>
  <c r="Y164" i="10"/>
  <c r="Y172" i="5"/>
  <c r="Y173" i="5"/>
  <c r="Y107" i="16"/>
  <c r="Y180" i="10"/>
  <c r="Y160" i="7"/>
  <c r="Y198" i="5"/>
  <c r="Y105" i="14"/>
  <c r="Y196" i="10"/>
  <c r="Y170" i="5"/>
  <c r="Y104" i="16"/>
  <c r="Y118" i="14"/>
  <c r="Y157" i="5"/>
  <c r="Y105" i="16"/>
  <c r="Y181" i="10"/>
  <c r="Y189" i="5"/>
  <c r="Y161" i="7"/>
  <c r="Y165" i="10"/>
  <c r="Y197" i="10"/>
  <c r="Y158" i="7"/>
  <c r="G99" i="19"/>
  <c r="F35" i="2" s="1"/>
  <c r="G59" i="15"/>
  <c r="Q8" i="4"/>
  <c r="T49" i="29" s="1"/>
  <c r="K59" i="15"/>
  <c r="R122" i="14"/>
  <c r="M102" i="11"/>
  <c r="G102" i="11" s="1"/>
  <c r="F31" i="2" s="1"/>
  <c r="G98" i="11"/>
  <c r="D31" i="2" s="1"/>
  <c r="D36" i="2" s="1"/>
  <c r="F45" i="3"/>
  <c r="AC59" i="29" s="1"/>
  <c r="H46" i="17"/>
  <c r="J46" i="17"/>
  <c r="Y46" i="17"/>
  <c r="K46" i="17"/>
  <c r="M46" i="17"/>
  <c r="R46" i="17"/>
  <c r="O46" i="17"/>
  <c r="Q46" i="17"/>
  <c r="V46" i="17"/>
  <c r="I46" i="17"/>
  <c r="W46" i="17"/>
  <c r="P46" i="17"/>
  <c r="L46" i="17"/>
  <c r="S46" i="17"/>
  <c r="T46" i="17"/>
  <c r="N46" i="17"/>
  <c r="U46" i="17"/>
  <c r="X46" i="17"/>
  <c r="C10" i="2"/>
  <c r="AU7" i="4" s="1"/>
  <c r="G47" i="13"/>
  <c r="G50" i="8"/>
  <c r="F8" i="2" s="1"/>
  <c r="D43" i="2" l="1"/>
  <c r="AZ11" i="4"/>
  <c r="BB11" i="4" s="1"/>
  <c r="AC62" i="29" s="1"/>
  <c r="D45" i="3"/>
  <c r="E35" i="3" s="1"/>
  <c r="X57" i="14"/>
  <c r="E11" i="2" s="1"/>
  <c r="G11" i="2" s="1"/>
  <c r="X107" i="10"/>
  <c r="J13" i="2"/>
  <c r="K52" i="19" s="1"/>
  <c r="G13" i="2"/>
  <c r="G52" i="19" s="1"/>
  <c r="E36" i="2"/>
  <c r="I8" i="43"/>
  <c r="C12" i="2"/>
  <c r="AU9" i="4" s="1"/>
  <c r="G22" i="17"/>
  <c r="G56" i="17"/>
  <c r="G57" i="17" s="1"/>
  <c r="Y200" i="10"/>
  <c r="I31" i="2" s="1"/>
  <c r="G31" i="2"/>
  <c r="J31" i="2"/>
  <c r="L59" i="29"/>
  <c r="E32" i="3"/>
  <c r="E34" i="3"/>
  <c r="E43" i="3"/>
  <c r="X107" i="7"/>
  <c r="E8" i="2" s="1"/>
  <c r="Y15" i="5"/>
  <c r="Y63" i="5"/>
  <c r="Y16" i="5"/>
  <c r="Y64" i="5"/>
  <c r="Y101" i="5"/>
  <c r="Y41" i="5"/>
  <c r="Y21" i="5"/>
  <c r="Y69" i="5"/>
  <c r="Y22" i="5"/>
  <c r="Y70" i="5"/>
  <c r="Y10" i="5"/>
  <c r="Y47" i="5"/>
  <c r="Y24" i="5"/>
  <c r="Y72" i="5"/>
  <c r="Y19" i="5"/>
  <c r="Y67" i="5"/>
  <c r="Y14" i="5"/>
  <c r="Y62" i="5"/>
  <c r="Y77" i="5"/>
  <c r="Y27" i="5"/>
  <c r="Y75" i="5"/>
  <c r="Y28" i="5"/>
  <c r="Y76" i="5"/>
  <c r="Y88" i="5"/>
  <c r="Y53" i="5"/>
  <c r="Y30" i="5"/>
  <c r="Y78" i="5"/>
  <c r="Y25" i="5"/>
  <c r="Y73" i="5"/>
  <c r="Y20" i="5"/>
  <c r="Y68" i="5"/>
  <c r="Y89" i="5"/>
  <c r="C44" i="39"/>
  <c r="Y33" i="5"/>
  <c r="Y81" i="5"/>
  <c r="Y34" i="5"/>
  <c r="Y82" i="5"/>
  <c r="Y11" i="5"/>
  <c r="Y59" i="5"/>
  <c r="Y36" i="5"/>
  <c r="Y84" i="5"/>
  <c r="Y51" i="5"/>
  <c r="Y99" i="5"/>
  <c r="Y52" i="5"/>
  <c r="Y106" i="5"/>
  <c r="Y29" i="5"/>
  <c r="Y95" i="5"/>
  <c r="Y54" i="5"/>
  <c r="Y102" i="5"/>
  <c r="Y49" i="5"/>
  <c r="Y97" i="5"/>
  <c r="Y44" i="5"/>
  <c r="Y92" i="5"/>
  <c r="Y9" i="5"/>
  <c r="Y57" i="5"/>
  <c r="Y105" i="5"/>
  <c r="Y58" i="5"/>
  <c r="Y71" i="5"/>
  <c r="Y35" i="5"/>
  <c r="Y12" i="5"/>
  <c r="Y60" i="5"/>
  <c r="Y7" i="5"/>
  <c r="Y55" i="5"/>
  <c r="Y103" i="5"/>
  <c r="Y50" i="5"/>
  <c r="Y98" i="5"/>
  <c r="Y45" i="5"/>
  <c r="Y23" i="5"/>
  <c r="Y96" i="5"/>
  <c r="Y91" i="5"/>
  <c r="Y86" i="5"/>
  <c r="Y83" i="7"/>
  <c r="Y50" i="7"/>
  <c r="Y53" i="7"/>
  <c r="Y20" i="7"/>
  <c r="Y101" i="7"/>
  <c r="Y62" i="7"/>
  <c r="Y18" i="7"/>
  <c r="Y97" i="7"/>
  <c r="Y88" i="7"/>
  <c r="Y71" i="7"/>
  <c r="Y40" i="7"/>
  <c r="Y44" i="7"/>
  <c r="Y91" i="7"/>
  <c r="Y11" i="10"/>
  <c r="Y26" i="10"/>
  <c r="Y15" i="10"/>
  <c r="Y55" i="10"/>
  <c r="Y68" i="10"/>
  <c r="Y82" i="10"/>
  <c r="Y77" i="10"/>
  <c r="Y47" i="10"/>
  <c r="Y49" i="10"/>
  <c r="Y86" i="10"/>
  <c r="Y85" i="10"/>
  <c r="Y70" i="10"/>
  <c r="Y24" i="14"/>
  <c r="Y21" i="14"/>
  <c r="Y14" i="14"/>
  <c r="Y46" i="14"/>
  <c r="Y39" i="14"/>
  <c r="Y50" i="16"/>
  <c r="Y45" i="16"/>
  <c r="Y51" i="16"/>
  <c r="Y41" i="16"/>
  <c r="Y24" i="16"/>
  <c r="Y53" i="14"/>
  <c r="Y54" i="14"/>
  <c r="Y16" i="16"/>
  <c r="Y18" i="5"/>
  <c r="Y13" i="7"/>
  <c r="Y57" i="7"/>
  <c r="Y43" i="7"/>
  <c r="Y30" i="10"/>
  <c r="Y92" i="10"/>
  <c r="Y36" i="14"/>
  <c r="Y40" i="16"/>
  <c r="Y14" i="16"/>
  <c r="Y94" i="5"/>
  <c r="Y23" i="7"/>
  <c r="Y67" i="7"/>
  <c r="Y31" i="7"/>
  <c r="Y39" i="10"/>
  <c r="Y90" i="10"/>
  <c r="Y12" i="14"/>
  <c r="Y27" i="14"/>
  <c r="Y48" i="14"/>
  <c r="Y52" i="14"/>
  <c r="Y7" i="16"/>
  <c r="Y87" i="5"/>
  <c r="Y65" i="5"/>
  <c r="Y13" i="5"/>
  <c r="Y8" i="5"/>
  <c r="Y104" i="5"/>
  <c r="Y99" i="7"/>
  <c r="Y54" i="7"/>
  <c r="Y58" i="7"/>
  <c r="Y24" i="7"/>
  <c r="Y7" i="7"/>
  <c r="Y70" i="7"/>
  <c r="Y22" i="7"/>
  <c r="Y106" i="7"/>
  <c r="Y82" i="7"/>
  <c r="Y55" i="7"/>
  <c r="Y75" i="7"/>
  <c r="Y28" i="7"/>
  <c r="Y104" i="7"/>
  <c r="Y16" i="10"/>
  <c r="Y35" i="10"/>
  <c r="Y20" i="10"/>
  <c r="Y64" i="10"/>
  <c r="Y75" i="10"/>
  <c r="Y43" i="10"/>
  <c r="Y41" i="10"/>
  <c r="Y45" i="10"/>
  <c r="Y29" i="10"/>
  <c r="Y63" i="10"/>
  <c r="Y101" i="10"/>
  <c r="Y97" i="10"/>
  <c r="Y28" i="14"/>
  <c r="Y25" i="14"/>
  <c r="Y18" i="14"/>
  <c r="Y11" i="14"/>
  <c r="Y43" i="14"/>
  <c r="Y54" i="16"/>
  <c r="Y53" i="16"/>
  <c r="Y55" i="16"/>
  <c r="Y49" i="16"/>
  <c r="Y15" i="16"/>
  <c r="Y55" i="14"/>
  <c r="Y19" i="16"/>
  <c r="Y6" i="14"/>
  <c r="Y40" i="5"/>
  <c r="Y37" i="5"/>
  <c r="Y86" i="7"/>
  <c r="Y92" i="7"/>
  <c r="Y51" i="10"/>
  <c r="Y100" i="10"/>
  <c r="Y79" i="10"/>
  <c r="Y26" i="14"/>
  <c r="Y9" i="14"/>
  <c r="Y56" i="5"/>
  <c r="Y8" i="7"/>
  <c r="Y102" i="7"/>
  <c r="Y84" i="7"/>
  <c r="Y93" i="10"/>
  <c r="Y65" i="10"/>
  <c r="Y69" i="10"/>
  <c r="Y41" i="14"/>
  <c r="Y52" i="16"/>
  <c r="Y21" i="16"/>
  <c r="Y93" i="5"/>
  <c r="Y83" i="5"/>
  <c r="Y31" i="5"/>
  <c r="Y26" i="5"/>
  <c r="Y103" i="7"/>
  <c r="Y9" i="7"/>
  <c r="Y66" i="7"/>
  <c r="Y33" i="7"/>
  <c r="Y11" i="7"/>
  <c r="Y78" i="7"/>
  <c r="Y41" i="7"/>
  <c r="Y64" i="7"/>
  <c r="Y87" i="7"/>
  <c r="Y39" i="7"/>
  <c r="Y59" i="7"/>
  <c r="Y79" i="7"/>
  <c r="Y9" i="10"/>
  <c r="Y19" i="10"/>
  <c r="Y42" i="10"/>
  <c r="Y23" i="10"/>
  <c r="Y71" i="10"/>
  <c r="Y22" i="10"/>
  <c r="Y50" i="10"/>
  <c r="Y96" i="10"/>
  <c r="Y105" i="10"/>
  <c r="Y53" i="10"/>
  <c r="Y84" i="10"/>
  <c r="Y89" i="10"/>
  <c r="Y76" i="10"/>
  <c r="Y32" i="14"/>
  <c r="Y29" i="14"/>
  <c r="Y22" i="14"/>
  <c r="Y15" i="14"/>
  <c r="Y26" i="16"/>
  <c r="Y32" i="16"/>
  <c r="Y27" i="16"/>
  <c r="Y28" i="16"/>
  <c r="Y49" i="14"/>
  <c r="Y50" i="14"/>
  <c r="Y51" i="14"/>
  <c r="Y32" i="5"/>
  <c r="Y49" i="7"/>
  <c r="Y100" i="7"/>
  <c r="Y24" i="10"/>
  <c r="Y52" i="10"/>
  <c r="Y57" i="10"/>
  <c r="Y33" i="14"/>
  <c r="Y31" i="16"/>
  <c r="Y12" i="16"/>
  <c r="Y61" i="5"/>
  <c r="Y21" i="7"/>
  <c r="Y73" i="7"/>
  <c r="Y21" i="10"/>
  <c r="Y14" i="10"/>
  <c r="Y83" i="10"/>
  <c r="Y44" i="14"/>
  <c r="Y39" i="16"/>
  <c r="Y7" i="14"/>
  <c r="Y74" i="7"/>
  <c r="Y13" i="10"/>
  <c r="Y74" i="10"/>
  <c r="Y30" i="16"/>
  <c r="Y46" i="5"/>
  <c r="Y42" i="5"/>
  <c r="Y43" i="5"/>
  <c r="Y38" i="5"/>
  <c r="Y34" i="7"/>
  <c r="Y17" i="7"/>
  <c r="Y90" i="7"/>
  <c r="Y61" i="7"/>
  <c r="Y19" i="7"/>
  <c r="Y94" i="7"/>
  <c r="Y65" i="7"/>
  <c r="Y32" i="7"/>
  <c r="Y68" i="7"/>
  <c r="Y26" i="7"/>
  <c r="Y85" i="7"/>
  <c r="Y47" i="7"/>
  <c r="Y17" i="10"/>
  <c r="Y38" i="10"/>
  <c r="Y67" i="10"/>
  <c r="Y32" i="10"/>
  <c r="Y87" i="10"/>
  <c r="Y104" i="10"/>
  <c r="Y99" i="10"/>
  <c r="Y103" i="10"/>
  <c r="Y58" i="10"/>
  <c r="Y62" i="10"/>
  <c r="Y37" i="10"/>
  <c r="Y40" i="10"/>
  <c r="Y56" i="10"/>
  <c r="Y40" i="14"/>
  <c r="Y37" i="14"/>
  <c r="Y30" i="14"/>
  <c r="Y23" i="14"/>
  <c r="Y34" i="16"/>
  <c r="Y48" i="16"/>
  <c r="Y35" i="16"/>
  <c r="Y44" i="16"/>
  <c r="Y23" i="16"/>
  <c r="Y20" i="16"/>
  <c r="Y47" i="14"/>
  <c r="Y106" i="10"/>
  <c r="Y6" i="16"/>
  <c r="Y38" i="7"/>
  <c r="Y95" i="7"/>
  <c r="Y44" i="10"/>
  <c r="Y38" i="16"/>
  <c r="Y8" i="16"/>
  <c r="Y100" i="5"/>
  <c r="Y66" i="5"/>
  <c r="Y79" i="5"/>
  <c r="Y74" i="5"/>
  <c r="Y80" i="7"/>
  <c r="Y42" i="7"/>
  <c r="Y25" i="7"/>
  <c r="Y12" i="7"/>
  <c r="Y77" i="7"/>
  <c r="Y29" i="7"/>
  <c r="Y10" i="7"/>
  <c r="Y81" i="7"/>
  <c r="Y51" i="7"/>
  <c r="Y36" i="7"/>
  <c r="Y72" i="7"/>
  <c r="Y76" i="7"/>
  <c r="Y27" i="7"/>
  <c r="Y25" i="10"/>
  <c r="Y10" i="10"/>
  <c r="Y7" i="10"/>
  <c r="Y46" i="10"/>
  <c r="Y27" i="10"/>
  <c r="Y59" i="10"/>
  <c r="Y98" i="10"/>
  <c r="Y94" i="10"/>
  <c r="Y91" i="10"/>
  <c r="Y60" i="10"/>
  <c r="Y95" i="10"/>
  <c r="Y33" i="10"/>
  <c r="Y16" i="14"/>
  <c r="Y13" i="14"/>
  <c r="Y45" i="14"/>
  <c r="Y38" i="14"/>
  <c r="Y31" i="14"/>
  <c r="Y42" i="16"/>
  <c r="Y29" i="16"/>
  <c r="Y43" i="16"/>
  <c r="Y25" i="16"/>
  <c r="Y13" i="16"/>
  <c r="Y8" i="14"/>
  <c r="Y9" i="16"/>
  <c r="Y17" i="16"/>
  <c r="Y6" i="7"/>
  <c r="Y30" i="7"/>
  <c r="Y15" i="7"/>
  <c r="Y48" i="7"/>
  <c r="Y63" i="7"/>
  <c r="Y80" i="10"/>
  <c r="Y81" i="10"/>
  <c r="Y31" i="10"/>
  <c r="Y19" i="14"/>
  <c r="Y36" i="16"/>
  <c r="Y56" i="14"/>
  <c r="Y48" i="5"/>
  <c r="Y69" i="7"/>
  <c r="Y52" i="7"/>
  <c r="Y54" i="10"/>
  <c r="Y36" i="10"/>
  <c r="Y102" i="10"/>
  <c r="Y34" i="14"/>
  <c r="Y56" i="16"/>
  <c r="Y39" i="5"/>
  <c r="Y17" i="5"/>
  <c r="Y90" i="5"/>
  <c r="Y85" i="5"/>
  <c r="Y80" i="5"/>
  <c r="Y96" i="7"/>
  <c r="Y46" i="7"/>
  <c r="Y37" i="7"/>
  <c r="Y16" i="7"/>
  <c r="Y93" i="7"/>
  <c r="Y45" i="7"/>
  <c r="Y14" i="7"/>
  <c r="Y89" i="7"/>
  <c r="Y35" i="7"/>
  <c r="Y105" i="7"/>
  <c r="Y56" i="7"/>
  <c r="Y60" i="7"/>
  <c r="Y98" i="7"/>
  <c r="Y8" i="10"/>
  <c r="Y18" i="10"/>
  <c r="Y12" i="10"/>
  <c r="Y48" i="10"/>
  <c r="Y34" i="10"/>
  <c r="Y66" i="10"/>
  <c r="Y88" i="10"/>
  <c r="Y72" i="10"/>
  <c r="Y73" i="10"/>
  <c r="Y28" i="10"/>
  <c r="Y61" i="10"/>
  <c r="Y78" i="10"/>
  <c r="Y20" i="14"/>
  <c r="Y17" i="14"/>
  <c r="Y10" i="14"/>
  <c r="Y42" i="14"/>
  <c r="Y35" i="14"/>
  <c r="Y46" i="16"/>
  <c r="Y37" i="16"/>
  <c r="Y47" i="16"/>
  <c r="Y33" i="16"/>
  <c r="Y18" i="16"/>
  <c r="Y11" i="16"/>
  <c r="Y22" i="16"/>
  <c r="Y10" i="16"/>
  <c r="Y6" i="10"/>
  <c r="G32" i="2"/>
  <c r="J32" i="2"/>
  <c r="K99" i="13" s="1"/>
  <c r="AU4" i="4"/>
  <c r="D10" i="43"/>
  <c r="F14" i="2"/>
  <c r="E10" i="43"/>
  <c r="J8" i="2"/>
  <c r="G8" i="2"/>
  <c r="Y200" i="5"/>
  <c r="I29" i="2" s="1"/>
  <c r="Y120" i="14"/>
  <c r="I33" i="2" s="1"/>
  <c r="I10" i="43"/>
  <c r="D9" i="2"/>
  <c r="G53" i="11"/>
  <c r="J35" i="2"/>
  <c r="K101" i="19" s="1"/>
  <c r="G35" i="2"/>
  <c r="D20" i="39"/>
  <c r="G46" i="17"/>
  <c r="F34" i="2" s="1"/>
  <c r="F36" i="2" s="1"/>
  <c r="C36" i="39"/>
  <c r="E9" i="2"/>
  <c r="G9" i="2"/>
  <c r="J9" i="2"/>
  <c r="F10" i="43"/>
  <c r="J30" i="2"/>
  <c r="G30" i="2"/>
  <c r="D44" i="2"/>
  <c r="L61" i="29"/>
  <c r="Y120" i="16"/>
  <c r="I34" i="2" s="1"/>
  <c r="D14" i="3"/>
  <c r="C49" i="39" s="1"/>
  <c r="E15" i="39"/>
  <c r="D9" i="3"/>
  <c r="C47" i="39" s="1"/>
  <c r="E13" i="39"/>
  <c r="D10" i="2"/>
  <c r="G48" i="13"/>
  <c r="Y170" i="7"/>
  <c r="I30" i="2" s="1"/>
  <c r="X57" i="16"/>
  <c r="E12" i="2" s="1"/>
  <c r="G12" i="2" s="1"/>
  <c r="E14" i="39"/>
  <c r="F20" i="3"/>
  <c r="D13" i="3"/>
  <c r="E11" i="39"/>
  <c r="D7" i="3"/>
  <c r="C45" i="39" s="1"/>
  <c r="F11" i="3"/>
  <c r="J29" i="2"/>
  <c r="G29" i="2"/>
  <c r="J10" i="2"/>
  <c r="K50" i="13" s="1"/>
  <c r="G10" i="43"/>
  <c r="G10" i="2"/>
  <c r="E38" i="3" l="1"/>
  <c r="E40" i="3"/>
  <c r="E31" i="3"/>
  <c r="E39" i="3"/>
  <c r="E33" i="3"/>
  <c r="E41" i="3"/>
  <c r="E44" i="3" s="1"/>
  <c r="E42" i="3"/>
  <c r="Y107" i="10"/>
  <c r="Y57" i="14"/>
  <c r="I11" i="2" s="1"/>
  <c r="J11" i="2" s="1"/>
  <c r="N10" i="4"/>
  <c r="AC26" i="29" s="1"/>
  <c r="N8" i="4"/>
  <c r="T26" i="29" s="1"/>
  <c r="G30" i="15"/>
  <c r="R59" i="14"/>
  <c r="F21" i="3"/>
  <c r="AU11" i="4"/>
  <c r="AW11" i="4" s="1"/>
  <c r="AC39" i="29" s="1"/>
  <c r="D14" i="2"/>
  <c r="L38" i="29" s="1"/>
  <c r="C14" i="2"/>
  <c r="L37" i="29" s="1"/>
  <c r="E36" i="3"/>
  <c r="V172" i="7"/>
  <c r="K103" i="8"/>
  <c r="G101" i="19"/>
  <c r="Q10" i="4"/>
  <c r="AC49" i="29" s="1"/>
  <c r="Q7" i="4"/>
  <c r="L51" i="29" s="1"/>
  <c r="G99" i="13"/>
  <c r="G103" i="8"/>
  <c r="Q5" i="4"/>
  <c r="C51" i="29" s="1"/>
  <c r="R172" i="7"/>
  <c r="J36" i="2"/>
  <c r="K29" i="2" s="1"/>
  <c r="G36" i="2"/>
  <c r="H29" i="2" s="1"/>
  <c r="K95" i="6"/>
  <c r="V202" i="5"/>
  <c r="I9" i="2"/>
  <c r="D11" i="3"/>
  <c r="K55" i="11"/>
  <c r="V109" i="10"/>
  <c r="K54" i="8"/>
  <c r="V109" i="7"/>
  <c r="Y57" i="16"/>
  <c r="I12" i="2" s="1"/>
  <c r="J12" i="2" s="1"/>
  <c r="K24" i="17" s="1"/>
  <c r="I36" i="2"/>
  <c r="D20" i="3"/>
  <c r="C48" i="39"/>
  <c r="C54" i="39" s="1"/>
  <c r="G50" i="13"/>
  <c r="N7" i="4"/>
  <c r="L28" i="29" s="1"/>
  <c r="J15" i="43"/>
  <c r="K13" i="43" s="1"/>
  <c r="J17" i="43" s="1"/>
  <c r="Q4" i="4"/>
  <c r="C49" i="29" s="1"/>
  <c r="G95" i="6"/>
  <c r="R202" i="5"/>
  <c r="Y107" i="7"/>
  <c r="I8" i="2" s="1"/>
  <c r="G55" i="11"/>
  <c r="R109" i="10"/>
  <c r="N6" i="4"/>
  <c r="L26" i="29" s="1"/>
  <c r="V202" i="10"/>
  <c r="K104" i="11"/>
  <c r="E20" i="39"/>
  <c r="C21" i="39" s="1"/>
  <c r="G34" i="2"/>
  <c r="J34" i="2"/>
  <c r="N9" i="4"/>
  <c r="T28" i="29" s="1"/>
  <c r="G24" i="17"/>
  <c r="R59" i="16"/>
  <c r="R109" i="7"/>
  <c r="N5" i="4"/>
  <c r="C28" i="29" s="1"/>
  <c r="G54" i="8"/>
  <c r="R202" i="10"/>
  <c r="G104" i="11"/>
  <c r="Q6" i="4"/>
  <c r="L49" i="29" s="1"/>
  <c r="J13" i="43" l="1"/>
  <c r="E21" i="43" s="1"/>
  <c r="E23" i="43" s="1"/>
  <c r="V59" i="16"/>
  <c r="E45" i="3"/>
  <c r="V59" i="14"/>
  <c r="K30" i="15"/>
  <c r="AC36" i="29"/>
  <c r="X6" i="5"/>
  <c r="X107" i="5" s="1"/>
  <c r="E7" i="2" s="1"/>
  <c r="W15" i="4"/>
  <c r="W16" i="4" s="1"/>
  <c r="W17" i="4" s="1"/>
  <c r="G48" i="17"/>
  <c r="R122" i="16"/>
  <c r="Q9" i="4"/>
  <c r="T51" i="29" s="1"/>
  <c r="V122" i="16"/>
  <c r="K48" i="17"/>
  <c r="G100" i="13"/>
  <c r="R123" i="16"/>
  <c r="G105" i="11"/>
  <c r="G102" i="19"/>
  <c r="K60" i="15"/>
  <c r="G49" i="17"/>
  <c r="G60" i="15"/>
  <c r="R173" i="7"/>
  <c r="Z64" i="29"/>
  <c r="R123" i="14"/>
  <c r="R203" i="10"/>
  <c r="G96" i="6"/>
  <c r="R203" i="5"/>
  <c r="G104" i="8"/>
  <c r="D38" i="2"/>
  <c r="V123" i="16"/>
  <c r="K100" i="13"/>
  <c r="V123" i="14"/>
  <c r="K104" i="8"/>
  <c r="V203" i="10"/>
  <c r="K96" i="6"/>
  <c r="V173" i="7"/>
  <c r="K102" i="19"/>
  <c r="K105" i="11"/>
  <c r="V203" i="5"/>
  <c r="K49" i="17"/>
  <c r="D21" i="3"/>
  <c r="Y6" i="5" s="1"/>
  <c r="Y107" i="5" s="1"/>
  <c r="I7" i="2" s="1"/>
  <c r="I14" i="2" l="1"/>
  <c r="J14" i="2" s="1"/>
  <c r="K7" i="2" s="1"/>
  <c r="J7" i="2"/>
  <c r="E14" i="2"/>
  <c r="G14" i="2" s="1"/>
  <c r="H7" i="2" s="1"/>
  <c r="G7" i="2"/>
  <c r="E19" i="3"/>
  <c r="L36" i="29"/>
  <c r="F15" i="43"/>
  <c r="E10" i="3"/>
  <c r="E14" i="3"/>
  <c r="E8" i="3"/>
  <c r="E13" i="3"/>
  <c r="E7" i="3"/>
  <c r="E16" i="3"/>
  <c r="E18" i="3"/>
  <c r="E9" i="3"/>
  <c r="E17" i="3"/>
  <c r="E6" i="3"/>
  <c r="E15" i="3"/>
  <c r="K25" i="17" l="1"/>
  <c r="K55" i="8"/>
  <c r="V60" i="14"/>
  <c r="K53" i="19"/>
  <c r="V110" i="5"/>
  <c r="V60" i="16"/>
  <c r="V110" i="7"/>
  <c r="K31" i="15"/>
  <c r="V110" i="10"/>
  <c r="K51" i="13"/>
  <c r="K53" i="6"/>
  <c r="K56" i="11"/>
  <c r="R109" i="5"/>
  <c r="G52" i="6"/>
  <c r="N4" i="4"/>
  <c r="C26" i="29" s="1"/>
  <c r="R60" i="14"/>
  <c r="D16" i="2"/>
  <c r="D20" i="2" s="1"/>
  <c r="G56" i="11"/>
  <c r="G25" i="17"/>
  <c r="G53" i="19"/>
  <c r="G53" i="6"/>
  <c r="G55" i="8"/>
  <c r="R110" i="7"/>
  <c r="R110" i="10"/>
  <c r="Z41" i="29"/>
  <c r="R110" i="5"/>
  <c r="R60" i="16"/>
  <c r="G51" i="13"/>
  <c r="G31" i="15"/>
  <c r="K52" i="6"/>
  <c r="V109" i="5"/>
  <c r="E20" i="3"/>
  <c r="E11" i="3"/>
  <c r="E21" i="3" l="1"/>
  <c r="R172" i="42" l="1"/>
  <c r="R172" i="41"/>
  <c r="V172" i="42" l="1"/>
  <c r="V172" i="41"/>
  <c r="R173" i="41" l="1"/>
  <c r="R173" i="42"/>
  <c r="V173" i="41"/>
  <c r="V173" i="42"/>
  <c r="V109" i="41" l="1"/>
  <c r="V109" i="42"/>
  <c r="V110" i="42" l="1"/>
  <c r="V110" i="41"/>
  <c r="R109" i="42" l="1"/>
  <c r="R109" i="41" l="1"/>
  <c r="R110" i="42" l="1"/>
  <c r="R110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Dotta Rech</author>
  </authors>
  <commentList>
    <comment ref="H6" authorId="0" shapeId="0" xr:uid="{00000000-0006-0000-1000-000001000000}">
      <text>
        <r>
          <rPr>
            <b/>
            <sz val="9"/>
            <color indexed="81"/>
            <rFont val="Segoe UI"/>
            <family val="2"/>
          </rPr>
          <t xml:space="preserve">Valores sugeridos.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Dotta Rech</author>
    <author>Gustavo Klinguelfus</author>
  </authors>
  <commentList>
    <comment ref="N14" authorId="0" shapeId="0" xr:uid="{00000000-0006-0000-1500-000001000000}">
      <text>
        <r>
          <rPr>
            <sz val="9"/>
            <color indexed="81"/>
            <rFont val="Segoe UI"/>
            <family val="2"/>
          </rPr>
          <t>Insira o Fator de Correção conforme a cidade.</t>
        </r>
      </text>
    </comment>
    <comment ref="N16" authorId="0" shapeId="0" xr:uid="{00000000-0006-0000-1500-000002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7" authorId="0" shapeId="0" xr:uid="{00000000-0006-0000-1500-000003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8" authorId="0" shapeId="0" xr:uid="{00000000-0006-0000-1500-000004000000}">
      <text>
        <r>
          <rPr>
            <sz val="9"/>
            <color indexed="81"/>
            <rFont val="Segoe UI"/>
            <family val="2"/>
          </rPr>
          <t xml:space="preserve">
Preencher apenas caso os valores sejam conhecidos. Caso contrário FCP = 0,1</t>
        </r>
      </text>
    </comment>
    <comment ref="N45" authorId="0" shapeId="0" xr:uid="{00000000-0006-0000-1500-000005000000}">
      <text>
        <r>
          <rPr>
            <b/>
            <sz val="9"/>
            <color indexed="81"/>
            <rFont val="Segoe UI"/>
            <family val="2"/>
          </rPr>
          <t>Leticia Dotta Rech:</t>
        </r>
        <r>
          <rPr>
            <sz val="9"/>
            <color indexed="81"/>
            <rFont val="Segoe UI"/>
            <family val="2"/>
          </rPr>
          <t xml:space="preserve">
Insira o Fator de Correção conforme cidade.</t>
        </r>
      </text>
    </comment>
    <comment ref="N47" authorId="1" shapeId="0" xr:uid="{00000000-0006-0000-1500-000006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8" authorId="1" shapeId="0" xr:uid="{00000000-0006-0000-1500-000007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9" authorId="1" shapeId="0" xr:uid="{00000000-0006-0000-1500-000008000000}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sharedStrings.xml><?xml version="1.0" encoding="utf-8"?>
<sst xmlns="http://schemas.openxmlformats.org/spreadsheetml/2006/main" count="10987" uniqueCount="3117">
  <si>
    <t>IDENTIFICAÇÃO DO PROJETO</t>
  </si>
  <si>
    <t>IDENTIFICAÇÃO DA UNIDADE CONSUMIDORA</t>
  </si>
  <si>
    <t xml:space="preserve">CED = </t>
  </si>
  <si>
    <t xml:space="preserve">CEE = </t>
  </si>
  <si>
    <t>MWh/ano</t>
  </si>
  <si>
    <t>kW</t>
  </si>
  <si>
    <t>R$/MWh</t>
  </si>
  <si>
    <t>R$/kW</t>
  </si>
  <si>
    <t>meses</t>
  </si>
  <si>
    <t>Localização</t>
  </si>
  <si>
    <t>Tipologia</t>
  </si>
  <si>
    <t>Fator de carga</t>
  </si>
  <si>
    <t>INFORMAÇÕES SOBRE O PROJETO</t>
  </si>
  <si>
    <t>INFORMAÇÕES SOBRE A UNIDADE CONSUMIDORA</t>
  </si>
  <si>
    <t>Atividade</t>
  </si>
  <si>
    <t>SELECIONE A TIPOLOGIA</t>
  </si>
  <si>
    <t>INDUSTRIAL</t>
  </si>
  <si>
    <t>COMÉRCIO E SERVIÇOS</t>
  </si>
  <si>
    <t>PODER PÚBLICO</t>
  </si>
  <si>
    <t>RURAL</t>
  </si>
  <si>
    <t>RESIDENCIAL</t>
  </si>
  <si>
    <t>RESIDENCIAL BAIXA RENDA</t>
  </si>
  <si>
    <t>SELECIONE A CIDADE</t>
  </si>
  <si>
    <t>CURITIBA</t>
  </si>
  <si>
    <t>SELECIONE O TIPO DE ATIVIDADE</t>
  </si>
  <si>
    <t>Tarifa</t>
  </si>
  <si>
    <t>SELECIONE A TARIFA</t>
  </si>
  <si>
    <t>CONVENCIONAL</t>
  </si>
  <si>
    <t>TARIFA VERDE</t>
  </si>
  <si>
    <t>TARIFA AZUL</t>
  </si>
  <si>
    <t>CONSUMIDOR LIVRE</t>
  </si>
  <si>
    <t>Subgrupo tarifário</t>
  </si>
  <si>
    <t>SELECIONE O SUBGRUPO TARIFÁRIO</t>
  </si>
  <si>
    <t>PONTA GROSSA</t>
  </si>
  <si>
    <t>LONDRINA</t>
  </si>
  <si>
    <t>CASCAVEL</t>
  </si>
  <si>
    <t>A1 - ACIMA DE 230 kV</t>
  </si>
  <si>
    <t>A2 - DE 88 kV A 230 kV</t>
  </si>
  <si>
    <t>A3 - 69 kV</t>
  </si>
  <si>
    <t>A3a - DE 30 kV A 44 kV</t>
  </si>
  <si>
    <t>A4 - DE 2,3 kV A 25 kV</t>
  </si>
  <si>
    <t>AS - SUBTERRÂNEO</t>
  </si>
  <si>
    <t>B1 - BAIXA TENSÃO (RESIDENCIAL)</t>
  </si>
  <si>
    <t>B2 - BAIXA TENSÃO (RURAL)</t>
  </si>
  <si>
    <t>B3 - BAIXA TENSÃO (DEMAIS CLASSES)</t>
  </si>
  <si>
    <t>CEE</t>
  </si>
  <si>
    <t>CED</t>
  </si>
  <si>
    <t>Uso final</t>
  </si>
  <si>
    <t>EE</t>
  </si>
  <si>
    <t>RDP</t>
  </si>
  <si>
    <t>BA</t>
  </si>
  <si>
    <t>TOTAL</t>
  </si>
  <si>
    <t>Lâmpadas</t>
  </si>
  <si>
    <t>Reatores</t>
  </si>
  <si>
    <t>Potência</t>
  </si>
  <si>
    <t>Quantidade</t>
  </si>
  <si>
    <t>Funcionamento</t>
  </si>
  <si>
    <t>W</t>
  </si>
  <si>
    <t>h/ano</t>
  </si>
  <si>
    <t>Potência instalada</t>
  </si>
  <si>
    <t>Fator de coincidência na ponta</t>
  </si>
  <si>
    <t>Energia consumida</t>
  </si>
  <si>
    <t>Demanda média na ponta</t>
  </si>
  <si>
    <t>ilumin 1</t>
  </si>
  <si>
    <t>ilumin 2</t>
  </si>
  <si>
    <t>ilumin 3</t>
  </si>
  <si>
    <t>Tempo de utilização do sistema, em um dia</t>
  </si>
  <si>
    <t>Dias de utilização do sistema, em um ano</t>
  </si>
  <si>
    <t>h/dia</t>
  </si>
  <si>
    <t>dia/ano</t>
  </si>
  <si>
    <t>Redução de demanda na ponta</t>
  </si>
  <si>
    <t>%</t>
  </si>
  <si>
    <t>Energia economizada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</si>
  <si>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</si>
  <si>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</si>
  <si>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</si>
  <si>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</si>
  <si>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</si>
  <si>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</si>
  <si>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</si>
  <si>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</si>
  <si>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</si>
  <si>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</si>
  <si>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</si>
  <si>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</si>
  <si>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</si>
  <si>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</si>
  <si>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</si>
  <si>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</si>
  <si>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</si>
  <si>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</si>
  <si>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</si>
  <si>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</si>
  <si>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</si>
  <si>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</si>
  <si>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</si>
  <si>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</si>
  <si>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</si>
  <si>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</si>
  <si>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</si>
  <si>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</si>
  <si>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</si>
  <si>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</si>
  <si>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</si>
  <si>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</si>
  <si>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</si>
  <si>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</si>
  <si>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</si>
  <si>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</si>
  <si>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</si>
  <si>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</si>
  <si>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</si>
  <si>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</si>
  <si>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</si>
  <si>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</si>
  <si>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</si>
  <si>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</si>
  <si>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</si>
  <si>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</si>
  <si>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</si>
  <si>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</si>
  <si>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</si>
  <si>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</si>
  <si>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Custo da energia evitada (CEE) =</t>
  </si>
  <si>
    <t>Custo evitado de demanda (CED) =</t>
  </si>
  <si>
    <t>R$</t>
  </si>
  <si>
    <t>kWh/mês</t>
  </si>
  <si>
    <t>Desvio - Energia consumida</t>
  </si>
  <si>
    <t>Desvio - Demanda média na ponta</t>
  </si>
  <si>
    <t>ABATIA</t>
  </si>
  <si>
    <t>ALVORADA DO SUL</t>
  </si>
  <si>
    <t>ANDIRA</t>
  </si>
  <si>
    <t>ANGULO</t>
  </si>
  <si>
    <t>APUCARANA</t>
  </si>
  <si>
    <t>ARAPONGAS</t>
  </si>
  <si>
    <t>ARAPUA</t>
  </si>
  <si>
    <t>ARIRANHA DO IVAI</t>
  </si>
  <si>
    <t>ASSAI</t>
  </si>
  <si>
    <t>ASTORGA</t>
  </si>
  <si>
    <t>BANDEIRANTES</t>
  </si>
  <si>
    <t>BELA VISTA DO PARAISO</t>
  </si>
  <si>
    <t>BOM SUCESSO</t>
  </si>
  <si>
    <t>BORRAZOPOLIS</t>
  </si>
  <si>
    <t>CAFEARA</t>
  </si>
  <si>
    <t>CALIFORNIA</t>
  </si>
  <si>
    <t>CAMBARA</t>
  </si>
  <si>
    <t>CAMBE</t>
  </si>
  <si>
    <t>CAMBIRA</t>
  </si>
  <si>
    <t>CANDIDO DE ABREU</t>
  </si>
  <si>
    <t>CARLOPOLIS</t>
  </si>
  <si>
    <t>CENTENARIO DO SUL</t>
  </si>
  <si>
    <t>CONGONHINHAS</t>
  </si>
  <si>
    <t>CONSELHEIRO MAIRINCK</t>
  </si>
  <si>
    <t>CORNELIO PROCOPIO</t>
  </si>
  <si>
    <t>CRUZMALTINA</t>
  </si>
  <si>
    <t>FAXINAL</t>
  </si>
  <si>
    <t>FLORESTOPOLIS</t>
  </si>
  <si>
    <t>FLORIDA</t>
  </si>
  <si>
    <t>GODOY MOREIRA</t>
  </si>
  <si>
    <t>GRANDES RIOS</t>
  </si>
  <si>
    <t>GUAPIRAMA</t>
  </si>
  <si>
    <t>GUARACI</t>
  </si>
  <si>
    <t>IBAITI</t>
  </si>
  <si>
    <t>IBIPORA</t>
  </si>
  <si>
    <t>IGUARACU</t>
  </si>
  <si>
    <t>ITAMBARACA</t>
  </si>
  <si>
    <t>IVAIPORA</t>
  </si>
  <si>
    <t>JABOTI</t>
  </si>
  <si>
    <t>JAGUAPITA</t>
  </si>
  <si>
    <t>JANDAIA DO SUL</t>
  </si>
  <si>
    <t>JAPIRA</t>
  </si>
  <si>
    <t>JARDIM ALEGRE</t>
  </si>
  <si>
    <t>JATAIZINHO</t>
  </si>
  <si>
    <t>JOAQUIM TAVORA</t>
  </si>
  <si>
    <t>JUNDIAI DO SUL</t>
  </si>
  <si>
    <t>KALORE</t>
  </si>
  <si>
    <t>LEOPOLIS</t>
  </si>
  <si>
    <t>LIDIANOPOLIS</t>
  </si>
  <si>
    <t>LOBATO</t>
  </si>
  <si>
    <t>LUNARDELLI</t>
  </si>
  <si>
    <t>LUPIONOPOLIS</t>
  </si>
  <si>
    <t>MANOEL RIBAS</t>
  </si>
  <si>
    <t>MARILANDIA DO SUL</t>
  </si>
  <si>
    <t>MARUMBI</t>
  </si>
  <si>
    <t>MAUA DA SERRA</t>
  </si>
  <si>
    <t>MIRASELVA</t>
  </si>
  <si>
    <t>MUNHOZ DE MELO</t>
  </si>
  <si>
    <t>NOSSA SENHORA DAS GRACAS</t>
  </si>
  <si>
    <t>NOVA AMERICA DA COLINA</t>
  </si>
  <si>
    <t>NOVA FATIMA</t>
  </si>
  <si>
    <t>NOVA SANTA BARBARA</t>
  </si>
  <si>
    <t>NOVO ITACOLOMI</t>
  </si>
  <si>
    <t>PINHALAO</t>
  </si>
  <si>
    <t>PITANGUEIRAS</t>
  </si>
  <si>
    <t>PORECATU</t>
  </si>
  <si>
    <t>PRADO FERREIRA</t>
  </si>
  <si>
    <t>PRIMEIRO DE MAIO</t>
  </si>
  <si>
    <t>QUATIGUA</t>
  </si>
  <si>
    <t>RANCHO ALEGRE</t>
  </si>
  <si>
    <t>RIBEIRAO DO PINHAL</t>
  </si>
  <si>
    <t>RIO BOM</t>
  </si>
  <si>
    <t>RIO BRANCO DO IVAI</t>
  </si>
  <si>
    <t>ROLANDIA</t>
  </si>
  <si>
    <t>ROSARIO DO IVAI</t>
  </si>
  <si>
    <t>SABAUDIA</t>
  </si>
  <si>
    <t>SALTO DO ITARARE</t>
  </si>
  <si>
    <t>SANTA AMELIA</t>
  </si>
  <si>
    <t>SANTA CECILIA DO PAVAO</t>
  </si>
  <si>
    <t>SANTA FE</t>
  </si>
  <si>
    <t>SANTA MARIANA</t>
  </si>
  <si>
    <t>SANTANA DO ITARARE</t>
  </si>
  <si>
    <t>SANTO ANTONIO DA PLATINA</t>
  </si>
  <si>
    <t>SANTO ANTONIO DO PARAISO</t>
  </si>
  <si>
    <t>SANTO INACIO</t>
  </si>
  <si>
    <t>SAO JERONIMO DA SERRA</t>
  </si>
  <si>
    <t>SAO JOAO DO IVAI</t>
  </si>
  <si>
    <t>SAO JOSE DA BOA VISTA</t>
  </si>
  <si>
    <t>SAO PEDRO DO IVAI</t>
  </si>
  <si>
    <t>SAO SEBASTIAO DA AMOREIRA</t>
  </si>
  <si>
    <t>SERTANEJA</t>
  </si>
  <si>
    <t>SERTANOPOLIS</t>
  </si>
  <si>
    <t>SIQUEIRA CAMPOS</t>
  </si>
  <si>
    <t>TAMARANA</t>
  </si>
  <si>
    <t>TOMAZINA</t>
  </si>
  <si>
    <t>URAI</t>
  </si>
  <si>
    <t>WENCESLAU BRAZ</t>
  </si>
  <si>
    <t>AMPERE</t>
  </si>
  <si>
    <t>ANAHY</t>
  </si>
  <si>
    <t>ASSIS CHATEAUBRIAND</t>
  </si>
  <si>
    <t>BARRACAO</t>
  </si>
  <si>
    <t>BELA VISTA DA CAROBA</t>
  </si>
  <si>
    <t>BOA ESPERANCA DO IGUACU</t>
  </si>
  <si>
    <t>BOA VISTA DA APARECIDA</t>
  </si>
  <si>
    <t>BOM JESUS DO SUL</t>
  </si>
  <si>
    <t>BOM SUCESSO DO SUL</t>
  </si>
  <si>
    <t>BRAGANEY</t>
  </si>
  <si>
    <t>CAFELANDIA</t>
  </si>
  <si>
    <t>CAMPO BONITO</t>
  </si>
  <si>
    <t>CANDOI</t>
  </si>
  <si>
    <t>CANTAGALO</t>
  </si>
  <si>
    <t>CAPANEMA</t>
  </si>
  <si>
    <t>CAPITAO LEONIDAS MARQUES</t>
  </si>
  <si>
    <t>CATANDUVAS</t>
  </si>
  <si>
    <t>CEU AZUL</t>
  </si>
  <si>
    <t>CHOPINZINHO</t>
  </si>
  <si>
    <t>CLEVELANDIA</t>
  </si>
  <si>
    <t>CORBELIA</t>
  </si>
  <si>
    <t>CORONEL DOMINGOS SOARES</t>
  </si>
  <si>
    <t>CRUZEIRO DO IGUACU</t>
  </si>
  <si>
    <t>DIAMANTE DO OESTE</t>
  </si>
  <si>
    <t>DIAMANTE DO SUL</t>
  </si>
  <si>
    <t>DOIS VIZINHOS</t>
  </si>
  <si>
    <t>ENEAS MARQUES</t>
  </si>
  <si>
    <t>ENTRE RIOS DO OESTE</t>
  </si>
  <si>
    <t>ESPIGAO ALTO DO IGUACU</t>
  </si>
  <si>
    <t>FLOR DA SERRA DO SUL</t>
  </si>
  <si>
    <t>FORMOSA DO OESTE</t>
  </si>
  <si>
    <t>FOZ DO IGUACU</t>
  </si>
  <si>
    <t>FOZ DO JORDAO</t>
  </si>
  <si>
    <t>FRANCISCO BELTRAO</t>
  </si>
  <si>
    <t>GOIOXIM</t>
  </si>
  <si>
    <t>GUAIRA</t>
  </si>
  <si>
    <t>GUARANIACU</t>
  </si>
  <si>
    <t>HONORIO SERPA</t>
  </si>
  <si>
    <t>IBEMA</t>
  </si>
  <si>
    <t>IGUATU</t>
  </si>
  <si>
    <t>IRACEMA DO OESTE</t>
  </si>
  <si>
    <t>ITAIPULANDIA</t>
  </si>
  <si>
    <t>ITAPEJARA DOESTE</t>
  </si>
  <si>
    <t>JESUITAS</t>
  </si>
  <si>
    <t>LARANJEIRAS DO SUL</t>
  </si>
  <si>
    <t>LINDOESTE</t>
  </si>
  <si>
    <t>MANFRINOPOLIS</t>
  </si>
  <si>
    <t>MANGUEIRINHA</t>
  </si>
  <si>
    <t>MARECHAL CANDIDO RONDON</t>
  </si>
  <si>
    <t>MARIOPOLIS</t>
  </si>
  <si>
    <t>MARIPA</t>
  </si>
  <si>
    <t>MARMELEIRO</t>
  </si>
  <si>
    <t>MARQUINHO</t>
  </si>
  <si>
    <t>MATELANDIA</t>
  </si>
  <si>
    <t>MEDIANEIRA</t>
  </si>
  <si>
    <t>MERCEDES</t>
  </si>
  <si>
    <t>MISSAL</t>
  </si>
  <si>
    <t>NOVA AURORA</t>
  </si>
  <si>
    <t>NOVA ESPERANCA DO SUDOESTE</t>
  </si>
  <si>
    <t>NOVA LARANJEIRAS</t>
  </si>
  <si>
    <t>NOVA PRATA DO IGUACU</t>
  </si>
  <si>
    <t>NOVA SANTA ROSA</t>
  </si>
  <si>
    <t>OURO VERDE DO OESTE</t>
  </si>
  <si>
    <t>PALMAS</t>
  </si>
  <si>
    <t>PALOTINA</t>
  </si>
  <si>
    <t>PATO BRAGADO</t>
  </si>
  <si>
    <t>PATO BRANCO</t>
  </si>
  <si>
    <t>PEROLA DOESTE</t>
  </si>
  <si>
    <t>PINHAL DE SAO BENTO</t>
  </si>
  <si>
    <t>PLANALTO</t>
  </si>
  <si>
    <t>PORTO BARREIRO</t>
  </si>
  <si>
    <t>PRANCHITA</t>
  </si>
  <si>
    <t>QUATRO PONTES</t>
  </si>
  <si>
    <t>QUEDAS DO IGUACU</t>
  </si>
  <si>
    <t>RAMILANDIA</t>
  </si>
  <si>
    <t>REALEZA</t>
  </si>
  <si>
    <t>RENASCENCA</t>
  </si>
  <si>
    <t>RESERVA DO IGUACU</t>
  </si>
  <si>
    <t>RIO BONITO DO IGUACU</t>
  </si>
  <si>
    <t>SALGADO FILHO</t>
  </si>
  <si>
    <t>SALTO DO LONTRA</t>
  </si>
  <si>
    <t>SANTA HELENA</t>
  </si>
  <si>
    <t>SANTA IZABEL DO OESTE</t>
  </si>
  <si>
    <t>SANTA LUCIA</t>
  </si>
  <si>
    <t>SANTA TEREZA DO OESTE</t>
  </si>
  <si>
    <t>SANTA TEREZINHA DE ITAIPU</t>
  </si>
  <si>
    <t>SANTO ANTONIO DO SUDOESTE</t>
  </si>
  <si>
    <t>SAO JOAO</t>
  </si>
  <si>
    <t>SAO JORGE DOESTE</t>
  </si>
  <si>
    <t>SAO JOSE DAS PALMEIRAS</t>
  </si>
  <si>
    <t>SAO MIGUEL DO IGUACU</t>
  </si>
  <si>
    <t>SAO PEDRO DO IGUACU</t>
  </si>
  <si>
    <t>SAUDADE DO IGUACU</t>
  </si>
  <si>
    <t>SERRANOPOLIS DO IGUACU</t>
  </si>
  <si>
    <t>SULINA</t>
  </si>
  <si>
    <t>TERRA ROXA</t>
  </si>
  <si>
    <t>TOLEDO</t>
  </si>
  <si>
    <t>TRES BARRAS DO PARANA</t>
  </si>
  <si>
    <t>TUPASSI</t>
  </si>
  <si>
    <t>VERA CRUZ DO OESTE</t>
  </si>
  <si>
    <t>VERE</t>
  </si>
  <si>
    <t>VIRMOND</t>
  </si>
  <si>
    <t>VITORINO</t>
  </si>
  <si>
    <t>ALTAMIRA DO PARANA</t>
  </si>
  <si>
    <t>ALTO PARAISO (V. ALTA)</t>
  </si>
  <si>
    <t>ALTO PARANA</t>
  </si>
  <si>
    <t>ALTO PIQUIRI</t>
  </si>
  <si>
    <t>ALTONIA</t>
  </si>
  <si>
    <t>AMAPORA</t>
  </si>
  <si>
    <t>ARARUNA</t>
  </si>
  <si>
    <t>ATALAIA</t>
  </si>
  <si>
    <t>BARBOSA FERRAZ</t>
  </si>
  <si>
    <t>BOA ESPERANCA</t>
  </si>
  <si>
    <t>BRASILANDIA DO SUL</t>
  </si>
  <si>
    <t>CAFEZAL DO SUL</t>
  </si>
  <si>
    <t>CAMPINA DA LAGOA</t>
  </si>
  <si>
    <t>CAMPO MOURAO</t>
  </si>
  <si>
    <t>CIANORTE</t>
  </si>
  <si>
    <t>CIDADE GAUCHA</t>
  </si>
  <si>
    <t>COLORADO</t>
  </si>
  <si>
    <t>CORUMBATAI  DO SUL</t>
  </si>
  <si>
    <t>CRUZEIRO DO OESTE</t>
  </si>
  <si>
    <t>CRUZEIRO DO SUL</t>
  </si>
  <si>
    <t>DIAMANTE DO NORTE</t>
  </si>
  <si>
    <t>DOURADINA</t>
  </si>
  <si>
    <t>DOUTOR CAMARGO</t>
  </si>
  <si>
    <t>ENGENHEIRO BELTRAO</t>
  </si>
  <si>
    <t>ESPERANCA NOVA</t>
  </si>
  <si>
    <t>FAROL</t>
  </si>
  <si>
    <t>FENIX</t>
  </si>
  <si>
    <t>FLORAI</t>
  </si>
  <si>
    <t>FLORESTA</t>
  </si>
  <si>
    <t>FRANCISCO ALVES</t>
  </si>
  <si>
    <t>GOIOERE</t>
  </si>
  <si>
    <t>GUAIRACA</t>
  </si>
  <si>
    <t>GUAPOREMA</t>
  </si>
  <si>
    <t>ICARAIMA</t>
  </si>
  <si>
    <t>INAJA</t>
  </si>
  <si>
    <t>INDIANOPOLIS</t>
  </si>
  <si>
    <t>IPORA</t>
  </si>
  <si>
    <t>IRETAMA</t>
  </si>
  <si>
    <t>ITAGUAJE</t>
  </si>
  <si>
    <t>ITAMBE</t>
  </si>
  <si>
    <t>ITAUNA DO SUL</t>
  </si>
  <si>
    <t>IVATE</t>
  </si>
  <si>
    <t>IVATUBA</t>
  </si>
  <si>
    <t>JANIOPOLIS</t>
  </si>
  <si>
    <t>JAPURA</t>
  </si>
  <si>
    <t>JARDIM OLINDA</t>
  </si>
  <si>
    <t>JURANDA</t>
  </si>
  <si>
    <t>JUSSARA</t>
  </si>
  <si>
    <t>LOANDA</t>
  </si>
  <si>
    <t>LUIZIANA</t>
  </si>
  <si>
    <t>MAMBORE</t>
  </si>
  <si>
    <t>MANDAGUACU</t>
  </si>
  <si>
    <t>MANDAGUARI</t>
  </si>
  <si>
    <t>MARIA HELENA</t>
  </si>
  <si>
    <t>MARIALVA</t>
  </si>
  <si>
    <t>MARILENA</t>
  </si>
  <si>
    <t>MARILUZ</t>
  </si>
  <si>
    <t>MARINGA</t>
  </si>
  <si>
    <t>MATO RICO</t>
  </si>
  <si>
    <t>MIRADOR</t>
  </si>
  <si>
    <t>MOREIRA SALES</t>
  </si>
  <si>
    <t>NOVA ALIANCA DO IVAI</t>
  </si>
  <si>
    <t>NOVA CANTU</t>
  </si>
  <si>
    <t>NOVA ESPERANCA</t>
  </si>
  <si>
    <t>NOVA LONDRINA</t>
  </si>
  <si>
    <t>NOVA OLIMPIA</t>
  </si>
  <si>
    <t>NOVA TEBAS</t>
  </si>
  <si>
    <t>OURIZONA</t>
  </si>
  <si>
    <t>PAICANDU</t>
  </si>
  <si>
    <t>PARAISO DO NORTE</t>
  </si>
  <si>
    <t>PARANACITY</t>
  </si>
  <si>
    <t>PARANAPOEMA</t>
  </si>
  <si>
    <t>PARANAVAI</t>
  </si>
  <si>
    <t>PEABIRU</t>
  </si>
  <si>
    <t>PEROBAL</t>
  </si>
  <si>
    <t>PEROLA</t>
  </si>
  <si>
    <t>PLANALTINA DO PARANA</t>
  </si>
  <si>
    <t>PORTO RICO</t>
  </si>
  <si>
    <t>PRESIDENTE CASTELO BRANCO</t>
  </si>
  <si>
    <t>QUARTO CENTENARIO</t>
  </si>
  <si>
    <t>QUERENCIA DO NORTE</t>
  </si>
  <si>
    <t>QUINTA DO SOL</t>
  </si>
  <si>
    <t>RANCHO ALEGRE D'OESTE</t>
  </si>
  <si>
    <t>RONCADOR</t>
  </si>
  <si>
    <t>RONDON</t>
  </si>
  <si>
    <t>SANTA CRUZ DE MONTE CASTELO</t>
  </si>
  <si>
    <t>SANTA INES</t>
  </si>
  <si>
    <t>SANTA ISABEL DO IVAI</t>
  </si>
  <si>
    <t>SANTA MONICA</t>
  </si>
  <si>
    <t>SANTO ANTONIO DO CAIUA</t>
  </si>
  <si>
    <t>SAO CARLOS DO IVAI</t>
  </si>
  <si>
    <t>SAO JOAO DO CAIUA</t>
  </si>
  <si>
    <t>SAO JORGE DO IVAI</t>
  </si>
  <si>
    <t>SAO JORGE DO PATROCINIO</t>
  </si>
  <si>
    <t>SAO MANOEL DO PARANA</t>
  </si>
  <si>
    <t>SAO PEDRO DO PARANA</t>
  </si>
  <si>
    <t>SAO TOME</t>
  </si>
  <si>
    <t>SARANDI</t>
  </si>
  <si>
    <t>TAMBOARA</t>
  </si>
  <si>
    <t>TAPEJARA</t>
  </si>
  <si>
    <t>TAPIRA</t>
  </si>
  <si>
    <t>TERRA BOA</t>
  </si>
  <si>
    <t>TERRA RICA</t>
  </si>
  <si>
    <t>TUNEIRAS DO OESTE</t>
  </si>
  <si>
    <t>UBIRATA</t>
  </si>
  <si>
    <t>UMUARAMA</t>
  </si>
  <si>
    <t>UNIFLOR</t>
  </si>
  <si>
    <t>XAMBRE</t>
  </si>
  <si>
    <t>ADRIANOPOLIS</t>
  </si>
  <si>
    <t>AGUDOS DO SUL</t>
  </si>
  <si>
    <t>ALMIRANTE TAMANDARE</t>
  </si>
  <si>
    <t>ANTONINA</t>
  </si>
  <si>
    <t>ARAUCARIA</t>
  </si>
  <si>
    <t>BALSA NOVA</t>
  </si>
  <si>
    <t>BOCAIUVA DO SUL</t>
  </si>
  <si>
    <t>CAMPINA GRANDE DO SUL</t>
  </si>
  <si>
    <t>CAMPO DO TENENTE</t>
  </si>
  <si>
    <t>CAMPO MAGRO</t>
  </si>
  <si>
    <t>CERRO AZUL</t>
  </si>
  <si>
    <t>COLOMBO</t>
  </si>
  <si>
    <t>CONTENDA</t>
  </si>
  <si>
    <t>DOUTOR ULYSSES</t>
  </si>
  <si>
    <t>FAZENDA RIO GRANDE</t>
  </si>
  <si>
    <t>GUARAQUECABA</t>
  </si>
  <si>
    <t>GUARATUBA</t>
  </si>
  <si>
    <t>ITAPERUCU</t>
  </si>
  <si>
    <t>LAPA</t>
  </si>
  <si>
    <t>MANDIRITUBA</t>
  </si>
  <si>
    <t>MATINHOS</t>
  </si>
  <si>
    <t>MORRETES</t>
  </si>
  <si>
    <t>PARANAGUA</t>
  </si>
  <si>
    <t>PIEN</t>
  </si>
  <si>
    <t>PINHAIS</t>
  </si>
  <si>
    <t>PIRAQUARA</t>
  </si>
  <si>
    <t>PONTAL DO PARANA</t>
  </si>
  <si>
    <t>QUATRO BARRAS</t>
  </si>
  <si>
    <t>QUITANDINHA</t>
  </si>
  <si>
    <t>RIO BRANCO DO SUL</t>
  </si>
  <si>
    <t>SAO JOSE DOS PINHAIS</t>
  </si>
  <si>
    <t>TIJUCAS DO SUL</t>
  </si>
  <si>
    <t>TUNAS DO PARANA</t>
  </si>
  <si>
    <t>ANTONIO OLINTO</t>
  </si>
  <si>
    <t>ARAPOTI</t>
  </si>
  <si>
    <t>BITURUNA</t>
  </si>
  <si>
    <t>BOA VENTURA DE SAO ROQUE</t>
  </si>
  <si>
    <t>CAMPINA DO SIMAO</t>
  </si>
  <si>
    <t>CARAMBEI</t>
  </si>
  <si>
    <t>CASTRO</t>
  </si>
  <si>
    <t>CRUZ MACHADO</t>
  </si>
  <si>
    <t>CURIUVA</t>
  </si>
  <si>
    <t>FERNANDES PINHEIRO</t>
  </si>
  <si>
    <t>FIGUEIRA</t>
  </si>
  <si>
    <t>GENERAL CARNEIRO</t>
  </si>
  <si>
    <t>GUAMIRANGA</t>
  </si>
  <si>
    <t>IMBAU</t>
  </si>
  <si>
    <t>IMBITUVA</t>
  </si>
  <si>
    <t>INACIO MARTINS</t>
  </si>
  <si>
    <t>IPIRANGA</t>
  </si>
  <si>
    <t>IRATI</t>
  </si>
  <si>
    <t>IVAI</t>
  </si>
  <si>
    <t>JAGUARIAIVA</t>
  </si>
  <si>
    <t>LARANJAL</t>
  </si>
  <si>
    <t>MALLET</t>
  </si>
  <si>
    <t>ORTIGUEIRA</t>
  </si>
  <si>
    <t>PALMEIRA</t>
  </si>
  <si>
    <t>PALMITAL</t>
  </si>
  <si>
    <t>PAULA FREITAS</t>
  </si>
  <si>
    <t>PAULO FRONTIN</t>
  </si>
  <si>
    <t>PINHAO</t>
  </si>
  <si>
    <t>PIRAI DO SUL</t>
  </si>
  <si>
    <t>PITANGA</t>
  </si>
  <si>
    <t>PORTO AMAZONAS</t>
  </si>
  <si>
    <t>PORTO UNIAO - SC</t>
  </si>
  <si>
    <t>PORTO VITORIA</t>
  </si>
  <si>
    <t>PRUDENTOPOLIS</t>
  </si>
  <si>
    <t>REBOUCAS</t>
  </si>
  <si>
    <t>RESERVA</t>
  </si>
  <si>
    <t>RIO AZUL</t>
  </si>
  <si>
    <t>SANTA MARIA DO OESTE</t>
  </si>
  <si>
    <t>SAO JOAO DO TRIUNFO</t>
  </si>
  <si>
    <t>SAO MATEUS DO SUL</t>
  </si>
  <si>
    <t>SAPOPEMA</t>
  </si>
  <si>
    <t>SENGES</t>
  </si>
  <si>
    <t>TEIXEIRA SOARES</t>
  </si>
  <si>
    <t>TELEMACO BORBA</t>
  </si>
  <si>
    <t>TIBAGI</t>
  </si>
  <si>
    <t>TURVO</t>
  </si>
  <si>
    <t>UNIAO DA VITORIA</t>
  </si>
  <si>
    <t>VENTANIA</t>
  </si>
  <si>
    <t>Materiais e equipamentos</t>
  </si>
  <si>
    <t>Transporte</t>
  </si>
  <si>
    <t>Outros custos indiretos</t>
  </si>
  <si>
    <t>Administração própria</t>
  </si>
  <si>
    <t>Marketing</t>
  </si>
  <si>
    <t>Descarte de materiais</t>
  </si>
  <si>
    <t>Medição e verificação</t>
  </si>
  <si>
    <t>Previsto</t>
  </si>
  <si>
    <t>Treinamento e capacitação</t>
  </si>
  <si>
    <t>Recursos próprios</t>
  </si>
  <si>
    <t>CUSTOS TOTAIS</t>
  </si>
  <si>
    <t>ORIGEM DOS RECURSOS</t>
  </si>
  <si>
    <t>Total custos diretos</t>
  </si>
  <si>
    <t>Total custos indiretos</t>
  </si>
  <si>
    <t>Realizado</t>
  </si>
  <si>
    <t>PREVISTO</t>
  </si>
  <si>
    <t>REALIZADO</t>
  </si>
  <si>
    <t>FRC</t>
  </si>
  <si>
    <t>Acessórios</t>
  </si>
  <si>
    <t>Outros custos diretos</t>
  </si>
  <si>
    <t>MATERIAIS E EQUIPAMENTOS</t>
  </si>
  <si>
    <t>Custo total</t>
  </si>
  <si>
    <t>Preço unitário</t>
  </si>
  <si>
    <t>Vida útil</t>
  </si>
  <si>
    <t>MÃO DE OBRA</t>
  </si>
  <si>
    <t>Mão de obra própria</t>
  </si>
  <si>
    <t>Mão de obra de terceiros</t>
  </si>
  <si>
    <t>Horas</t>
  </si>
  <si>
    <t>Valor da hora</t>
  </si>
  <si>
    <t>TRANSPORTE E OUTROS CUSTOS DIRETOS</t>
  </si>
  <si>
    <t>Consumo de energia</t>
  </si>
  <si>
    <t>anos</t>
  </si>
  <si>
    <t>DIVERSAS CIDADES</t>
  </si>
  <si>
    <t>Multa atraso</t>
  </si>
  <si>
    <t>Contrato de desempenho</t>
  </si>
  <si>
    <t>RESUMO DO CÁLCULO DAS PARCELAS</t>
  </si>
  <si>
    <t>Divisão de valores</t>
  </si>
  <si>
    <t>Iluminação</t>
  </si>
  <si>
    <t>Condicionamento ambiental</t>
  </si>
  <si>
    <t>Motores</t>
  </si>
  <si>
    <t>Sistemas de refrigeração</t>
  </si>
  <si>
    <t>Aquecimento solar de água</t>
  </si>
  <si>
    <t>Equipamentos hospitalares</t>
  </si>
  <si>
    <t>Outros</t>
  </si>
  <si>
    <t>RCB limite</t>
  </si>
  <si>
    <t>PREMISSAS PARA A MEDIÇÃO E VERIFICAÇÃO</t>
  </si>
  <si>
    <t>PERÍODO DE REFERÊNCIA</t>
  </si>
  <si>
    <t>PERÍODO PÓS-RETROFIT</t>
  </si>
  <si>
    <t>Descrição do equipamento</t>
  </si>
  <si>
    <t>Amostragem</t>
  </si>
  <si>
    <t>População</t>
  </si>
  <si>
    <t>Total</t>
  </si>
  <si>
    <t>AQUECIMENTO SOLAR DE ÁGUA</t>
  </si>
  <si>
    <t>CUSTOS FIXOS APLICADOS NO PROJETO</t>
  </si>
  <si>
    <t>Sub total - Materiais e equipamentos iluminação</t>
  </si>
  <si>
    <t>Sub total - Mão de obra iluminação</t>
  </si>
  <si>
    <t>Sub total - Custos diretos iluminação</t>
  </si>
  <si>
    <t>Sub total - Custos indiretos iluminação</t>
  </si>
  <si>
    <t>Sub total - Transporte e outros custos diretos iluminação</t>
  </si>
  <si>
    <t>Sub total - Mão de obra de terceiros iluminação</t>
  </si>
  <si>
    <t>CONTRATO DE DESEMPENHO</t>
  </si>
  <si>
    <t>CV</t>
  </si>
  <si>
    <t>Precisão</t>
  </si>
  <si>
    <t>CONTRAPARTIDA</t>
  </si>
  <si>
    <t>Terceiros</t>
  </si>
  <si>
    <t>Consumidor</t>
  </si>
  <si>
    <t>Vida útil (anos)</t>
  </si>
  <si>
    <t>Sub total - Materiais e equipamentos condicionamento ambiental</t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</si>
  <si>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</si>
  <si>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</si>
  <si>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</si>
  <si>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</si>
  <si>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</si>
  <si>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</si>
  <si>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</si>
  <si>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</si>
  <si>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</si>
  <si>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</si>
  <si>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</si>
  <si>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</si>
  <si>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</si>
  <si>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</si>
  <si>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</si>
  <si>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</si>
  <si>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</si>
  <si>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</si>
  <si>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</si>
  <si>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</si>
  <si>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</si>
  <si>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</si>
  <si>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</si>
  <si>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</si>
  <si>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</si>
  <si>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</si>
  <si>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</si>
  <si>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W/W</t>
  </si>
  <si>
    <t>Coefiente de eficiência energética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</si>
  <si>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</si>
  <si>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</si>
  <si>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kWh</t>
  </si>
  <si>
    <t>Sub total - Materiais e equipamentos sistemas de refrigeração</t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</si>
  <si>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</si>
  <si>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</si>
  <si>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</si>
  <si>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</si>
  <si>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</si>
  <si>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</si>
  <si>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</si>
  <si>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</si>
  <si>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</si>
  <si>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</si>
  <si>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</si>
  <si>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Sub total - Materiais e equipamentos equipamentos hospitalares</t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</si>
  <si>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</si>
  <si>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</si>
  <si>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</si>
  <si>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</si>
  <si>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</si>
  <si>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Sub total - Materiais e equipamentos outros</t>
  </si>
  <si>
    <t>Sub total - Mão de obra de terceiros outros</t>
  </si>
  <si>
    <t>Sub total - Mão de obra outros</t>
  </si>
  <si>
    <t>Sub total - Transporte e outros custos diretos outros</t>
  </si>
  <si>
    <t>Sub total - Custos diretos outros</t>
  </si>
  <si>
    <t>Sub total - Custos indiretos outros</t>
  </si>
  <si>
    <t>AVALIAÇÃO PRELIMINAR DO PROJETO
CONFORME CRITÉRIOS ANEEL</t>
  </si>
  <si>
    <t>Potência média na ponta</t>
  </si>
  <si>
    <t>Potência média utilizada</t>
  </si>
  <si>
    <t>Quantidade instalada</t>
  </si>
  <si>
    <t>Energia</t>
  </si>
  <si>
    <t>economizada</t>
  </si>
  <si>
    <t>Redução de</t>
  </si>
  <si>
    <t>demanda na ponta</t>
  </si>
  <si>
    <t>Custo</t>
  </si>
  <si>
    <t>anualizado</t>
  </si>
  <si>
    <t>Benefício</t>
  </si>
  <si>
    <t>final</t>
  </si>
  <si>
    <t>Por uso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</si>
  <si>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</si>
  <si>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</si>
  <si>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</si>
  <si>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</si>
  <si>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</si>
  <si>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</si>
  <si>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</si>
  <si>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</si>
  <si>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</si>
  <si>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</si>
  <si>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</si>
  <si>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</si>
  <si>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</si>
  <si>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</si>
  <si>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</si>
  <si>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</si>
  <si>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</si>
  <si>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</si>
  <si>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</si>
  <si>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</si>
  <si>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</si>
  <si>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</si>
  <si>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</si>
  <si>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</si>
  <si>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</si>
  <si>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</si>
  <si>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</si>
  <si>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</si>
  <si>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</si>
  <si>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</si>
  <si>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</si>
  <si>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</si>
  <si>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</si>
  <si>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</si>
  <si>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</si>
  <si>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</si>
  <si>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</si>
  <si>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</si>
  <si>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</si>
  <si>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</si>
  <si>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</si>
  <si>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</si>
  <si>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</si>
  <si>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</si>
  <si>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</si>
  <si>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</si>
  <si>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</si>
  <si>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</si>
  <si>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</si>
  <si>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</si>
  <si>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</si>
  <si>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</si>
  <si>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</si>
  <si>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t>ambiental</t>
  </si>
  <si>
    <t>refrigeração</t>
  </si>
  <si>
    <t>solar de água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</si>
  <si>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</si>
  <si>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</si>
  <si>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</si>
  <si>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</si>
  <si>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</si>
  <si>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</si>
  <si>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</si>
  <si>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</si>
  <si>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</si>
  <si>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</si>
  <si>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</si>
  <si>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</si>
  <si>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</si>
  <si>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</si>
  <si>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</si>
  <si>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</si>
  <si>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</si>
  <si>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</si>
  <si>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</si>
  <si>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</si>
  <si>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Fator de utilização</t>
  </si>
  <si>
    <t>Fator de correção</t>
  </si>
  <si>
    <t>Cidade</t>
  </si>
  <si>
    <t>Condições:</t>
  </si>
  <si>
    <t>Temperatura de armazenamento = 40°C</t>
  </si>
  <si>
    <t>Volume armazenado = Volume consumido</t>
  </si>
  <si>
    <t>Fração solar</t>
  </si>
  <si>
    <t>FS</t>
  </si>
  <si>
    <t>Número médio de banhos na ponta</t>
  </si>
  <si>
    <t>NB</t>
  </si>
  <si>
    <t>Tempo médio de banho</t>
  </si>
  <si>
    <t>T</t>
  </si>
  <si>
    <t>min</t>
  </si>
  <si>
    <t>NC</t>
  </si>
  <si>
    <t>Número de chuveiros por unidade consumidora</t>
  </si>
  <si>
    <t>PC</t>
  </si>
  <si>
    <t>Vazão típica do chuveiro</t>
  </si>
  <si>
    <t>V</t>
  </si>
  <si>
    <t>Fabricante coletor solar</t>
  </si>
  <si>
    <t>NR</t>
  </si>
  <si>
    <t>Área externa</t>
  </si>
  <si>
    <t>Produção média mensal de energia</t>
  </si>
  <si>
    <t>Volume do reservatório térmico</t>
  </si>
  <si>
    <t>VR</t>
  </si>
  <si>
    <t>Cidade de referência</t>
  </si>
  <si>
    <t>Eficiência energética</t>
  </si>
  <si>
    <t>EF</t>
  </si>
  <si>
    <t>FC</t>
  </si>
  <si>
    <t>Produção média mensal de energia por área coletora</t>
  </si>
  <si>
    <t>PAC</t>
  </si>
  <si>
    <t>PEM</t>
  </si>
  <si>
    <t>AC</t>
  </si>
  <si>
    <t>Volume de água quente consumida</t>
  </si>
  <si>
    <t>Número mínimo de reservatórios com apoio elétrico</t>
  </si>
  <si>
    <r>
      <t>m</t>
    </r>
    <r>
      <rPr>
        <vertAlign val="superscript"/>
        <sz val="11"/>
        <rFont val="Calibri"/>
        <family val="2"/>
      </rPr>
      <t>2</t>
    </r>
  </si>
  <si>
    <t>L/min</t>
  </si>
  <si>
    <t>SELECIONE O TIPO DE EMPRESA</t>
  </si>
  <si>
    <t>ARACAJU</t>
  </si>
  <si>
    <t>BELÉM</t>
  </si>
  <si>
    <t>BELO HORIZONTE</t>
  </si>
  <si>
    <t>BRASÍLIA</t>
  </si>
  <si>
    <t>CAMPO GRANDE</t>
  </si>
  <si>
    <t>CUIABÁ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</si>
  <si>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</si>
  <si>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</si>
  <si>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</si>
  <si>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</si>
  <si>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</si>
  <si>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</si>
  <si>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</si>
  <si>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</si>
  <si>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</si>
  <si>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</si>
  <si>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</si>
  <si>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</si>
  <si>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</si>
  <si>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</si>
  <si>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</si>
  <si>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</si>
  <si>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</si>
  <si>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</si>
  <si>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</si>
  <si>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1"/>
        <color theme="1"/>
        <rFont val="Calibri"/>
        <family val="2"/>
        <scheme val="minor"/>
      </rPr>
      <t>mês</t>
    </r>
  </si>
  <si>
    <t>L</t>
  </si>
  <si>
    <t>kWh/mês/L</t>
  </si>
  <si>
    <t>Potência máxima típica dos chuveiros utilizados</t>
  </si>
  <si>
    <r>
      <t>A</t>
    </r>
    <r>
      <rPr>
        <i/>
        <vertAlign val="subscript"/>
        <sz val="11"/>
        <rFont val="Calibri"/>
        <family val="2"/>
      </rPr>
      <t>EXT</t>
    </r>
  </si>
  <si>
    <r>
      <t>N</t>
    </r>
    <r>
      <rPr>
        <i/>
        <vertAlign val="subscript"/>
        <sz val="11"/>
        <rFont val="Calibri"/>
        <family val="2"/>
      </rPr>
      <t>COL</t>
    </r>
  </si>
  <si>
    <r>
      <t>P</t>
    </r>
    <r>
      <rPr>
        <i/>
        <vertAlign val="subscript"/>
        <sz val="11"/>
        <rFont val="Calibri"/>
        <family val="2"/>
      </rPr>
      <t>AUX</t>
    </r>
  </si>
  <si>
    <r>
      <t>NR</t>
    </r>
    <r>
      <rPr>
        <i/>
        <vertAlign val="subscript"/>
        <sz val="11"/>
        <rFont val="Calibri"/>
        <family val="2"/>
      </rPr>
      <t>ELE</t>
    </r>
  </si>
  <si>
    <t>Número médio de chuveiros por UC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</si>
  <si>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</si>
  <si>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</si>
  <si>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</si>
  <si>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</si>
  <si>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</si>
  <si>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</si>
  <si>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</si>
  <si>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</si>
  <si>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</si>
  <si>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</si>
  <si>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</si>
  <si>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</si>
  <si>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</si>
  <si>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</si>
  <si>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</si>
  <si>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</si>
  <si>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</si>
  <si>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</si>
  <si>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</si>
  <si>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</si>
  <si>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</si>
  <si>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t>Fabricante do reservatório térmico</t>
  </si>
  <si>
    <t>Modelo do reservatório térmico</t>
  </si>
  <si>
    <t>Perda específica energética mensal</t>
  </si>
  <si>
    <t>Número de coletores solares</t>
  </si>
  <si>
    <r>
      <t>V</t>
    </r>
    <r>
      <rPr>
        <i/>
        <vertAlign val="subscript"/>
        <sz val="11"/>
        <rFont val="Calibri"/>
        <family val="2"/>
      </rPr>
      <t>QUE</t>
    </r>
  </si>
  <si>
    <t>350 - 400</t>
  </si>
  <si>
    <t>550 - 600</t>
  </si>
  <si>
    <t>700 - 800</t>
  </si>
  <si>
    <t>1.000 - 1.100</t>
  </si>
  <si>
    <t>1.350 - 1.450</t>
  </si>
  <si>
    <t>SERVIÇOS PÚBLICOS</t>
  </si>
  <si>
    <t>VOLUME DO</t>
  </si>
  <si>
    <t>RESERVATÓRIO (L)</t>
  </si>
  <si>
    <t>POTÊNCIA RECOMENDADA</t>
  </si>
  <si>
    <t>DA RESISTÊNCIA (W)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</si>
  <si>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</si>
  <si>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</si>
  <si>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</si>
  <si>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</si>
  <si>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</si>
  <si>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</si>
  <si>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</si>
  <si>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</si>
  <si>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</si>
  <si>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</si>
  <si>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</si>
  <si>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</si>
  <si>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ATIVIDADES</t>
  </si>
  <si>
    <t>CRONOGRAMA FINANCEIRO</t>
  </si>
  <si>
    <t>Total de custos
do projeto</t>
  </si>
  <si>
    <t>Retorno do investimento</t>
  </si>
  <si>
    <t>Usos finais previstos</t>
  </si>
  <si>
    <t>Usos finais realizados</t>
  </si>
  <si>
    <t>Recursos de</t>
  </si>
  <si>
    <t>Recursos do</t>
  </si>
  <si>
    <t>consumidor</t>
  </si>
  <si>
    <t>terceiros</t>
  </si>
  <si>
    <t>Total mensal de custos do projeto</t>
  </si>
  <si>
    <t>PEE</t>
  </si>
  <si>
    <t>GUARAPUAVA</t>
  </si>
  <si>
    <t>CIDADES</t>
  </si>
  <si>
    <t>COPEL</t>
  </si>
  <si>
    <t>CORONEL VIVIDA</t>
  </si>
  <si>
    <t>RIO NEGRO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</si>
  <si>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</si>
  <si>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</si>
  <si>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</si>
  <si>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</si>
  <si>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</si>
  <si>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</si>
  <si>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</si>
  <si>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</si>
  <si>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</si>
  <si>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</si>
  <si>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prp</t>
    </r>
    <r>
      <rPr>
        <i/>
        <vertAlign val="subscript"/>
        <sz val="11"/>
        <color indexed="8"/>
        <rFont val="Calibri"/>
        <family val="2"/>
      </rPr>
      <t>i</t>
    </r>
  </si>
  <si>
    <r>
      <t>qrp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</si>
  <si>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</si>
  <si>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</si>
  <si>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t>ILUMINAÇÃO - SISTEMA ATUAL - EX ANTE</t>
  </si>
  <si>
    <t>ILUMINAÇÃO - SISTEMA PROPOSTO - EX ANTE</t>
  </si>
  <si>
    <t>ILUMINAÇÃO - RESULTADOS ESPERADOS - EX ANTE</t>
  </si>
  <si>
    <t>ILUMINAÇÃO - SISTEMA ATUAL - EX POST</t>
  </si>
  <si>
    <t>ILUMINAÇÃO - SISTEMA PROPOSTO - EX POST</t>
  </si>
  <si>
    <t>ILUMINAÇÃO - RESULTADOS REALIZADOS - EX POST</t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</si>
  <si>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</si>
  <si>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</si>
  <si>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</si>
  <si>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</si>
  <si>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</si>
  <si>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</si>
  <si>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t>Potência unitária (medida)</t>
  </si>
  <si>
    <t>ILUMINAÇÃO - EX ANTE</t>
  </si>
  <si>
    <t>ILUMINAÇÃO - EX POST</t>
  </si>
  <si>
    <t>CUSTOS DIRETOS - EX ANTE</t>
  </si>
  <si>
    <t>CUSTOS ANUALIZADOS - EX ANTE</t>
  </si>
  <si>
    <t>CUSTOS INDIRETOS - EX ANTE</t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</si>
  <si>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</si>
  <si>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t>CUSTOS DIRETOS - EX POST</t>
  </si>
  <si>
    <t>CUSTOS ANUALIZADOS - EX POST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</si>
  <si>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</si>
  <si>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 xml:space="preserve">Sub total - Custos diretos iluminação </t>
  </si>
  <si>
    <t>CUSTOS INDIRETOS - EX POST</t>
  </si>
  <si>
    <t>CONDICIONAMENTO AMBIENTAL - EX ANTE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</si>
  <si>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</si>
  <si>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t>CONDICIONAMENTO AMBIENTAL - EX POST</t>
  </si>
  <si>
    <t>TIPO DE CUSTOS - EX ANTE</t>
  </si>
  <si>
    <t>TIPO DE CUSTOS - EX POST</t>
  </si>
  <si>
    <r>
      <t>CA</t>
    </r>
    <r>
      <rPr>
        <b/>
        <vertAlign val="subscript"/>
        <sz val="11"/>
        <color indexed="9"/>
        <rFont val="Calibri"/>
        <family val="2"/>
      </rPr>
      <t>T_MOTOR</t>
    </r>
  </si>
  <si>
    <t>SISTEMAS MOTRIZES - EX POST</t>
  </si>
  <si>
    <t>Sub total - Materiais e equipamentos sistemas motrizes</t>
  </si>
  <si>
    <t>Sub total - Mão de obra de terceiros sistemas motrizes</t>
  </si>
  <si>
    <t>Sub total - Mão de obra sistemas motrizes</t>
  </si>
  <si>
    <t>Sub total - Transporte e outros custos diretos  sistemas motrizes</t>
  </si>
  <si>
    <t>Sub total - Custos diretos sistemas motrizes</t>
  </si>
  <si>
    <t>Sub total - Custos indiretos sistemas motrizes</t>
  </si>
  <si>
    <t>SISTEMAS MOTRIZES - EX ANTE</t>
  </si>
  <si>
    <t>VALORES DE CEE E CED - EX ANTE</t>
  </si>
  <si>
    <t>VALORES DE CEE E CED - EX POST</t>
  </si>
  <si>
    <r>
      <t>RCB</t>
    </r>
    <r>
      <rPr>
        <b/>
        <vertAlign val="subscript"/>
        <sz val="22"/>
        <color indexed="8"/>
        <rFont val="Calibri"/>
        <family val="2"/>
      </rPr>
      <t>EX_ANTE</t>
    </r>
    <r>
      <rPr>
        <b/>
        <sz val="22"/>
        <color indexed="8"/>
        <rFont val="Calibri"/>
        <family val="2"/>
      </rPr>
      <t xml:space="preserve"> = </t>
    </r>
  </si>
  <si>
    <r>
      <t>RCB</t>
    </r>
    <r>
      <rPr>
        <b/>
        <vertAlign val="subscript"/>
        <sz val="22"/>
        <color indexed="8"/>
        <rFont val="Calibri"/>
        <family val="2"/>
      </rPr>
      <t>LIMITE</t>
    </r>
    <r>
      <rPr>
        <b/>
        <sz val="22"/>
        <color indexed="8"/>
        <rFont val="Calibri"/>
        <family val="2"/>
      </rPr>
      <t xml:space="preserve"> = </t>
    </r>
  </si>
  <si>
    <r>
      <t>RCB</t>
    </r>
    <r>
      <rPr>
        <b/>
        <vertAlign val="subscript"/>
        <sz val="22"/>
        <color indexed="8"/>
        <rFont val="Calibri"/>
        <family val="2"/>
      </rPr>
      <t>EX_POST</t>
    </r>
    <r>
      <rPr>
        <b/>
        <sz val="22"/>
        <color indexed="8"/>
        <rFont val="Calibri"/>
        <family val="2"/>
      </rPr>
      <t xml:space="preserve"> = </t>
    </r>
  </si>
  <si>
    <t>SISTEMAS DE REFRIGERAÇÃO - EX ANTE</t>
  </si>
  <si>
    <t>SISTEMAS DE REFRIGERAÇÃO - EX POST</t>
  </si>
  <si>
    <r>
      <t>CA</t>
    </r>
    <r>
      <rPr>
        <b/>
        <vertAlign val="subscript"/>
        <sz val="11"/>
        <color indexed="9"/>
        <rFont val="Calibri"/>
        <family val="2"/>
      </rPr>
      <t>T_REFRIG</t>
    </r>
  </si>
  <si>
    <t>AQUECIMENTO SOLAR DE ÁGUA - EX ANTE</t>
  </si>
  <si>
    <t>AQUECIMENTO SOLAR DE ÁGUA - EX POST</t>
  </si>
  <si>
    <t>EQUIPAMENTOS HOSPITALARES - EX POST</t>
  </si>
  <si>
    <r>
      <t>CA</t>
    </r>
    <r>
      <rPr>
        <b/>
        <vertAlign val="subscript"/>
        <sz val="11"/>
        <color indexed="9"/>
        <rFont val="Calibri"/>
        <family val="2"/>
      </rPr>
      <t>T_HOSP</t>
    </r>
  </si>
  <si>
    <t>OUTROS - EX ANTE</t>
  </si>
  <si>
    <r>
      <t>CA</t>
    </r>
    <r>
      <rPr>
        <b/>
        <vertAlign val="subscript"/>
        <sz val="11"/>
        <color indexed="9"/>
        <rFont val="Calibri"/>
        <family val="2"/>
      </rPr>
      <t>T_OUTROS</t>
    </r>
  </si>
  <si>
    <t>OUTROS - EX POST</t>
  </si>
  <si>
    <t>MEDIÇÃO E VERIFICAÇÃO - EX ANTE</t>
  </si>
  <si>
    <t>MEDIÇÃO E VERIFICAÇÃO - EX POST</t>
  </si>
  <si>
    <t>SUB TOTAL MEDIÇÃO E VERIFICAÇÃO - EX POST</t>
  </si>
  <si>
    <t>DESCARTE DE EQUIPAMENTOS - EX POST</t>
  </si>
  <si>
    <t>DESCARTE DE EQUIPAMENTOS - EX ANTE</t>
  </si>
  <si>
    <t>motrizes</t>
  </si>
  <si>
    <t>Benefício anualizado iluminação - Ex ante</t>
  </si>
  <si>
    <t>Benefício anualizado iluminação - Ex post</t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</si>
  <si>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</si>
  <si>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t>Benefício anualizado condicionamento ambiental - Ex ante</t>
  </si>
  <si>
    <t>Benefício anualizado condicionamento ambiental - Ex post</t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</si>
  <si>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</si>
  <si>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Benefício anualizado sistemas motrizes - Ex post</t>
  </si>
  <si>
    <t>Benefício anualizado sistemas motrizes - Ex ante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</si>
  <si>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</si>
  <si>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Benefício anualizado sistemas de refrigeração - Ex ante</t>
  </si>
  <si>
    <t>Benefício anualizado sistemas de refrigeração - Ex post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</si>
  <si>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</si>
  <si>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Benefício anualizado aquecimento solar de água - Ex post</t>
  </si>
  <si>
    <t>Benefício anualizado aquecimento solar de água - Ex ante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</si>
  <si>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</si>
  <si>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Benefício anualizado outros - Ex post</t>
  </si>
  <si>
    <t>Benefício anualizado outros - Ex ante</t>
  </si>
  <si>
    <t>Custo anualizado total iluminação - Ex post</t>
  </si>
  <si>
    <t>Custo anualizado total iluminação - Ex ante</t>
  </si>
  <si>
    <t>Custo anualizado total condicionamento ambiental - Ex post</t>
  </si>
  <si>
    <t>Custo anualizado total condicionamento ambiental - Ex ante</t>
  </si>
  <si>
    <t>Custo anualizado total sistemas motrizes - Ex ante</t>
  </si>
  <si>
    <t>Custo anualizado total sistemas motrizes - Ex post</t>
  </si>
  <si>
    <t>Custo anualizado total sistemas de refrigeração - Ex ante</t>
  </si>
  <si>
    <t>Custo anualizado total sistemas de refrigeração - Ex post</t>
  </si>
  <si>
    <t>Custo anualizado total aquecimento solar de água - Ex ante</t>
  </si>
  <si>
    <r>
      <t>CA</t>
    </r>
    <r>
      <rPr>
        <b/>
        <vertAlign val="subscript"/>
        <sz val="11"/>
        <color indexed="9"/>
        <rFont val="Calibri"/>
        <family val="2"/>
      </rPr>
      <t>T_SOLAR</t>
    </r>
  </si>
  <si>
    <t>Custo anualizado total aquecimento solar de água - Ex post</t>
  </si>
  <si>
    <t>Custo anualizado total equipamentos hospitalares - Ex ante</t>
  </si>
  <si>
    <t>Custo anualizado total equipamentos hospitalares - Ex post</t>
  </si>
  <si>
    <t>Custo anualizado total outros - Ex ante</t>
  </si>
  <si>
    <t>CONDICIONAMENTO AMBIENTAL - SISTEMA ATUAL - EX ANTE</t>
  </si>
  <si>
    <t>CONDICIONAMENTO AMBIENTAL - SISTEMA PROPOSTO - EX ANTE</t>
  </si>
  <si>
    <t>CONDICIONAMENTO AMBIENTAL - RESULTADOS ESPERADOS - EX ANTE</t>
  </si>
  <si>
    <t>CONDICIONAMENTO AMBIENTAL - SISTEMA ATUAL - EX POST</t>
  </si>
  <si>
    <t>CONDICIONAMENTO AMBIENTAL - SISTEMA PROPOSTO - EX POST</t>
  </si>
  <si>
    <t>CONDICIONAMENTO AMBIENTAL - RESULTADOS REALIZADOS - EX POST</t>
  </si>
  <si>
    <t>SISTEMAS MOTRIZES - SISTEMA ATUAL - EX ANTE</t>
  </si>
  <si>
    <t>SISTEMAS MOTRIZES - SISTEMA PROPOSTO - EX ANTE</t>
  </si>
  <si>
    <t>SISTEMAS MOTRIZES - RESULTADOS ESPERADOS - EX ANTE</t>
  </si>
  <si>
    <t>SISTEMAS MOTRIZES - SISTEMA ATUAL - EX POST</t>
  </si>
  <si>
    <t>SISTEMAS MOTRIZES - SISTEMA PROPOSTO - EX POST</t>
  </si>
  <si>
    <t>SISTEMAS MOTRIZES - RESULTADOS REALIZADOS - EX POST</t>
  </si>
  <si>
    <t>SISTEMAS DE REFRIGERAÇÃO - SISTEMA ATUAL - EX ANTE</t>
  </si>
  <si>
    <t>SISTEMAS DE REFRIGERAÇÃO - SISTEMA PROPOSTO - EX ANTE</t>
  </si>
  <si>
    <t>SISTEMAS DE REFRIGERAÇÃO - RESULTADOS ESPERADOS - EX ANTE</t>
  </si>
  <si>
    <t>SISTEMAS DE REFRIGERAÇÃO - SISTEMA ATUAL - EX POST</t>
  </si>
  <si>
    <t>SISTEMAS DE REFRIGERAÇÃO - SISTEMA PROPOSTO - EX POST</t>
  </si>
  <si>
    <t>SISTEMAS DE REFRIGERAÇÃO - RESULTADOS REALIZADOS - EX POST</t>
  </si>
  <si>
    <t>DADOS DO COLETOR - EX ANTE</t>
  </si>
  <si>
    <t>DADOS DO PROJETO - EX ANTE</t>
  </si>
  <si>
    <t>DADOS DO RESERVATÓRIO - EX ANTE</t>
  </si>
  <si>
    <t>AQUECIMENTO SOLAR DE ÁGUA - RESULTADOS ESPERADOS - EX ANTE</t>
  </si>
  <si>
    <t>DADOS DO COLETOR - EX POST</t>
  </si>
  <si>
    <t>DADOS DO PROJETO - EX POST</t>
  </si>
  <si>
    <t>DADOS DO RESERVATÓRIO - EX POST</t>
  </si>
  <si>
    <t>AQUECIMENTO SOLAR DE ÁGUA - RESULTADOS REALIZADOS - EX POST</t>
  </si>
  <si>
    <t>OUTROS - SISTEMA ATUAL - EX ANTE</t>
  </si>
  <si>
    <t>OUTROS - SISTEMA PROPOSTO - EX ANTE</t>
  </si>
  <si>
    <t>OUTROS - RESULTADOS ESPERADOS - EX ANTE</t>
  </si>
  <si>
    <t>OUTROS - SISTEMA ATUAL - EX POST</t>
  </si>
  <si>
    <t>OUTROS - SISTEMA PROPOSTO - EX POST</t>
  </si>
  <si>
    <t>OUTROS - RESULTADOS REALIZADOS - EX POST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</si>
  <si>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</si>
  <si>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</si>
  <si>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</si>
  <si>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</si>
  <si>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r>
      <t>Eua</t>
    </r>
    <r>
      <rPr>
        <i/>
        <vertAlign val="subscript"/>
        <sz val="11"/>
        <color indexed="8"/>
        <rFont val="Calibri"/>
        <family val="2"/>
      </rPr>
      <t>i</t>
    </r>
  </si>
  <si>
    <r>
      <t>Eup</t>
    </r>
    <r>
      <rPr>
        <i/>
        <vertAlign val="subscript"/>
        <sz val="11"/>
        <color indexed="8"/>
        <rFont val="Calibri"/>
        <family val="2"/>
      </rPr>
      <t>i</t>
    </r>
  </si>
  <si>
    <t>Potência média instalada</t>
  </si>
  <si>
    <t>Energia média consumida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</si>
  <si>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</si>
  <si>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Sub total - Custos sistemas motrizes - Ex ante</t>
  </si>
  <si>
    <t>Sub total - Custos sistemas motrizes - Ex post</t>
  </si>
  <si>
    <t>Sub total - Custos condicionamento ambiental - Ex ante</t>
  </si>
  <si>
    <t>Sub total - Custos condicionamento ambiental - Ex  post</t>
  </si>
  <si>
    <t>Sub total - Custos iluminação - Ex ante</t>
  </si>
  <si>
    <t>Sub total - Custos iluminação - Ex post</t>
  </si>
  <si>
    <t>Sub total - Custos sistemas de refrigeração - Ex ante</t>
  </si>
  <si>
    <t>Sub total - Custos sistemas de refrigeração - Ex post</t>
  </si>
  <si>
    <t>Sub total - Custos aquecimento solar de água - Ex ante</t>
  </si>
  <si>
    <t>Sub total - Custos aquecimento solar de água - Ex post</t>
  </si>
  <si>
    <t>Sub total - Custos equipamentos hospitalares - Ex post</t>
  </si>
  <si>
    <t>Sub total - Custos outros - Ex ante</t>
  </si>
  <si>
    <t>Sub total - Custos outros - Ex post</t>
  </si>
  <si>
    <t>CUSTO TOTAL DO PROJETO - EX ANTE</t>
  </si>
  <si>
    <t>CUSTO TOTAL DO PROJETO - EX POST</t>
  </si>
  <si>
    <t>Sub total - Custos medição e verificação iluminação - Período de referência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</si>
  <si>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</si>
  <si>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</si>
  <si>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</si>
  <si>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</si>
  <si>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</si>
  <si>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motrizes - Período de referência</t>
  </si>
  <si>
    <t>Sub total - Custos medição e verificação sistemas motrizes - Período pós-retrofit</t>
  </si>
  <si>
    <t>Sub total - Custos medição e verificação sistemas motrizes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</si>
  <si>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</si>
  <si>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</si>
  <si>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</si>
  <si>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</si>
  <si>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</si>
  <si>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</si>
  <si>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</si>
  <si>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</si>
  <si>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</si>
  <si>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</si>
  <si>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</si>
  <si>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</si>
  <si>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medição e verificação - Ex ante</t>
  </si>
  <si>
    <t>Sub total - Custos descarte de equipamentos iluminação</t>
  </si>
  <si>
    <t>Sub total - Custos descarte de equipamentos condicionamento ambiental</t>
  </si>
  <si>
    <t>Sub total - Custos descarte de equipamentos sistemas motrizes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</si>
  <si>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</si>
  <si>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</si>
  <si>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</si>
  <si>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</si>
  <si>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>Sub total - Custos descarte de equipamentos - Ex ante</t>
  </si>
  <si>
    <t>Sub total - Custos descarte de equipamentos - Ex post</t>
  </si>
  <si>
    <t>Rendimento nominal</t>
  </si>
  <si>
    <t>Rendimento no ponto de carregamento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</si>
  <si>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</si>
  <si>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</si>
  <si>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</si>
  <si>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</si>
  <si>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Ea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</si>
  <si>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Da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</si>
  <si>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</si>
  <si>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</si>
  <si>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</si>
  <si>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</si>
  <si>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</si>
  <si>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</si>
  <si>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</si>
  <si>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</si>
  <si>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t>Potência nominal</t>
  </si>
  <si>
    <t>DADOS DE CUSTO DO SISTEMA DE AQUECIMENTO SOLAR DE ÁGUA - EX ANTE</t>
  </si>
  <si>
    <t>Custo médio da instalação solar de área coletora</t>
  </si>
  <si>
    <t>Custo total das instalações</t>
  </si>
  <si>
    <t>Custo coberto pelo Programa de Eficiência Energética</t>
  </si>
  <si>
    <t>Área total de coletores a ser instalada no projeto</t>
  </si>
  <si>
    <t>R$/m²</t>
  </si>
  <si>
    <t>m²</t>
  </si>
  <si>
    <t>DADOS DE CUSTO DO SISTEMA DE AQUECIMENTO SOLAR DE ÁGUA - EX POST</t>
  </si>
  <si>
    <t>Marca e modelo do coletor solar</t>
  </si>
  <si>
    <t>PME</t>
  </si>
  <si>
    <t>Número de unidades consumidoras atendidas</t>
  </si>
  <si>
    <t>Área coletora por unidade consumidora</t>
  </si>
  <si>
    <t>FCP</t>
  </si>
  <si>
    <t>FATOR DE COINCIDÊNCIA NA PONTA - EX ANTE</t>
  </si>
  <si>
    <t>FATOR DE COINCIDÊNCIA NA PONTA - EX POST</t>
  </si>
  <si>
    <t>Número médio de banhos por UC por dia</t>
  </si>
  <si>
    <t>Potência média do apoio elétrico auxiliar por UC</t>
  </si>
  <si>
    <t>Demais empresas</t>
  </si>
  <si>
    <t>DEMAIS EMPRESAS</t>
  </si>
  <si>
    <t>Ex ante:</t>
  </si>
  <si>
    <t>Ex post:</t>
  </si>
  <si>
    <r>
      <t>eda</t>
    </r>
    <r>
      <rPr>
        <i/>
        <vertAlign val="subscript"/>
        <sz val="11"/>
        <color indexed="8"/>
        <rFont val="Calibri"/>
        <family val="2"/>
      </rPr>
      <t>i</t>
    </r>
  </si>
  <si>
    <r>
      <t>edp</t>
    </r>
    <r>
      <rPr>
        <i/>
        <vertAlign val="subscript"/>
        <sz val="11"/>
        <color indexed="8"/>
        <rFont val="Calibri"/>
        <family val="2"/>
      </rPr>
      <t>i</t>
    </r>
  </si>
  <si>
    <t>CEE E CED</t>
  </si>
  <si>
    <t>k</t>
  </si>
  <si>
    <t>Constante k</t>
  </si>
  <si>
    <t>Resolução Aneel</t>
  </si>
  <si>
    <t xml:space="preserve">Resolução Aneel </t>
  </si>
  <si>
    <t xml:space="preserve">Resolução publicada em </t>
  </si>
  <si>
    <t xml:space="preserve">Fator de carga </t>
  </si>
  <si>
    <t xml:space="preserve">Constante k </t>
  </si>
  <si>
    <t>AVALIAÇÃO EX ANTE - RESUMO DAS AÇÕES PREVISTAS NO PROJETO</t>
  </si>
  <si>
    <t>AVALIAÇÃO EX POST - RESUMO DAS AÇÕES REALIZADAS NO PROJETO</t>
  </si>
  <si>
    <t>Divisão da vida útil ex ante</t>
  </si>
  <si>
    <t>Divisão da vida útil ex post</t>
  </si>
  <si>
    <t>Não selecionado</t>
  </si>
  <si>
    <t>Treiamento e capacitação</t>
  </si>
  <si>
    <t>Potência média utilizada por equipamento</t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</si>
  <si>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</si>
  <si>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Variável dependente para cálculo da energia</t>
  </si>
  <si>
    <t>Variável independente para cálculo da energia</t>
  </si>
  <si>
    <r>
      <t>eia</t>
    </r>
    <r>
      <rPr>
        <i/>
        <vertAlign val="subscript"/>
        <sz val="11"/>
        <color indexed="8"/>
        <rFont val="Calibri"/>
        <family val="2"/>
      </rPr>
      <t>i</t>
    </r>
  </si>
  <si>
    <r>
      <t>eip</t>
    </r>
    <r>
      <rPr>
        <i/>
        <vertAlign val="subscript"/>
        <sz val="11"/>
        <color indexed="8"/>
        <rFont val="Calibri"/>
        <family val="2"/>
      </rPr>
      <t>i</t>
    </r>
  </si>
  <si>
    <t>R$/kW ano</t>
  </si>
  <si>
    <t>LES</t>
  </si>
  <si>
    <t>CSL</t>
  </si>
  <si>
    <t>NRO</t>
  </si>
  <si>
    <t>NRT</t>
  </si>
  <si>
    <t>OES</t>
  </si>
  <si>
    <t>Sistemas motrizes</t>
  </si>
  <si>
    <t>Custo homem-hora</t>
  </si>
  <si>
    <t>Parcela fixa</t>
  </si>
  <si>
    <t>Horas utilizadas</t>
  </si>
  <si>
    <t>LIMITADOR</t>
  </si>
  <si>
    <t>VALOR</t>
  </si>
  <si>
    <t>VALORES LIMITE PARA O PROJETO DE EFICIÊNCIA ENERGÉTICA</t>
  </si>
  <si>
    <t>dia/mês</t>
  </si>
  <si>
    <t>mês/ano</t>
  </si>
  <si>
    <t>Horas de utilização em horário de ponta, em um dia</t>
  </si>
  <si>
    <t>Dias úteis de utilização em horário de ponta, em um mês</t>
  </si>
  <si>
    <t>Meses de utilização em horário de ponta, em um ano</t>
  </si>
  <si>
    <t>Vida útil média estimada</t>
  </si>
  <si>
    <t>Nome do projeto</t>
  </si>
  <si>
    <t>Responsável</t>
  </si>
  <si>
    <t>Telefone</t>
  </si>
  <si>
    <t>e-mail</t>
  </si>
  <si>
    <t>Taxa de desconto (i)</t>
  </si>
  <si>
    <t>Tipologia do projeto</t>
  </si>
  <si>
    <t>Nome</t>
  </si>
  <si>
    <t>Endereço</t>
  </si>
  <si>
    <t>CNPJ</t>
  </si>
  <si>
    <t>Tipo de empresa</t>
  </si>
  <si>
    <t>Modalidade tarifária</t>
  </si>
  <si>
    <t>O presente projeto prevê ações nos seguintes usos finais</t>
  </si>
  <si>
    <t>CUSTO TOTAL ESTIMADO</t>
  </si>
  <si>
    <t>ENERGIA ECONOMIZADA</t>
  </si>
  <si>
    <t>REDUÇÃO DE DEMANDA NA PONTA</t>
  </si>
  <si>
    <t>Vida útil média esperada</t>
  </si>
  <si>
    <t>O presente projeto realizou ações nos seguintes usos finais</t>
  </si>
  <si>
    <t>CUSTO TOTAL REALIZADO</t>
  </si>
  <si>
    <t>Vida útil média realizada</t>
  </si>
  <si>
    <t>Concessionária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</si>
  <si>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</si>
  <si>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</si>
  <si>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t>CÁLCULO DA RELAÇÃO CUSTO-BENEFÍCIO - EX ANTE</t>
  </si>
  <si>
    <t>CÁLCULO DA RELAÇÃO CUSTO-BENEFÍCIO - EX POST</t>
  </si>
  <si>
    <t>MICRO OU PEQUENA EMPRESA</t>
  </si>
  <si>
    <t>Micro ou pequena empresa</t>
  </si>
  <si>
    <t>1.</t>
  </si>
  <si>
    <t>Deverão ser preenchidas apenas as células em branco.</t>
  </si>
  <si>
    <t>2.</t>
  </si>
  <si>
    <r>
      <rPr>
        <b/>
        <sz val="11"/>
        <color indexed="8"/>
        <rFont val="Calibri"/>
        <family val="2"/>
      </rPr>
      <t>24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</si>
  <si>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365 dias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</si>
  <si>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8.760 horas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</si>
  <si>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3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</si>
  <si>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22 dias úteis</t>
    </r>
    <r>
      <rPr>
        <sz val="11"/>
        <color theme="1"/>
        <rFont val="Calibri"/>
        <family val="2"/>
        <scheme val="minor"/>
      </rPr>
      <t xml:space="preserve"> por mês</t>
    </r>
  </si>
  <si>
    <r>
      <rPr>
        <b/>
        <sz val="11"/>
        <color indexed="8"/>
        <rFont val="Calibri"/>
        <family val="2"/>
      </rPr>
      <t>12 meses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</si>
  <si>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792 horas na ponta</t>
    </r>
    <r>
      <rPr>
        <sz val="11"/>
        <color theme="1"/>
        <rFont val="Calibri"/>
        <family val="2"/>
        <scheme val="minor"/>
      </rPr>
      <t xml:space="preserve"> por ano</t>
    </r>
  </si>
  <si>
    <t>2.1.</t>
  </si>
  <si>
    <t>2.2.</t>
  </si>
  <si>
    <t>2.3.</t>
  </si>
  <si>
    <t>5.</t>
  </si>
  <si>
    <t>Os equipamentos deverão ser agrupados de acordo com suas características nominais e perfis de funcionamento.</t>
  </si>
  <si>
    <t>3.</t>
  </si>
  <si>
    <t>3.1.</t>
  </si>
  <si>
    <t>3.2.</t>
  </si>
  <si>
    <t>3.3.</t>
  </si>
  <si>
    <t>ORIENTAÇÕES GERAIS SOBRE A PLANILHA</t>
  </si>
  <si>
    <t>Avaliação ex ante:</t>
  </si>
  <si>
    <t>3.4.</t>
  </si>
  <si>
    <t>É a avaliação inicial do projeto, realizada antes do início do projeto.</t>
  </si>
  <si>
    <t>Avaliação realizada para avaliar a viabilidade dos investimentos a serem realizados.</t>
  </si>
  <si>
    <t>4.</t>
  </si>
  <si>
    <t>Custos e benefícios são avaliados através de levantamentos, dados de catálogos e estimativas.</t>
  </si>
  <si>
    <t>Avaliação realizada através de valores estimados, na fase de definição do projeto.</t>
  </si>
  <si>
    <t>4.1.</t>
  </si>
  <si>
    <t>4.2.</t>
  </si>
  <si>
    <t>A planilha realiza a avaliação dos benefícios do projeto em 1 situação descrita pelo PROPEE:</t>
  </si>
  <si>
    <t>A planilha realiza a avaliação dos custos do projeto nas 2 situações descritas pelo PROPEE:</t>
  </si>
  <si>
    <r>
      <rPr>
        <b/>
        <sz val="11"/>
        <color indexed="8"/>
        <rFont val="Calibri"/>
        <family val="2"/>
      </rPr>
      <t>Ponto de vista do PEE</t>
    </r>
    <r>
      <rPr>
        <sz val="11"/>
        <color theme="1"/>
        <rFont val="Calibri"/>
        <family val="2"/>
        <scheme val="minor"/>
      </rPr>
      <t>: avaliam-se somente os custos despendidos pelo PEE.</t>
    </r>
  </si>
  <si>
    <r>
      <rPr>
        <b/>
        <sz val="11"/>
        <color indexed="8"/>
        <rFont val="Calibri"/>
        <family val="2"/>
      </rPr>
      <t>Ponto de vista do projeto</t>
    </r>
    <r>
      <rPr>
        <sz val="11"/>
        <color theme="1"/>
        <rFont val="Calibri"/>
        <family val="2"/>
        <scheme val="minor"/>
      </rPr>
      <t>: avaliam-se todos os custos despendidos no projeto, tanto do PEE quanto de contrapartidas.</t>
    </r>
  </si>
  <si>
    <r>
      <rPr>
        <b/>
        <sz val="11"/>
        <color indexed="8"/>
        <rFont val="Calibri"/>
        <family val="2"/>
      </rPr>
      <t>Ótica do sistema elétrico</t>
    </r>
    <r>
      <rPr>
        <sz val="11"/>
        <color theme="1"/>
        <rFont val="Calibri"/>
        <family val="2"/>
        <scheme val="minor"/>
      </rPr>
      <t>: valorando os benefícios em comparação pelo custo marginal de expansão do sistema.</t>
    </r>
  </si>
  <si>
    <t>ORIENTAÇÕES GERAIS PARA CÁLCULO DOS BENEFÍCIOS DO PROJETO</t>
  </si>
  <si>
    <t>A avaliação ex ante apresentada nesta planilha é baseada no disposto no PROPEE.</t>
  </si>
  <si>
    <t>ORIENTAÇÕES GERAIS PARA PREENCHIMENTO DA PLANILHA</t>
  </si>
  <si>
    <t>A planilha apresenta uma estimativa das parcelas do contrato de desempenho, não refletindo necessariamente a</t>
  </si>
  <si>
    <t>situação final, uma vez que podem haver diferenças entre as metas previstas e realizadas de custos e benefícios.</t>
  </si>
  <si>
    <t>ORIENTAÇÕES GERAIS PARA CÁLCULO DOS CUSTOS DO PROJETO</t>
  </si>
  <si>
    <t>Os custos referentes à "medição e verificação" e "descarte de materiais" deverão ser inseridos nas planilhas específicas.</t>
  </si>
  <si>
    <r>
      <t>Inicia-se com o preenchimento dos dados de "</t>
    </r>
    <r>
      <rPr>
        <b/>
        <sz val="11"/>
        <color indexed="8"/>
        <rFont val="Calibri"/>
        <family val="2"/>
      </rPr>
      <t>IDENTIFICAÇÃO DO PROJETO</t>
    </r>
    <r>
      <rPr>
        <sz val="11"/>
        <color theme="1"/>
        <rFont val="Calibri"/>
        <family val="2"/>
        <scheme val="minor"/>
      </rPr>
      <t>".</t>
    </r>
  </si>
  <si>
    <r>
      <t>Após preenche-se os dados de "</t>
    </r>
    <r>
      <rPr>
        <b/>
        <sz val="11"/>
        <color indexed="8"/>
        <rFont val="Calibri"/>
        <family val="2"/>
      </rPr>
      <t>IDENTIFICAÇÃO DA UNIDADE CONSUMIDORA</t>
    </r>
    <r>
      <rPr>
        <sz val="11"/>
        <color theme="1"/>
        <rFont val="Calibri"/>
        <family val="2"/>
        <scheme val="minor"/>
      </rPr>
      <t>".</t>
    </r>
  </si>
  <si>
    <t>Próprios (PEE)</t>
  </si>
  <si>
    <t>Valor padrão da distribuição normal (95%)</t>
  </si>
  <si>
    <t>Confiabilidade mínima aceitável</t>
  </si>
  <si>
    <t>Nível de precisão aceitável</t>
  </si>
  <si>
    <t>RECURSOS PRÓPRIOS (PEE)</t>
  </si>
  <si>
    <t>CUSTOS INDIRETOS</t>
  </si>
  <si>
    <t>IPCA mensal de referência</t>
  </si>
  <si>
    <t>Vida útil média dos equipamentos</t>
  </si>
  <si>
    <t>Valor financiado</t>
  </si>
  <si>
    <t>Sistemas de</t>
  </si>
  <si>
    <t>Sistemas</t>
  </si>
  <si>
    <t>Condicionamento</t>
  </si>
  <si>
    <t>Aquecimento</t>
  </si>
  <si>
    <t>Amortização mínima mensal</t>
  </si>
  <si>
    <r>
      <t>nupa</t>
    </r>
    <r>
      <rPr>
        <i/>
        <vertAlign val="subscript"/>
        <sz val="11"/>
        <color indexed="8"/>
        <rFont val="Calibri"/>
        <family val="2"/>
      </rPr>
      <t>i</t>
    </r>
  </si>
  <si>
    <r>
      <t>nda</t>
    </r>
    <r>
      <rPr>
        <i/>
        <vertAlign val="subscript"/>
        <sz val="11"/>
        <color indexed="8"/>
        <rFont val="Calibri"/>
        <family val="2"/>
      </rPr>
      <t>i</t>
    </r>
  </si>
  <si>
    <r>
      <t>nma</t>
    </r>
    <r>
      <rPr>
        <i/>
        <vertAlign val="subscript"/>
        <sz val="11"/>
        <color indexed="8"/>
        <rFont val="Calibri"/>
        <family val="2"/>
      </rPr>
      <t>i</t>
    </r>
  </si>
  <si>
    <r>
      <t>nupp</t>
    </r>
    <r>
      <rPr>
        <i/>
        <vertAlign val="subscript"/>
        <sz val="11"/>
        <color indexed="8"/>
        <rFont val="Calibri"/>
        <family val="2"/>
      </rPr>
      <t>i</t>
    </r>
  </si>
  <si>
    <r>
      <t>ndp</t>
    </r>
    <r>
      <rPr>
        <i/>
        <vertAlign val="subscript"/>
        <sz val="11"/>
        <color indexed="8"/>
        <rFont val="Calibri"/>
        <family val="2"/>
      </rPr>
      <t>i</t>
    </r>
  </si>
  <si>
    <r>
      <t>nmp</t>
    </r>
    <r>
      <rPr>
        <i/>
        <vertAlign val="subscript"/>
        <sz val="11"/>
        <color indexed="8"/>
        <rFont val="Calibri"/>
        <family val="2"/>
      </rPr>
      <t>i</t>
    </r>
  </si>
  <si>
    <r>
      <t>RCB</t>
    </r>
    <r>
      <rPr>
        <b/>
        <vertAlign val="subscript"/>
        <sz val="11"/>
        <color indexed="9"/>
        <rFont val="Calibri"/>
        <family val="2"/>
      </rPr>
      <t>EX_ANTE_PEE</t>
    </r>
  </si>
  <si>
    <r>
      <t>RCB</t>
    </r>
    <r>
      <rPr>
        <b/>
        <vertAlign val="subscript"/>
        <sz val="11"/>
        <color indexed="9"/>
        <rFont val="Calibri"/>
        <family val="2"/>
      </rPr>
      <t>EX_ANTE_TOTAL</t>
    </r>
  </si>
  <si>
    <r>
      <t>RCB</t>
    </r>
    <r>
      <rPr>
        <b/>
        <vertAlign val="subscript"/>
        <sz val="11"/>
        <color indexed="9"/>
        <rFont val="Calibri"/>
        <family val="2"/>
      </rPr>
      <t>EX_POST_PEE</t>
    </r>
  </si>
  <si>
    <r>
      <t>RCB</t>
    </r>
    <r>
      <rPr>
        <b/>
        <vertAlign val="subscript"/>
        <sz val="11"/>
        <color indexed="9"/>
        <rFont val="Calibri"/>
        <family val="2"/>
      </rPr>
      <t>EX_POST_TOTAL</t>
    </r>
  </si>
  <si>
    <r>
      <t>RCB</t>
    </r>
    <r>
      <rPr>
        <vertAlign val="subscript"/>
        <sz val="11"/>
        <color indexed="8"/>
        <rFont val="Calibri"/>
        <family val="2"/>
      </rPr>
      <t>PROJETO_TOTAL</t>
    </r>
  </si>
  <si>
    <r>
      <t>RCB</t>
    </r>
    <r>
      <rPr>
        <vertAlign val="subscript"/>
        <sz val="11"/>
        <color indexed="8"/>
        <rFont val="Calibri"/>
        <family val="2"/>
      </rPr>
      <t>PROJETO_PEE</t>
    </r>
  </si>
  <si>
    <r>
      <t>RCB</t>
    </r>
    <r>
      <rPr>
        <vertAlign val="subscript"/>
        <sz val="11"/>
        <color indexed="8"/>
        <rFont val="Calibri"/>
        <family val="2"/>
      </rPr>
      <t>ILUM_PEE</t>
    </r>
  </si>
  <si>
    <r>
      <t>RCB</t>
    </r>
    <r>
      <rPr>
        <vertAlign val="subscript"/>
        <sz val="11"/>
        <color indexed="8"/>
        <rFont val="Calibri"/>
        <family val="2"/>
      </rPr>
      <t>ILUM_TOTAL</t>
    </r>
  </si>
  <si>
    <r>
      <t>CA</t>
    </r>
    <r>
      <rPr>
        <b/>
        <vertAlign val="subscript"/>
        <sz val="11"/>
        <color indexed="8"/>
        <rFont val="Calibri"/>
        <family val="2"/>
      </rPr>
      <t>T_PEE</t>
    </r>
  </si>
  <si>
    <r>
      <t>CA</t>
    </r>
    <r>
      <rPr>
        <b/>
        <vertAlign val="subscript"/>
        <sz val="11"/>
        <color indexed="8"/>
        <rFont val="Calibri"/>
        <family val="2"/>
      </rPr>
      <t>T_TOTAL</t>
    </r>
  </si>
  <si>
    <r>
      <t>RCB</t>
    </r>
    <r>
      <rPr>
        <b/>
        <vertAlign val="subscript"/>
        <sz val="11"/>
        <color indexed="8"/>
        <rFont val="Calibri"/>
        <family val="2"/>
      </rPr>
      <t>TOTAL</t>
    </r>
  </si>
  <si>
    <r>
      <t>RCB</t>
    </r>
    <r>
      <rPr>
        <b/>
        <vertAlign val="subscript"/>
        <sz val="11"/>
        <color indexed="8"/>
        <rFont val="Calibri"/>
        <family val="2"/>
      </rPr>
      <t>PEE</t>
    </r>
  </si>
  <si>
    <t>total</t>
  </si>
  <si>
    <r>
      <t>CA</t>
    </r>
    <r>
      <rPr>
        <b/>
        <vertAlign val="subscript"/>
        <sz val="11"/>
        <color indexed="8"/>
        <rFont val="Calibri"/>
        <family val="2"/>
      </rPr>
      <t>PEE</t>
    </r>
  </si>
  <si>
    <r>
      <t>CA</t>
    </r>
    <r>
      <rPr>
        <b/>
        <vertAlign val="subscript"/>
        <sz val="11"/>
        <color indexed="8"/>
        <rFont val="Calibri"/>
        <family val="2"/>
      </rPr>
      <t>TOTAL</t>
    </r>
  </si>
  <si>
    <r>
      <t>RCB</t>
    </r>
    <r>
      <rPr>
        <vertAlign val="subscript"/>
        <sz val="11"/>
        <color indexed="8"/>
        <rFont val="Calibri"/>
        <family val="2"/>
      </rPr>
      <t>MOTOR_PEE</t>
    </r>
  </si>
  <si>
    <r>
      <t>RCB</t>
    </r>
    <r>
      <rPr>
        <vertAlign val="subscript"/>
        <sz val="11"/>
        <color indexed="8"/>
        <rFont val="Calibri"/>
        <family val="2"/>
      </rPr>
      <t>MOTOR_TOTAL</t>
    </r>
  </si>
  <si>
    <r>
      <t>RCB</t>
    </r>
    <r>
      <rPr>
        <vertAlign val="subscript"/>
        <sz val="11"/>
        <color indexed="8"/>
        <rFont val="Calibri"/>
        <family val="2"/>
      </rPr>
      <t>REFRIG_PEE</t>
    </r>
  </si>
  <si>
    <r>
      <t>RCB</t>
    </r>
    <r>
      <rPr>
        <vertAlign val="subscript"/>
        <sz val="11"/>
        <color indexed="8"/>
        <rFont val="Calibri"/>
        <family val="2"/>
      </rPr>
      <t>REFRIG_TOTAL</t>
    </r>
  </si>
  <si>
    <r>
      <t>RCB</t>
    </r>
    <r>
      <rPr>
        <vertAlign val="subscript"/>
        <sz val="11"/>
        <color indexed="8"/>
        <rFont val="Calibri"/>
        <family val="2"/>
      </rPr>
      <t>SOLAR_PEE</t>
    </r>
  </si>
  <si>
    <r>
      <t>RCB</t>
    </r>
    <r>
      <rPr>
        <vertAlign val="subscript"/>
        <sz val="11"/>
        <color indexed="8"/>
        <rFont val="Calibri"/>
        <family val="2"/>
      </rPr>
      <t>SOLAR_TOTAL</t>
    </r>
  </si>
  <si>
    <r>
      <t>RCB</t>
    </r>
    <r>
      <rPr>
        <vertAlign val="subscript"/>
        <sz val="11"/>
        <color indexed="8"/>
        <rFont val="Calibri"/>
        <family val="2"/>
      </rPr>
      <t>HOSP_PEE</t>
    </r>
  </si>
  <si>
    <r>
      <t>RCB</t>
    </r>
    <r>
      <rPr>
        <vertAlign val="subscript"/>
        <sz val="11"/>
        <color indexed="8"/>
        <rFont val="Calibri"/>
        <family val="2"/>
      </rPr>
      <t>HOSP_TOTAL</t>
    </r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</si>
  <si>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</si>
  <si>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</si>
  <si>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r>
      <t>RCB</t>
    </r>
    <r>
      <rPr>
        <vertAlign val="subscript"/>
        <sz val="11"/>
        <color indexed="8"/>
        <rFont val="Calibri"/>
        <family val="2"/>
      </rPr>
      <t>COND_PEE</t>
    </r>
  </si>
  <si>
    <r>
      <t>RCB</t>
    </r>
    <r>
      <rPr>
        <vertAlign val="subscript"/>
        <sz val="11"/>
        <color indexed="8"/>
        <rFont val="Calibri"/>
        <family val="2"/>
      </rPr>
      <t>COND_TOTAL</t>
    </r>
  </si>
  <si>
    <t>Custo anualizado total outros - Ex post</t>
  </si>
  <si>
    <t>NÃO SE APLICA</t>
  </si>
  <si>
    <t>Recursos próprios (PEE)</t>
  </si>
  <si>
    <t>Contrapartida de terceiros</t>
  </si>
  <si>
    <t>Contrapartida do consumidor</t>
  </si>
  <si>
    <t>ORIENTAÇÕES GERAIS SOBRE A ABA "PROJETO"</t>
  </si>
  <si>
    <t>O preenchimento dos dados de "IDENTIFICAÇÃO DA UNIDADE CONSUMIDORA" é muito importante e deve ser feita de forma</t>
  </si>
  <si>
    <r>
      <rPr>
        <b/>
        <sz val="11"/>
        <color indexed="8"/>
        <rFont val="Calibri"/>
        <family val="2"/>
      </rPr>
      <t>Atividade</t>
    </r>
    <r>
      <rPr>
        <sz val="11"/>
        <color theme="1"/>
        <rFont val="Calibri"/>
        <family val="2"/>
        <scheme val="minor"/>
      </rPr>
      <t>: define-se se a unidade consumidora possui ou não fins lucrativos</t>
    </r>
  </si>
  <si>
    <t>1.1.</t>
  </si>
  <si>
    <t>1.2.</t>
  </si>
  <si>
    <r>
      <rPr>
        <b/>
        <sz val="11"/>
        <color indexed="8"/>
        <rFont val="Calibri"/>
        <family val="2"/>
      </rPr>
      <t>Com fins lucrativos</t>
    </r>
    <r>
      <rPr>
        <sz val="11"/>
        <color theme="1"/>
        <rFont val="Calibri"/>
        <family val="2"/>
        <scheme val="minor"/>
      </rPr>
      <t>: com esta opção é habilitada a simulação das parcelas do contrato de desempenho.</t>
    </r>
  </si>
  <si>
    <r>
      <rPr>
        <b/>
        <sz val="11"/>
        <color indexed="8"/>
        <rFont val="Calibri"/>
        <family val="2"/>
      </rPr>
      <t>Sem fins lucrativos</t>
    </r>
    <r>
      <rPr>
        <sz val="11"/>
        <color theme="1"/>
        <rFont val="Calibri"/>
        <family val="2"/>
        <scheme val="minor"/>
      </rPr>
      <t>: a simulação do contrato de desempenho é desabilitada.</t>
    </r>
  </si>
  <si>
    <t>Não se aplica</t>
  </si>
  <si>
    <r>
      <rPr>
        <b/>
        <sz val="11"/>
        <color indexed="8"/>
        <rFont val="Calibri"/>
        <family val="2"/>
      </rPr>
      <t>Micro ou pequena empresa</t>
    </r>
    <r>
      <rPr>
        <sz val="11"/>
        <color theme="1"/>
        <rFont val="Calibri"/>
        <family val="2"/>
        <scheme val="minor"/>
      </rPr>
      <t>: retorno de 80% do investimento realizado via contrato de desempenho.</t>
    </r>
  </si>
  <si>
    <r>
      <rPr>
        <b/>
        <sz val="11"/>
        <color indexed="8"/>
        <rFont val="Calibri"/>
        <family val="2"/>
      </rPr>
      <t>Demais empresas</t>
    </r>
    <r>
      <rPr>
        <sz val="11"/>
        <color theme="1"/>
        <rFont val="Calibri"/>
        <family val="2"/>
        <scheme val="minor"/>
      </rPr>
      <t>: retorno de 100% do investimento realizado via contrato de desempenho.</t>
    </r>
  </si>
  <si>
    <r>
      <rPr>
        <b/>
        <sz val="11"/>
        <color indexed="8"/>
        <rFont val="Calibri"/>
        <family val="2"/>
      </rPr>
      <t>Não se aplica</t>
    </r>
    <r>
      <rPr>
        <sz val="11"/>
        <color theme="1"/>
        <rFont val="Calibri"/>
        <family val="2"/>
        <scheme val="minor"/>
      </rPr>
      <t>: unidade consumidora sem fins lucrativos, ou seja, não se aplica o contrato de desempenho.</t>
    </r>
  </si>
  <si>
    <t>Tarifa azul</t>
  </si>
  <si>
    <t>Consumidor livre</t>
  </si>
  <si>
    <t>Tarifa verde</t>
  </si>
  <si>
    <t>Convencional</t>
  </si>
  <si>
    <r>
      <rPr>
        <b/>
        <sz val="11"/>
        <color indexed="8"/>
        <rFont val="Calibri"/>
        <family val="2"/>
      </rPr>
      <t>Subgrupo tarifário</t>
    </r>
    <r>
      <rPr>
        <sz val="11"/>
        <color theme="1"/>
        <rFont val="Calibri"/>
        <family val="2"/>
        <scheme val="minor"/>
      </rPr>
      <t>: grupo de tensão no qual a unidade consumidora se enquadra, utilizado para definir:</t>
    </r>
  </si>
  <si>
    <r>
      <rPr>
        <b/>
        <sz val="11"/>
        <color indexed="8"/>
        <rFont val="Calibri"/>
        <family val="2"/>
      </rPr>
      <t>CEE</t>
    </r>
    <r>
      <rPr>
        <sz val="11"/>
        <color theme="1"/>
        <rFont val="Calibri"/>
        <family val="2"/>
        <scheme val="minor"/>
      </rPr>
      <t>: custo da energia evitada.</t>
    </r>
  </si>
  <si>
    <r>
      <rPr>
        <b/>
        <sz val="11"/>
        <color indexed="8"/>
        <rFont val="Calibri"/>
        <family val="2"/>
      </rPr>
      <t>CED</t>
    </r>
    <r>
      <rPr>
        <sz val="11"/>
        <color theme="1"/>
        <rFont val="Calibri"/>
        <family val="2"/>
        <scheme val="minor"/>
      </rPr>
      <t>: custo evitado de demanda</t>
    </r>
  </si>
  <si>
    <r>
      <rPr>
        <b/>
        <sz val="11"/>
        <color indexed="8"/>
        <rFont val="Calibri"/>
        <family val="2"/>
      </rPr>
      <t>Modalidade tarifária</t>
    </r>
    <r>
      <rPr>
        <sz val="11"/>
        <color theme="1"/>
        <rFont val="Calibri"/>
        <family val="2"/>
        <scheme val="minor"/>
      </rPr>
      <t>: em qual das tarifas a unidade consumidora se enquadra:</t>
    </r>
  </si>
  <si>
    <t>Os equipamentos deverão ser agrupados de acordo com suas características nominais e perfis de funcionamento, desta</t>
  </si>
  <si>
    <t>forma os materiais ficarão agrupados de acordo com as respectivas características técnicas e vidas úteis.</t>
  </si>
  <si>
    <r>
      <t xml:space="preserve">Deverão ser inseridos os </t>
    </r>
    <r>
      <rPr>
        <b/>
        <sz val="11"/>
        <color indexed="8"/>
        <rFont val="Calibri"/>
        <family val="2"/>
      </rPr>
      <t>valores globais do projeto</t>
    </r>
    <r>
      <rPr>
        <sz val="11"/>
        <color theme="1"/>
        <rFont val="Calibri"/>
        <family val="2"/>
        <scheme val="minor"/>
      </rPr>
      <t xml:space="preserve"> em cada campo de inserção de custos, conforme:</t>
    </r>
  </si>
  <si>
    <t>Os campos "Quantidade", "Horas" e "Valor da hora" para "Mão de obra de terceiros".</t>
  </si>
  <si>
    <t>A planilha calcula o valor global de cada custo do projeto, sendo que as contrapartidas são inseridas posteriormente.</t>
  </si>
  <si>
    <t>Os campos "Quantidade" e "Preço unitário" para "Materiais e equipamentos", "Outros custos diretos", "Marketing",</t>
  </si>
  <si>
    <t>"Treinamento e capacitação", "Descarte de equipamentos", "Medição e verificação" e "Outros custos indiretos".</t>
  </si>
  <si>
    <t>o restante irá compor o custo aportado com recursos próprios (PEE).</t>
  </si>
  <si>
    <t>nbp</t>
  </si>
  <si>
    <t>tb</t>
  </si>
  <si>
    <t>nc</t>
  </si>
  <si>
    <r>
      <rPr>
        <b/>
        <sz val="11"/>
        <color indexed="8"/>
        <rFont val="Calibri"/>
        <family val="2"/>
      </rPr>
      <t>Tipo de empresa</t>
    </r>
    <r>
      <rPr>
        <sz val="11"/>
        <color theme="1"/>
        <rFont val="Calibri"/>
        <family val="2"/>
        <scheme val="minor"/>
      </rPr>
      <t>: utilizado para definição do montante a ser devolvido via contrato de desempenho.</t>
    </r>
  </si>
  <si>
    <t>Financiamento solicitado ao PEE - Ex post</t>
  </si>
  <si>
    <t>DADOS DE GERAÇÃO SISTEMA FOTOVOLTAICO - PREVISTO</t>
  </si>
  <si>
    <t>DADOS DE GERAÇÃO SISTEMA FOTOVOLTAICO - MEDIDO</t>
  </si>
  <si>
    <t>Sistema Fotovoltaico</t>
  </si>
  <si>
    <t>Wp</t>
  </si>
  <si>
    <t>kWp</t>
  </si>
  <si>
    <r>
      <t>RCB</t>
    </r>
    <r>
      <rPr>
        <vertAlign val="subscript"/>
        <sz val="11"/>
        <color indexed="8"/>
        <rFont val="Calibri"/>
        <family val="2"/>
      </rPr>
      <t>SFV_PEE</t>
    </r>
  </si>
  <si>
    <r>
      <t>RCB</t>
    </r>
    <r>
      <rPr>
        <vertAlign val="subscript"/>
        <sz val="11"/>
        <color indexed="8"/>
        <rFont val="Calibri"/>
        <family val="2"/>
      </rPr>
      <t>SFV_TOTAL</t>
    </r>
  </si>
  <si>
    <t>SFV 1</t>
  </si>
  <si>
    <t>SFV 2</t>
  </si>
  <si>
    <t>SFV 3</t>
  </si>
  <si>
    <t>SFV 4</t>
  </si>
  <si>
    <t>SFV 5</t>
  </si>
  <si>
    <t>SFV 6</t>
  </si>
  <si>
    <t>SFV 7</t>
  </si>
  <si>
    <t>SFV 8</t>
  </si>
  <si>
    <t>SFV 9</t>
  </si>
  <si>
    <t>SFV 10</t>
  </si>
  <si>
    <t>SFV 11</t>
  </si>
  <si>
    <t>SFV 12</t>
  </si>
  <si>
    <t>SFV 13</t>
  </si>
  <si>
    <t>SFV 14</t>
  </si>
  <si>
    <t>SFV 15</t>
  </si>
  <si>
    <t>SFV 16</t>
  </si>
  <si>
    <t>SFV 17</t>
  </si>
  <si>
    <t>SFV 18</t>
  </si>
  <si>
    <t>SFV 19</t>
  </si>
  <si>
    <t>SFV 20</t>
  </si>
  <si>
    <t>SOLAR FOTOVOLTAICO - EX ANTE</t>
  </si>
  <si>
    <t>SOLAR FOTOVOLTAICO - EX POST</t>
  </si>
  <si>
    <t>Potência dimensionada</t>
  </si>
  <si>
    <t>Tempo médio de utilização dia</t>
  </si>
  <si>
    <t>Energia gerada</t>
  </si>
  <si>
    <t>Potência média real</t>
  </si>
  <si>
    <t>Benefício anualizado Solar Fotovoltaico - Ex ante</t>
  </si>
  <si>
    <t>Desvio - Energia gerada</t>
  </si>
  <si>
    <t>SOLAR FOTOVOLTAICO - RESULTADOS REALIZADOS - EX POST</t>
  </si>
  <si>
    <t>SOLAR FOTOVOLTAICO - RESULTADOS ESPERADOS - EX ANTE</t>
  </si>
  <si>
    <t>Benefício anualizado solar fotovoltaico - Ex post</t>
  </si>
  <si>
    <r>
      <t>B</t>
    </r>
    <r>
      <rPr>
        <b/>
        <i/>
        <vertAlign val="subscript"/>
        <sz val="11"/>
        <color indexed="9"/>
        <rFont val="Calibri"/>
        <family val="2"/>
      </rPr>
      <t>SFV</t>
    </r>
  </si>
  <si>
    <t xml:space="preserve">2. </t>
  </si>
  <si>
    <t>2.1</t>
  </si>
  <si>
    <r>
      <t xml:space="preserve">Sequencialmente, deverá ser preenchida a aba </t>
    </r>
    <r>
      <rPr>
        <b/>
        <sz val="11"/>
        <color indexed="8"/>
        <rFont val="Calibri"/>
        <family val="2"/>
      </rPr>
      <t>"Projeto"</t>
    </r>
    <r>
      <rPr>
        <sz val="11"/>
        <color theme="1"/>
        <rFont val="Calibri"/>
        <family val="2"/>
        <scheme val="minor"/>
      </rPr>
      <t>.</t>
    </r>
  </si>
  <si>
    <t>2.4.</t>
  </si>
  <si>
    <t>RGE</t>
  </si>
  <si>
    <t>CEE FONTES INCENTIVADAS</t>
  </si>
  <si>
    <t>MÊS</t>
  </si>
  <si>
    <t>Tributação</t>
  </si>
  <si>
    <t>ICMS</t>
  </si>
  <si>
    <t>PIS</t>
  </si>
  <si>
    <t>COFINS</t>
  </si>
  <si>
    <t>Módulos</t>
  </si>
  <si>
    <t>Inversores</t>
  </si>
  <si>
    <t>Solar fotovoltaico</t>
  </si>
  <si>
    <t>EQUIPAMENTOS SOLAR FOTOVOLTAICO - EX ANTE</t>
  </si>
  <si>
    <t>EQUIPAMENTOS HSOLAR FOTOVOLTAICOS - EX POST</t>
  </si>
  <si>
    <t xml:space="preserve">Sub total - Materiais e equipamentos equipamentos </t>
  </si>
  <si>
    <t xml:space="preserve">Sub total - Mão de obra de terceiros equipamentos </t>
  </si>
  <si>
    <t xml:space="preserve">Sub total - Mão de obra equipamentos </t>
  </si>
  <si>
    <t xml:space="preserve">Sub total - Custos diretos equipamentos </t>
  </si>
  <si>
    <t>Sub total - Custos indiretos equipamentos</t>
  </si>
  <si>
    <t>Sub total - Custos equipamentos - Ex ante</t>
  </si>
  <si>
    <t>SOLAR</t>
  </si>
  <si>
    <t>TE</t>
  </si>
  <si>
    <t xml:space="preserve">        Escolha a tarifa do proponente</t>
  </si>
  <si>
    <t>2.5.</t>
  </si>
  <si>
    <t>Terminada esta primeira etapa, procede-se com o cálculo dos custos e dos benefícios, em qualquer ordem. De acordo com os usos finais que serão utilizados como proposta de projeto.</t>
  </si>
  <si>
    <t>Abas ou células não utilizadas NÃO poderão ser "ocultas" e NUNCA "excluídas", evitando a quebra de vínculos da planilha.</t>
  </si>
  <si>
    <t>criteriosa, uma vez que estes parâmetros influenciam diretamente nos cálculos realizados por esta planilha.</t>
  </si>
  <si>
    <r>
      <t>Deverá ser utilizado o mesmo grupo tarifário definido na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</si>
  <si>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 xml:space="preserve">PIS </t>
  </si>
  <si>
    <t>Solar</t>
  </si>
  <si>
    <t>Fotovoltaico</t>
  </si>
  <si>
    <t>Premissas utilizadas na planilha:</t>
  </si>
  <si>
    <t>OUTROS CUSTOS DIRETOS</t>
  </si>
  <si>
    <t>Sub total - Outros custos diretos sistemas motrizes</t>
  </si>
  <si>
    <t>Sub total - Outros custos diretos iluminação</t>
  </si>
  <si>
    <t xml:space="preserve">Sub total - Outros custos diretos equipamentos </t>
  </si>
  <si>
    <t>Sub total - Outros custos diretos aquecimento solar de água</t>
  </si>
  <si>
    <t>Sub total - Outros custos diretos condicionamento ambiental</t>
  </si>
  <si>
    <t>Sub total - Outros custos diretos sistemas de refrigeração</t>
  </si>
  <si>
    <t>Sub total - Outros custos diretos outros</t>
  </si>
  <si>
    <t>2.1. Tempo limite definido:</t>
  </si>
  <si>
    <t>2.2. FCP limite:</t>
  </si>
  <si>
    <t>TUSD+TE</t>
  </si>
  <si>
    <t>Contrato de Desempenho</t>
  </si>
  <si>
    <t>Sub total - Custos medição e verificação sistema solar fotovoltaico - Período pós-retrofit</t>
  </si>
  <si>
    <t>Sub total - Custos medição e verificação sistema solar fotovoltaico</t>
  </si>
  <si>
    <t>Estrutura</t>
  </si>
  <si>
    <r>
      <t>As informações de</t>
    </r>
    <r>
      <rPr>
        <b/>
        <sz val="14"/>
        <color indexed="9"/>
        <rFont val="Calibri"/>
        <family val="2"/>
      </rPr>
      <t xml:space="preserve"> ICMS</t>
    </r>
    <r>
      <rPr>
        <sz val="14"/>
        <color indexed="9"/>
        <rFont val="Calibri"/>
        <family val="2"/>
      </rPr>
      <t xml:space="preserve"> devem ser preenchidas conforme Estado e faixa de consumo do cliente. Em caso de não preenchimento, será considerado item </t>
    </r>
    <r>
      <rPr>
        <b/>
        <sz val="14"/>
        <color indexed="9"/>
        <rFont val="Calibri"/>
        <family val="2"/>
      </rPr>
      <t>DESCLASSIFICATÓRIO</t>
    </r>
    <r>
      <rPr>
        <sz val="14"/>
        <color indexed="9"/>
        <rFont val="Calibri"/>
        <family val="2"/>
      </rPr>
      <t>.</t>
    </r>
  </si>
  <si>
    <t>Data da resolução</t>
  </si>
  <si>
    <t>B2 - BAIXA TENSÃO (SERVIÇO PÚBLICO DE IRRIGAÇÃO)</t>
  </si>
  <si>
    <t>Custos com solar</t>
  </si>
  <si>
    <t>VALORES LIMITES DE RCB PARA O PROJETO DE EFICIÊNCIA ENERGÉTICA</t>
  </si>
  <si>
    <t>Investimento em Fonte Incentivada &gt; 50%</t>
  </si>
  <si>
    <r>
      <t>RCB</t>
    </r>
    <r>
      <rPr>
        <vertAlign val="subscript"/>
        <sz val="11"/>
        <color indexed="8"/>
        <rFont val="Calibri"/>
        <family val="2"/>
      </rPr>
      <t>SOLARFV_PEE</t>
    </r>
  </si>
  <si>
    <r>
      <t>RCB</t>
    </r>
    <r>
      <rPr>
        <vertAlign val="subscript"/>
        <sz val="11"/>
        <color indexed="8"/>
        <rFont val="Calibri"/>
        <family val="2"/>
      </rPr>
      <t>SOLARFV_TOTAL</t>
    </r>
  </si>
  <si>
    <r>
      <t xml:space="preserve">O não atendimento dos limites definidos de RCB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</si>
  <si>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r>
      <t xml:space="preserve">O não atendimento dos limites definidos 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</si>
  <si>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Auditoria contábil</t>
  </si>
  <si>
    <t xml:space="preserve"> Escolha a  distribuidora:</t>
  </si>
  <si>
    <r>
      <t>A primeira aba a ser preenchida é 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</si>
  <si>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3.1</t>
  </si>
  <si>
    <t>3.2</t>
  </si>
  <si>
    <t>CPFL Piratininga</t>
  </si>
  <si>
    <t>CPFL Paulista</t>
  </si>
  <si>
    <t>CPFL Santa Cruz</t>
  </si>
  <si>
    <t>Entrega do Plano de M&amp;V</t>
  </si>
  <si>
    <t>3.a)</t>
  </si>
  <si>
    <t>3.b)</t>
  </si>
  <si>
    <t>3.c)</t>
  </si>
  <si>
    <t>4.a)</t>
  </si>
  <si>
    <t>4.b)</t>
  </si>
  <si>
    <t>4.c)</t>
  </si>
  <si>
    <t>Implementação das ações</t>
  </si>
  <si>
    <t>Medição e Verificação</t>
  </si>
  <si>
    <t>Descarte dos materiais substituídos</t>
  </si>
  <si>
    <t>Realização de Treinamento</t>
  </si>
  <si>
    <t>Solar Térmico</t>
  </si>
  <si>
    <t>Refrigeração</t>
  </si>
  <si>
    <t>Tarifa consumidor</t>
  </si>
  <si>
    <t>Tarifa Setor</t>
  </si>
  <si>
    <t>Tarifa selecionada para Solar FV</t>
  </si>
  <si>
    <t>Mês</t>
  </si>
  <si>
    <t>Valor Mensal (%)</t>
  </si>
  <si>
    <t>Acumulado no ano (%)</t>
  </si>
  <si>
    <t>Acumulado dos últimos 12 meses (%)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</si>
  <si>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</si>
  <si>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</si>
  <si>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</si>
  <si>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</si>
  <si>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</si>
  <si>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</si>
  <si>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</si>
  <si>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</si>
  <si>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</si>
  <si>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</si>
  <si>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</si>
  <si>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</si>
  <si>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Média</t>
  </si>
  <si>
    <t>Mês 21</t>
  </si>
  <si>
    <t>M&amp;V Fontes Incentivadas</t>
  </si>
  <si>
    <t>Escolha o cronograma de acordo com as ações realizadas no projeto:</t>
  </si>
  <si>
    <t>PEE Custo de Diagnóstico</t>
  </si>
  <si>
    <t>PEE Custo Plano de M&amp;V</t>
  </si>
  <si>
    <t>PEE Custo de Material</t>
  </si>
  <si>
    <t>Condicionamento de ar</t>
  </si>
  <si>
    <t>3.d)</t>
  </si>
  <si>
    <t>3.e)</t>
  </si>
  <si>
    <t>3.g)</t>
  </si>
  <si>
    <t>4.d)</t>
  </si>
  <si>
    <t>4.e)</t>
  </si>
  <si>
    <t>4.g)</t>
  </si>
  <si>
    <t>PEE Custo Serviço de implementação</t>
  </si>
  <si>
    <t>PEE Custo de descarte</t>
  </si>
  <si>
    <t>PEE Custo de Treinamento</t>
  </si>
  <si>
    <t xml:space="preserve">Cronograma físico com Fontes Incentivadas </t>
  </si>
  <si>
    <t>Diagnóstico</t>
  </si>
  <si>
    <t>Realização do Treinamento</t>
  </si>
  <si>
    <t>Sistemas Motrizes</t>
  </si>
  <si>
    <t>Sistemas Fotovoltaicos</t>
  </si>
  <si>
    <t>Mão de obra de implementação</t>
  </si>
  <si>
    <t>Plano de M&amp;V</t>
  </si>
  <si>
    <t>Relatório Final</t>
  </si>
  <si>
    <t>Deverá ser selecionada a distribuidora e a tarifa utilizada pelo cliente.</t>
  </si>
  <si>
    <t>Atentar-se ao fato de que existe uma aba específica para o Sistema Solar Fotovoltaico, tanto para benefício como para custos do projeto.</t>
  </si>
  <si>
    <r>
      <t>dispostos nas colunas de "</t>
    </r>
    <r>
      <rPr>
        <b/>
        <sz val="11"/>
        <color indexed="8"/>
        <rFont val="Calibri"/>
        <family val="2"/>
      </rPr>
      <t>ORIGEM DOS RECURSOS</t>
    </r>
    <r>
      <rPr>
        <sz val="11"/>
        <color theme="1"/>
        <rFont val="Calibri"/>
        <family val="2"/>
        <scheme val="minor"/>
      </rPr>
      <t>". O custo de contrapartida inserido irá ser subtraído do custo total e</t>
    </r>
  </si>
  <si>
    <r>
      <t xml:space="preserve">As datas não são alteráveis, será considerado o prazo </t>
    </r>
    <r>
      <rPr>
        <b/>
        <sz val="11"/>
        <color indexed="9"/>
        <rFont val="Calibri"/>
        <family val="2"/>
      </rPr>
      <t>MÁXIMO</t>
    </r>
    <r>
      <rPr>
        <sz val="11"/>
        <color indexed="9"/>
        <rFont val="Calibri"/>
        <family val="2"/>
      </rPr>
      <t xml:space="preserve"> para execução de cada etapa.</t>
    </r>
  </si>
  <si>
    <t>Benefício anualizado iluminação - EE</t>
  </si>
  <si>
    <t>Benefício anualizado iluminação - RDP</t>
  </si>
  <si>
    <r>
      <t>B</t>
    </r>
    <r>
      <rPr>
        <b/>
        <i/>
        <vertAlign val="subscript"/>
        <sz val="11"/>
        <color indexed="9"/>
        <rFont val="Calibri"/>
        <family val="2"/>
      </rPr>
      <t>ILUM_EE</t>
    </r>
  </si>
  <si>
    <r>
      <t>B</t>
    </r>
    <r>
      <rPr>
        <b/>
        <i/>
        <vertAlign val="subscript"/>
        <sz val="11"/>
        <color indexed="9"/>
        <rFont val="Calibri"/>
        <family val="2"/>
      </rPr>
      <t>ILUM_RDP</t>
    </r>
  </si>
  <si>
    <r>
      <t>B</t>
    </r>
    <r>
      <rPr>
        <b/>
        <i/>
        <vertAlign val="subscript"/>
        <sz val="11"/>
        <color indexed="9"/>
        <rFont val="Calibri"/>
        <family val="2"/>
      </rPr>
      <t>SFV_EE</t>
    </r>
  </si>
  <si>
    <t>Benefício anualizado Solar Fotovoltaico - EE</t>
  </si>
  <si>
    <t>Benefício anualizado sistemas motrizes - EE</t>
  </si>
  <si>
    <t>Benefício anualizado sistemas motrizes - RDP</t>
  </si>
  <si>
    <r>
      <t>B</t>
    </r>
    <r>
      <rPr>
        <b/>
        <i/>
        <vertAlign val="subscript"/>
        <sz val="11"/>
        <color indexed="9"/>
        <rFont val="Calibri"/>
        <family val="2"/>
      </rPr>
      <t>MOTOR_EE</t>
    </r>
  </si>
  <si>
    <r>
      <t>B</t>
    </r>
    <r>
      <rPr>
        <b/>
        <i/>
        <vertAlign val="subscript"/>
        <sz val="11"/>
        <color indexed="9"/>
        <rFont val="Calibri"/>
        <family val="2"/>
      </rPr>
      <t>MOTOR_RDP</t>
    </r>
  </si>
  <si>
    <t>Benefício anualizado aquecimento solar de água - EE</t>
  </si>
  <si>
    <t>Benefício anualizado aquecimento solar de água - RDP</t>
  </si>
  <si>
    <r>
      <t>B</t>
    </r>
    <r>
      <rPr>
        <b/>
        <i/>
        <vertAlign val="subscript"/>
        <sz val="11"/>
        <color indexed="9"/>
        <rFont val="Calibri"/>
        <family val="2"/>
      </rPr>
      <t>SOLAR_EE</t>
    </r>
  </si>
  <si>
    <r>
      <t>B</t>
    </r>
    <r>
      <rPr>
        <b/>
        <i/>
        <vertAlign val="subscript"/>
        <sz val="11"/>
        <color indexed="9"/>
        <rFont val="Calibri"/>
        <family val="2"/>
      </rPr>
      <t>SOLAR_RDP</t>
    </r>
  </si>
  <si>
    <t>Benefício anualizado condicionamento ambiental - EE</t>
  </si>
  <si>
    <t>Benefício anualizado condicionamento ambiental - RDP</t>
  </si>
  <si>
    <r>
      <t>B</t>
    </r>
    <r>
      <rPr>
        <b/>
        <i/>
        <vertAlign val="subscript"/>
        <sz val="11"/>
        <color indexed="9"/>
        <rFont val="Calibri"/>
        <family val="2"/>
      </rPr>
      <t>COND_EE</t>
    </r>
  </si>
  <si>
    <r>
      <t>B</t>
    </r>
    <r>
      <rPr>
        <b/>
        <i/>
        <vertAlign val="subscript"/>
        <sz val="11"/>
        <color indexed="9"/>
        <rFont val="Calibri"/>
        <family val="2"/>
      </rPr>
      <t>COND_RDP</t>
    </r>
  </si>
  <si>
    <t>Benefício anualizado sistemas de refrigeração - EE</t>
  </si>
  <si>
    <t>Benefício anualizado sistemas de refrigeração - RDP</t>
  </si>
  <si>
    <r>
      <t>B</t>
    </r>
    <r>
      <rPr>
        <b/>
        <i/>
        <vertAlign val="subscript"/>
        <sz val="11"/>
        <color indexed="9"/>
        <rFont val="Calibri"/>
        <family val="2"/>
      </rPr>
      <t>REFRIG_EE</t>
    </r>
  </si>
  <si>
    <r>
      <t>B</t>
    </r>
    <r>
      <rPr>
        <b/>
        <i/>
        <vertAlign val="subscript"/>
        <sz val="11"/>
        <color indexed="9"/>
        <rFont val="Calibri"/>
        <family val="2"/>
      </rPr>
      <t>REFRIG_RDP</t>
    </r>
  </si>
  <si>
    <t>Benefício anualizado outros - EE</t>
  </si>
  <si>
    <t>Benefício anualizado outros - RDP</t>
  </si>
  <si>
    <r>
      <t>B</t>
    </r>
    <r>
      <rPr>
        <b/>
        <i/>
        <vertAlign val="subscript"/>
        <sz val="11"/>
        <color indexed="9"/>
        <rFont val="Calibri"/>
        <family val="2"/>
      </rPr>
      <t>OUTROS_EE</t>
    </r>
  </si>
  <si>
    <r>
      <t>B</t>
    </r>
    <r>
      <rPr>
        <b/>
        <i/>
        <vertAlign val="subscript"/>
        <sz val="11"/>
        <color indexed="9"/>
        <rFont val="Calibri"/>
        <family val="2"/>
      </rPr>
      <t>OUTROS_RDP</t>
    </r>
  </si>
  <si>
    <t>Marco Inicial</t>
  </si>
  <si>
    <t>Entrega do Relatórios Final e M&amp;V (v1)</t>
  </si>
  <si>
    <t>Medição e Verificação (Demais Usos)</t>
  </si>
  <si>
    <t>Pedido de compra ao fabricante dos equipamentos</t>
  </si>
  <si>
    <t>Entrega do material nas UCs do projeto</t>
  </si>
  <si>
    <t>Implementação</t>
  </si>
  <si>
    <t xml:space="preserve">Cronograma físico sem Fontes Incentivadas </t>
  </si>
  <si>
    <r>
      <rPr>
        <b/>
        <sz val="14"/>
        <color indexed="8"/>
        <rFont val="Calibri"/>
        <family val="2"/>
      </rPr>
      <t>Nota 2</t>
    </r>
    <r>
      <rPr>
        <sz val="14"/>
        <color indexed="8"/>
        <rFont val="Calibri"/>
        <family val="2"/>
      </rPr>
      <t xml:space="preserve">: O repasse do material será feito após a entrega com aceite pela CPFL e, o repasse do serviços será feito em uma única parcela ao final do projeto com aceite pela CPFL. No caso de projetos que contenham mais de uma ação, será considerada a última data para o repasse total. </t>
    </r>
  </si>
  <si>
    <r>
      <rPr>
        <b/>
        <sz val="14"/>
        <color indexed="8"/>
        <rFont val="Calibri"/>
        <family val="2"/>
      </rPr>
      <t>Nota 3:</t>
    </r>
    <r>
      <rPr>
        <sz val="14"/>
        <color indexed="8"/>
        <rFont val="Calibri"/>
        <family val="2"/>
      </rPr>
      <t xml:space="preserve"> Conforme cronograma físico a entrega de todos os materiais deverá ser feita em até 120 dias.</t>
    </r>
  </si>
  <si>
    <t>Importante ler as informações dispostas abaixo deste  cronograma.</t>
  </si>
  <si>
    <t>Confira se a distribuidora selecionada, confere com o projeto.</t>
  </si>
  <si>
    <t>PEE Outros Custos Diretos</t>
  </si>
  <si>
    <t>PEE Outros Custos Indiretos</t>
  </si>
  <si>
    <r>
      <rPr>
        <b/>
        <sz val="14"/>
        <color indexed="8"/>
        <rFont val="Calibri"/>
        <family val="2"/>
      </rPr>
      <t>Nota 4:</t>
    </r>
    <r>
      <rPr>
        <sz val="14"/>
        <color indexed="8"/>
        <rFont val="Calibri"/>
        <family val="2"/>
      </rPr>
      <t xml:space="preserve"> Será de responsabilidade do proponente verificar se todos os custos previstos para o PEE estão contemplados no Cronograma Financeiro.</t>
    </r>
  </si>
  <si>
    <t>Mês 20</t>
  </si>
  <si>
    <t>9 meses</t>
  </si>
  <si>
    <t>Medição Solar FV</t>
  </si>
  <si>
    <t>Entrega dos Relatórios Final e de M&amp;V</t>
  </si>
  <si>
    <t>Entrega dos Relatórios Final e de M&amp;V (v2)</t>
  </si>
  <si>
    <t>PEE Custo dos Relatórios Final e de M&amp;V (Solar FV)</t>
  </si>
  <si>
    <t>PEE Custo dos Relatórios Final e de M&amp;V (Demais usos)</t>
  </si>
  <si>
    <t>Benefício mensal</t>
  </si>
  <si>
    <t>SISTEMA SOLAR FOTOVOLTAICO - Medição 12 meses</t>
  </si>
  <si>
    <t>Administração Própria</t>
  </si>
  <si>
    <t>Fundo Perdido/Bônus</t>
  </si>
  <si>
    <t>Categiria Bônus</t>
  </si>
  <si>
    <t>ESCOLHA A OPÇÃO</t>
  </si>
  <si>
    <t>SIM</t>
  </si>
  <si>
    <t>NÃO</t>
  </si>
  <si>
    <t>FUNDO PERDIDO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</si>
  <si>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</si>
  <si>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</si>
  <si>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</si>
  <si>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</si>
  <si>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</si>
  <si>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</si>
  <si>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</si>
  <si>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</si>
  <si>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</si>
  <si>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</si>
  <si>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</si>
  <si>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</si>
  <si>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</si>
  <si>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</si>
  <si>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</si>
  <si>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</si>
  <si>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</si>
  <si>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</si>
  <si>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</si>
  <si>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</si>
  <si>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</si>
  <si>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</si>
  <si>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</si>
  <si>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</si>
  <si>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</si>
  <si>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</si>
  <si>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</si>
  <si>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</si>
  <si>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</si>
  <si>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</si>
  <si>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</si>
  <si>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</si>
  <si>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</si>
  <si>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</si>
  <si>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</si>
  <si>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</si>
  <si>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</si>
  <si>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</si>
  <si>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</si>
  <si>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</si>
  <si>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</si>
  <si>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</si>
  <si>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</si>
  <si>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</si>
  <si>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</si>
  <si>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</si>
  <si>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</si>
  <si>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</si>
  <si>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</si>
  <si>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</si>
  <si>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</si>
  <si>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</si>
  <si>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</si>
  <si>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</si>
  <si>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</si>
  <si>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</si>
  <si>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</si>
  <si>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</si>
  <si>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</si>
  <si>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</si>
  <si>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</si>
  <si>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</si>
  <si>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</si>
  <si>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</si>
  <si>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</si>
  <si>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</si>
  <si>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</si>
  <si>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</si>
  <si>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</si>
  <si>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</si>
  <si>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</si>
  <si>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</si>
  <si>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</si>
  <si>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</si>
  <si>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</si>
  <si>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</si>
  <si>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</si>
  <si>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</si>
  <si>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</si>
  <si>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</si>
  <si>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</si>
  <si>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</si>
  <si>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</si>
  <si>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</si>
  <si>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</si>
  <si>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</si>
  <si>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</si>
  <si>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</si>
  <si>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</si>
  <si>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</si>
  <si>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</si>
  <si>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</si>
  <si>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</si>
  <si>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</si>
  <si>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</si>
  <si>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</si>
  <si>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</si>
  <si>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</si>
  <si>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</si>
  <si>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</si>
  <si>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</si>
  <si>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</si>
  <si>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</si>
  <si>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</si>
  <si>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</si>
  <si>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</si>
  <si>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</si>
  <si>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</si>
  <si>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</si>
  <si>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</si>
  <si>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</si>
  <si>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</si>
  <si>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</si>
  <si>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</si>
  <si>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</si>
  <si>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</si>
  <si>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</si>
  <si>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</si>
  <si>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</si>
  <si>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</si>
  <si>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</si>
  <si>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</si>
  <si>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</si>
  <si>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</si>
  <si>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</si>
  <si>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</si>
  <si>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</si>
  <si>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</si>
  <si>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</si>
  <si>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</si>
  <si>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</si>
  <si>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</si>
  <si>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</si>
  <si>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</si>
  <si>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</si>
  <si>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</si>
  <si>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</si>
  <si>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</si>
  <si>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</si>
  <si>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</si>
  <si>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</si>
  <si>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</si>
  <si>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</si>
  <si>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</si>
  <si>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</si>
  <si>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</si>
  <si>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</si>
  <si>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</si>
  <si>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</si>
  <si>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</si>
  <si>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</si>
  <si>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</si>
  <si>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</si>
  <si>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</si>
  <si>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</si>
  <si>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</si>
  <si>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</si>
  <si>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</si>
  <si>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</si>
  <si>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</si>
  <si>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</si>
  <si>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</si>
  <si>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</si>
  <si>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</si>
  <si>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</si>
  <si>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</si>
  <si>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</si>
  <si>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</si>
  <si>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</si>
  <si>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</si>
  <si>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</si>
  <si>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</si>
  <si>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</si>
  <si>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</si>
  <si>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</si>
  <si>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</si>
  <si>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</si>
  <si>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</si>
  <si>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</si>
  <si>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</si>
  <si>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</si>
  <si>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</si>
  <si>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</si>
  <si>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</si>
  <si>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</si>
  <si>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</si>
  <si>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</si>
  <si>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</si>
  <si>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</si>
  <si>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</si>
  <si>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</si>
  <si>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</si>
  <si>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</si>
  <si>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</si>
  <si>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</si>
  <si>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</si>
  <si>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</si>
  <si>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</si>
  <si>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</si>
  <si>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</si>
  <si>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</si>
  <si>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</si>
  <si>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</si>
  <si>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</si>
  <si>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</si>
  <si>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</si>
  <si>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</si>
  <si>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</si>
  <si>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</si>
  <si>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</si>
  <si>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</si>
  <si>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</si>
  <si>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</si>
  <si>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</si>
  <si>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</si>
  <si>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</si>
  <si>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</si>
  <si>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</si>
  <si>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</si>
  <si>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</si>
  <si>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</si>
  <si>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</si>
  <si>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</si>
  <si>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</si>
  <si>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</si>
  <si>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</si>
  <si>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</si>
  <si>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</si>
  <si>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</si>
  <si>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</si>
  <si>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</si>
  <si>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</si>
  <si>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</si>
  <si>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</si>
  <si>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</si>
  <si>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</si>
  <si>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</si>
  <si>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</si>
  <si>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</si>
  <si>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</si>
  <si>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</si>
  <si>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</si>
  <si>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</si>
  <si>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</si>
  <si>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</si>
  <si>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</si>
  <si>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</si>
  <si>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</si>
  <si>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</si>
  <si>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</si>
  <si>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</si>
  <si>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</si>
  <si>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</si>
  <si>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</si>
  <si>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</si>
  <si>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</si>
  <si>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</si>
  <si>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</si>
  <si>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</si>
  <si>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</si>
  <si>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outros 21</t>
  </si>
  <si>
    <t>outros 22</t>
  </si>
  <si>
    <t>outros 23</t>
  </si>
  <si>
    <t>outros 24</t>
  </si>
  <si>
    <t>outros 25</t>
  </si>
  <si>
    <t>outros 26</t>
  </si>
  <si>
    <t>outros 27</t>
  </si>
  <si>
    <t>outros 28</t>
  </si>
  <si>
    <t>outros 29</t>
  </si>
  <si>
    <t>outros 30</t>
  </si>
  <si>
    <t>outros 31</t>
  </si>
  <si>
    <t>outros 32</t>
  </si>
  <si>
    <t>outros 33</t>
  </si>
  <si>
    <t>outros 34</t>
  </si>
  <si>
    <t>outros 35</t>
  </si>
  <si>
    <t>outros 36</t>
  </si>
  <si>
    <t>outros 37</t>
  </si>
  <si>
    <t>outros 38</t>
  </si>
  <si>
    <t>outros 39</t>
  </si>
  <si>
    <t>outros 40</t>
  </si>
  <si>
    <t>outros 41</t>
  </si>
  <si>
    <t>outros 42</t>
  </si>
  <si>
    <t>outros 43</t>
  </si>
  <si>
    <t>outros 44</t>
  </si>
  <si>
    <t>outros 45</t>
  </si>
  <si>
    <t>outros 46</t>
  </si>
  <si>
    <t>outros 47</t>
  </si>
  <si>
    <t>outros 48</t>
  </si>
  <si>
    <t>outros 49</t>
  </si>
  <si>
    <t>outros 50</t>
  </si>
  <si>
    <t>outros 51</t>
  </si>
  <si>
    <t>outros 52</t>
  </si>
  <si>
    <t>outros 53</t>
  </si>
  <si>
    <t>outros 54</t>
  </si>
  <si>
    <t>outros 55</t>
  </si>
  <si>
    <t>outros 56</t>
  </si>
  <si>
    <t>outros 57</t>
  </si>
  <si>
    <t>outros 58</t>
  </si>
  <si>
    <t>outros 59</t>
  </si>
  <si>
    <t>outros 60</t>
  </si>
  <si>
    <t>outros 61</t>
  </si>
  <si>
    <t>outros 62</t>
  </si>
  <si>
    <t>outros 63</t>
  </si>
  <si>
    <t>outros 64</t>
  </si>
  <si>
    <t>outros 65</t>
  </si>
  <si>
    <t>outros 66</t>
  </si>
  <si>
    <t>outros 67</t>
  </si>
  <si>
    <t>outros 68</t>
  </si>
  <si>
    <t>outros 69</t>
  </si>
  <si>
    <t>outros 70</t>
  </si>
  <si>
    <t>outros 71</t>
  </si>
  <si>
    <t>outros 72</t>
  </si>
  <si>
    <t>outros 73</t>
  </si>
  <si>
    <t>outros 74</t>
  </si>
  <si>
    <t>outros 75</t>
  </si>
  <si>
    <t>outros 76</t>
  </si>
  <si>
    <t>outros 77</t>
  </si>
  <si>
    <t>outros 78</t>
  </si>
  <si>
    <t>outros 79</t>
  </si>
  <si>
    <t>outros 80</t>
  </si>
  <si>
    <t>outros 81</t>
  </si>
  <si>
    <t>outros 82</t>
  </si>
  <si>
    <t>outros 83</t>
  </si>
  <si>
    <t>outros 84</t>
  </si>
  <si>
    <t>outros 85</t>
  </si>
  <si>
    <t>outros 86</t>
  </si>
  <si>
    <t>outros 87</t>
  </si>
  <si>
    <t>outros 88</t>
  </si>
  <si>
    <t>outros 89</t>
  </si>
  <si>
    <t>outros 90</t>
  </si>
  <si>
    <t>outros 91</t>
  </si>
  <si>
    <t>outros 92</t>
  </si>
  <si>
    <t>outros 93</t>
  </si>
  <si>
    <t>outros 94</t>
  </si>
  <si>
    <t>outros 95</t>
  </si>
  <si>
    <t>outros 96</t>
  </si>
  <si>
    <t>outros 97</t>
  </si>
  <si>
    <t>outros 98</t>
  </si>
  <si>
    <t>outros 99</t>
  </si>
  <si>
    <t>outros 100</t>
  </si>
  <si>
    <t>Sub total - Custos descarte de equipamentos solar fotovoltaico</t>
  </si>
  <si>
    <t>Cliente</t>
  </si>
  <si>
    <t>Empresa Executora</t>
  </si>
  <si>
    <t>cliente</t>
  </si>
  <si>
    <t>Recursos da</t>
  </si>
  <si>
    <t>empresa executora</t>
  </si>
  <si>
    <t>RS</t>
  </si>
  <si>
    <t>ACEGUÁ</t>
  </si>
  <si>
    <t>11h23min</t>
  </si>
  <si>
    <t>ÁGUA SANTA</t>
  </si>
  <si>
    <t>11h24min</t>
  </si>
  <si>
    <t>AGUDO</t>
  </si>
  <si>
    <t>AJURICABA</t>
  </si>
  <si>
    <t>ALECRIM</t>
  </si>
  <si>
    <t>ALEGRETE</t>
  </si>
  <si>
    <t>ALEGRIA</t>
  </si>
  <si>
    <t>ALPESTRE</t>
  </si>
  <si>
    <t>11h25min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</si>
  <si>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</si>
  <si>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</si>
  <si>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</si>
  <si>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</si>
  <si>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</si>
  <si>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</si>
  <si>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</si>
  <si>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</si>
  <si>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</si>
  <si>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UF</t>
  </si>
  <si>
    <t>MUNICÍPIO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</si>
  <si>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</si>
  <si>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</si>
  <si>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</si>
  <si>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</si>
  <si>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</si>
  <si>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</si>
  <si>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</si>
  <si>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</si>
  <si>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11h22min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</si>
  <si>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</si>
  <si>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</si>
  <si>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</si>
  <si>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</si>
  <si>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</si>
  <si>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</si>
  <si>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</si>
  <si>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</si>
  <si>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</si>
  <si>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</si>
  <si>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</si>
  <si>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</si>
  <si>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</si>
  <si>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BARRACÃO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</si>
  <si>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</si>
  <si>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</si>
  <si>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</si>
  <si>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</si>
  <si>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</si>
  <si>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</si>
  <si>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</si>
  <si>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</si>
  <si>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JESUS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</si>
  <si>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</si>
  <si>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</si>
  <si>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</si>
  <si>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</si>
  <si>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</si>
  <si>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</si>
  <si>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</si>
  <si>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</si>
  <si>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</si>
  <si>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</si>
  <si>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</si>
  <si>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</si>
  <si>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CACHOEIRINHA</t>
  </si>
  <si>
    <t>CACIQUE DOBLE</t>
  </si>
  <si>
    <t>CAIBATÉ</t>
  </si>
  <si>
    <t>CAIÇARA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</si>
  <si>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</si>
  <si>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</si>
  <si>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</si>
  <si>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</si>
  <si>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</si>
  <si>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</si>
  <si>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</si>
  <si>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</si>
  <si>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</si>
  <si>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</si>
  <si>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</si>
  <si>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</si>
  <si>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</si>
  <si>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</si>
  <si>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</si>
  <si>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</si>
  <si>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</si>
  <si>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</si>
  <si>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</si>
  <si>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</si>
  <si>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</si>
  <si>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</si>
  <si>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</si>
  <si>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</si>
  <si>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</si>
  <si>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</si>
  <si>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</si>
  <si>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</si>
  <si>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</si>
  <si>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</si>
  <si>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</si>
  <si>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</si>
  <si>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</si>
  <si>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</si>
  <si>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</si>
  <si>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</si>
  <si>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</si>
  <si>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</si>
  <si>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</si>
  <si>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</si>
  <si>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</si>
  <si>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</si>
  <si>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</si>
  <si>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</si>
  <si>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</si>
  <si>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COLINAS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</si>
  <si>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</si>
  <si>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</si>
  <si>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</si>
  <si>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</si>
  <si>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</si>
  <si>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</si>
  <si>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</si>
  <si>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</si>
  <si>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</si>
  <si>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</si>
  <si>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</si>
  <si>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</si>
  <si>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</si>
  <si>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</si>
  <si>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</si>
  <si>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</si>
  <si>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</si>
  <si>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</si>
  <si>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</si>
  <si>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</si>
  <si>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</si>
  <si>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</si>
  <si>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</si>
  <si>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</si>
  <si>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</si>
  <si>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</si>
  <si>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</si>
  <si>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</si>
  <si>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</si>
  <si>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</si>
  <si>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</si>
  <si>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</si>
  <si>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</si>
  <si>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</si>
  <si>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</si>
  <si>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</si>
  <si>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</si>
  <si>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</si>
  <si>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</si>
  <si>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</si>
  <si>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</si>
  <si>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</si>
  <si>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</si>
  <si>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</si>
  <si>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</si>
  <si>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</si>
  <si>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</si>
  <si>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</si>
  <si>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</si>
  <si>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</si>
  <si>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</si>
  <si>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</si>
  <si>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</si>
  <si>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</si>
  <si>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</si>
  <si>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</si>
  <si>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</si>
  <si>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</si>
  <si>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</si>
  <si>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</si>
  <si>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</si>
  <si>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</si>
  <si>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</si>
  <si>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</si>
  <si>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</si>
  <si>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</si>
  <si>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</si>
  <si>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</si>
  <si>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</si>
  <si>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</si>
  <si>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</si>
  <si>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</si>
  <si>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</si>
  <si>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</si>
  <si>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</si>
  <si>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</si>
  <si>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</si>
  <si>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</si>
  <si>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</si>
  <si>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</si>
  <si>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</si>
  <si>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HUMAITÁ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</si>
  <si>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</si>
  <si>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</si>
  <si>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</si>
  <si>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</si>
  <si>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</si>
  <si>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</si>
  <si>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</si>
  <si>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</si>
  <si>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</si>
  <si>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</si>
  <si>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INDEPENDÊNCIA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</si>
  <si>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</si>
  <si>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</si>
  <si>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</si>
  <si>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</si>
  <si>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</si>
  <si>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</si>
  <si>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</si>
  <si>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</si>
  <si>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</si>
  <si>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</si>
  <si>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</si>
  <si>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</si>
  <si>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</si>
  <si>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</si>
  <si>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</si>
  <si>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</si>
  <si>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</si>
  <si>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</si>
  <si>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</si>
  <si>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</si>
  <si>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</si>
  <si>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</si>
  <si>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</si>
  <si>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</si>
  <si>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</si>
  <si>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</si>
  <si>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</si>
  <si>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</si>
  <si>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</si>
  <si>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</si>
  <si>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</si>
  <si>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</si>
  <si>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</si>
  <si>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</si>
  <si>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</si>
  <si>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</si>
  <si>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</si>
  <si>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</si>
  <si>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</si>
  <si>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</si>
  <si>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</si>
  <si>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</si>
  <si>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</si>
  <si>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</si>
  <si>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</si>
  <si>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</si>
  <si>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</si>
  <si>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</si>
  <si>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</si>
  <si>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</si>
  <si>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</si>
  <si>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</si>
  <si>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</si>
  <si>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</si>
  <si>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</si>
  <si>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</si>
  <si>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</si>
  <si>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</si>
  <si>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</si>
  <si>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</si>
  <si>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</si>
  <si>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</si>
  <si>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</si>
  <si>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</si>
  <si>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</si>
  <si>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</si>
  <si>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</si>
  <si>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</si>
  <si>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</si>
  <si>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</si>
  <si>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</si>
  <si>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</si>
  <si>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</si>
  <si>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</si>
  <si>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</si>
  <si>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</si>
  <si>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</si>
  <si>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</si>
  <si>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</si>
  <si>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</si>
  <si>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</si>
  <si>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</si>
  <si>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</si>
  <si>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</si>
  <si>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</si>
  <si>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</si>
  <si>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</si>
  <si>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</si>
  <si>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</si>
  <si>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</si>
  <si>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</si>
  <si>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</si>
  <si>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</si>
  <si>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</si>
  <si>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</si>
  <si>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</si>
  <si>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</si>
  <si>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</si>
  <si>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</si>
  <si>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</si>
  <si>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</si>
  <si>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</si>
  <si>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</si>
  <si>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</si>
  <si>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</si>
  <si>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</si>
  <si>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</si>
  <si>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</si>
  <si>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</si>
  <si>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</si>
  <si>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</si>
  <si>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</si>
  <si>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</si>
  <si>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</si>
  <si>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</si>
  <si>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</si>
  <si>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</si>
  <si>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</si>
  <si>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</si>
  <si>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</si>
  <si>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</si>
  <si>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</si>
  <si>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</si>
  <si>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</si>
  <si>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</si>
  <si>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</si>
  <si>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</si>
  <si>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</si>
  <si>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</si>
  <si>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</si>
  <si>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</si>
  <si>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</si>
  <si>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</si>
  <si>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</si>
  <si>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</si>
  <si>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</si>
  <si>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</si>
  <si>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</si>
  <si>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</si>
  <si>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</si>
  <si>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</si>
  <si>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</si>
  <si>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</si>
  <si>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</si>
  <si>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</si>
  <si>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</si>
  <si>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</si>
  <si>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</si>
  <si>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</si>
  <si>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</si>
  <si>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</si>
  <si>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</si>
  <si>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</si>
  <si>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</si>
  <si>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</si>
  <si>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</si>
  <si>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</si>
  <si>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</si>
  <si>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</si>
  <si>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</si>
  <si>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</si>
  <si>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VITÓRIA DO PALMAR</t>
  </si>
  <si>
    <t>SANTANA DA BOA VISTA</t>
  </si>
  <si>
    <t>SANT'ANA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</si>
  <si>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</si>
  <si>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</si>
  <si>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</si>
  <si>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</si>
  <si>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</si>
  <si>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</si>
  <si>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</si>
  <si>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</si>
  <si>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</si>
  <si>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</si>
  <si>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</si>
  <si>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</si>
  <si>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</si>
  <si>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GABRIEL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</si>
  <si>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</si>
  <si>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</si>
  <si>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</si>
  <si>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</si>
  <si>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</si>
  <si>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</si>
  <si>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</si>
  <si>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</si>
  <si>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</si>
  <si>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</si>
  <si>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</si>
  <si>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</si>
  <si>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</si>
  <si>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</si>
  <si>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</si>
  <si>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</si>
  <si>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</si>
  <si>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</si>
  <si>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</si>
  <si>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</si>
  <si>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</si>
  <si>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</si>
  <si>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</si>
  <si>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</si>
  <si>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</si>
  <si>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</si>
  <si>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</si>
  <si>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</si>
  <si>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</si>
  <si>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</si>
  <si>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</si>
  <si>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</si>
  <si>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</si>
  <si>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</si>
  <si>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</si>
  <si>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</si>
  <si>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</si>
  <si>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</si>
  <si>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</si>
  <si>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</si>
  <si>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</si>
  <si>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</si>
  <si>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</si>
  <si>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</si>
  <si>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</si>
  <si>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</si>
  <si>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</si>
  <si>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</si>
  <si>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SOBRADINHO</t>
  </si>
  <si>
    <t>SOLEDADE</t>
  </si>
  <si>
    <t>TABAÍ</t>
  </si>
  <si>
    <t>TAPERA</t>
  </si>
  <si>
    <t>TAPES</t>
  </si>
  <si>
    <t>TAQUARA</t>
  </si>
  <si>
    <t>TAQUARI</t>
  </si>
  <si>
    <t>TAQUARUÇU DO SUL</t>
  </si>
  <si>
    <t>TAVARES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</si>
  <si>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</si>
  <si>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</si>
  <si>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</si>
  <si>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</si>
  <si>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</si>
  <si>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</si>
  <si>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</si>
  <si>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</si>
  <si>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</si>
  <si>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</si>
  <si>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</si>
  <si>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</si>
  <si>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</si>
  <si>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</si>
  <si>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</si>
  <si>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</si>
  <si>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</si>
  <si>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TRIUNFO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</si>
  <si>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</si>
  <si>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</si>
  <si>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</si>
  <si>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</si>
  <si>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</si>
  <si>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</si>
  <si>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</si>
  <si>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</si>
  <si>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</si>
  <si>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</si>
  <si>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</si>
  <si>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</si>
  <si>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</si>
  <si>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</si>
  <si>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</si>
  <si>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</si>
  <si>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</si>
  <si>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 CRUZ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</si>
  <si>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</si>
  <si>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</si>
  <si>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</si>
  <si>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</si>
  <si>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</si>
  <si>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</si>
  <si>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</si>
  <si>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</si>
  <si>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</si>
  <si>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</si>
  <si>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</si>
  <si>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</si>
  <si>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</si>
  <si>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</si>
  <si>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</si>
  <si>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</si>
  <si>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ALMIRANTE TAMANDARÉ</t>
  </si>
  <si>
    <t>ESTADO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</si>
  <si>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</si>
  <si>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</si>
  <si>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</si>
  <si>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</si>
  <si>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</si>
  <si>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</si>
  <si>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</si>
  <si>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</si>
  <si>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</si>
  <si>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</si>
  <si>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</si>
  <si>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</si>
  <si>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</si>
  <si>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</si>
  <si>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</si>
  <si>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</si>
  <si>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</si>
  <si>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</si>
  <si>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</si>
  <si>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</si>
  <si>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AMPARO</t>
  </si>
  <si>
    <t>ANALÂNDIA</t>
  </si>
  <si>
    <t>ANDRADINA</t>
  </si>
  <si>
    <t>ANGATUBA</t>
  </si>
  <si>
    <t>ANHEMBI</t>
  </si>
  <si>
    <t>ANHUMAS</t>
  </si>
  <si>
    <t>APARECIDA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</si>
  <si>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</si>
  <si>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</si>
  <si>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</si>
  <si>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</si>
  <si>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</si>
  <si>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</si>
  <si>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</si>
  <si>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</si>
  <si>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</si>
  <si>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</si>
  <si>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</si>
  <si>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11h26min</t>
  </si>
  <si>
    <t>11h27min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</si>
  <si>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</si>
  <si>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</si>
  <si>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</si>
  <si>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</si>
  <si>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</si>
  <si>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</si>
  <si>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</si>
  <si>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</si>
  <si>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</si>
  <si>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</si>
  <si>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</si>
  <si>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</si>
  <si>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</si>
  <si>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</si>
  <si>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</si>
  <si>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</si>
  <si>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</si>
  <si>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</si>
  <si>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</si>
  <si>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</si>
  <si>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</si>
  <si>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</si>
  <si>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</si>
  <si>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</si>
  <si>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</si>
  <si>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</si>
  <si>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</si>
  <si>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</si>
  <si>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</si>
  <si>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</si>
  <si>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</si>
  <si>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</si>
  <si>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</si>
  <si>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</si>
  <si>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</si>
  <si>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</si>
  <si>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</si>
  <si>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</si>
  <si>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</si>
  <si>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</si>
  <si>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</si>
  <si>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</si>
  <si>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</si>
  <si>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</si>
  <si>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</si>
  <si>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</si>
  <si>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</si>
  <si>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</si>
  <si>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</si>
  <si>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</si>
  <si>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</si>
  <si>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</si>
  <si>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</si>
  <si>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</si>
  <si>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</si>
  <si>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</si>
  <si>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</si>
  <si>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</si>
  <si>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</si>
  <si>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</si>
  <si>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</si>
  <si>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</si>
  <si>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</si>
  <si>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</si>
  <si>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</si>
  <si>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</si>
  <si>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</si>
  <si>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</si>
  <si>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</si>
  <si>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</si>
  <si>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</si>
  <si>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</si>
  <si>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</si>
  <si>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</si>
  <si>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</si>
  <si>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</si>
  <si>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</si>
  <si>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</si>
  <si>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</si>
  <si>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</si>
  <si>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</si>
  <si>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</si>
  <si>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</si>
  <si>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</si>
  <si>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</si>
  <si>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</si>
  <si>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</si>
  <si>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</si>
  <si>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</si>
  <si>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</si>
  <si>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</si>
  <si>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</si>
  <si>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</si>
  <si>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</si>
  <si>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</si>
  <si>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</si>
  <si>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</si>
  <si>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</si>
  <si>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</si>
  <si>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</si>
  <si>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</si>
  <si>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</si>
  <si>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</si>
  <si>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</si>
  <si>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</si>
  <si>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</si>
  <si>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</si>
  <si>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</si>
  <si>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</si>
  <si>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</si>
  <si>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</si>
  <si>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</si>
  <si>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</si>
  <si>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</si>
  <si>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</si>
  <si>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</si>
  <si>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</si>
  <si>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</si>
  <si>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</si>
  <si>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</si>
  <si>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</si>
  <si>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</si>
  <si>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</si>
  <si>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</si>
  <si>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</si>
  <si>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</si>
  <si>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</si>
  <si>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</si>
  <si>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</si>
  <si>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</si>
  <si>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</si>
  <si>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</si>
  <si>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</si>
  <si>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</si>
  <si>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</si>
  <si>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</si>
  <si>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DO NORTE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</si>
  <si>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</si>
  <si>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</si>
  <si>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</si>
  <si>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</si>
  <si>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</si>
  <si>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</si>
  <si>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</si>
  <si>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</si>
  <si>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</si>
  <si>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</si>
  <si>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</si>
  <si>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</si>
  <si>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</si>
  <si>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</si>
  <si>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</si>
  <si>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</si>
  <si>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</si>
  <si>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</si>
  <si>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</si>
  <si>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</si>
  <si>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</si>
  <si>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</si>
  <si>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</si>
  <si>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</si>
  <si>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</si>
  <si>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</si>
  <si>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</si>
  <si>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</si>
  <si>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</si>
  <si>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</si>
  <si>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</si>
  <si>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</si>
  <si>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</si>
  <si>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</si>
  <si>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</si>
  <si>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</si>
  <si>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</si>
  <si>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</si>
  <si>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</si>
  <si>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</si>
  <si>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</si>
  <si>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</si>
  <si>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</si>
  <si>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</si>
  <si>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</si>
  <si>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</si>
  <si>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</si>
  <si>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</si>
  <si>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</si>
  <si>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</si>
  <si>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</si>
  <si>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</si>
  <si>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</si>
  <si>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</si>
  <si>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</si>
  <si>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</si>
  <si>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</si>
  <si>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</si>
  <si>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</si>
  <si>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</si>
  <si>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</si>
  <si>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</si>
  <si>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</si>
  <si>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</si>
  <si>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</si>
  <si>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</si>
  <si>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</si>
  <si>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</si>
  <si>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</si>
  <si>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</si>
  <si>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</si>
  <si>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</si>
  <si>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</si>
  <si>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</si>
  <si>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</si>
  <si>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</si>
  <si>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</si>
  <si>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</si>
  <si>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</si>
  <si>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</si>
  <si>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</si>
  <si>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</si>
  <si>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</si>
  <si>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</si>
  <si>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</si>
  <si>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</si>
  <si>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ITAPORANGA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</si>
  <si>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</si>
  <si>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</si>
  <si>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</si>
  <si>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</si>
  <si>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</si>
  <si>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</si>
  <si>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</si>
  <si>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</si>
  <si>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</si>
  <si>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</si>
  <si>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</si>
  <si>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</si>
  <si>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</si>
  <si>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</si>
  <si>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</si>
  <si>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</si>
  <si>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</si>
  <si>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</si>
  <si>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</si>
  <si>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</si>
  <si>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</si>
  <si>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</si>
  <si>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</si>
  <si>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</si>
  <si>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</si>
  <si>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</si>
  <si>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</si>
  <si>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</si>
  <si>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</si>
  <si>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</si>
  <si>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</si>
  <si>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</si>
  <si>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</si>
  <si>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</si>
  <si>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</si>
  <si>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</si>
  <si>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</si>
  <si>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</si>
  <si>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</si>
  <si>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</si>
  <si>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</si>
  <si>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</si>
  <si>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</si>
  <si>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</si>
  <si>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</si>
  <si>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</si>
  <si>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</si>
  <si>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</si>
  <si>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</si>
  <si>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</si>
  <si>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</si>
  <si>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</si>
  <si>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</si>
  <si>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</si>
  <si>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</si>
  <si>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</si>
  <si>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</si>
  <si>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</si>
  <si>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</si>
  <si>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</si>
  <si>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</si>
  <si>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</si>
  <si>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</si>
  <si>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</si>
  <si>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</si>
  <si>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</si>
  <si>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</si>
  <si>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</si>
  <si>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</si>
  <si>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</si>
  <si>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</si>
  <si>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</si>
  <si>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</si>
  <si>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</si>
  <si>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</si>
  <si>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</si>
  <si>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</si>
  <si>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</si>
  <si>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</si>
  <si>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</si>
  <si>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</si>
  <si>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</si>
  <si>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</si>
  <si>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</si>
  <si>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</si>
  <si>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</si>
  <si>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</si>
  <si>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</si>
  <si>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</si>
  <si>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</si>
  <si>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</si>
  <si>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</si>
  <si>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</si>
  <si>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</si>
  <si>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</si>
  <si>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</si>
  <si>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</si>
  <si>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</si>
  <si>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</si>
  <si>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</si>
  <si>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</si>
  <si>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</si>
  <si>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</si>
  <si>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</si>
  <si>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</si>
  <si>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</si>
  <si>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</si>
  <si>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</si>
  <si>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</si>
  <si>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</si>
  <si>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</si>
  <si>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</si>
  <si>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</si>
  <si>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</si>
  <si>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</si>
  <si>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</si>
  <si>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NOVO HORIZONTE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</si>
  <si>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</si>
  <si>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</si>
  <si>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</si>
  <si>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</si>
  <si>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</si>
  <si>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</si>
  <si>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</si>
  <si>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</si>
  <si>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</si>
  <si>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</si>
  <si>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</si>
  <si>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</si>
  <si>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 VERDE</t>
  </si>
  <si>
    <t>OUROESTE</t>
  </si>
  <si>
    <t>PACAEMBU</t>
  </si>
  <si>
    <t>PALESTINA</t>
  </si>
  <si>
    <t>PALMARES PAULISTA</t>
  </si>
  <si>
    <t>PALMEIRA D'OESTE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</si>
  <si>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</si>
  <si>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</si>
  <si>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</si>
  <si>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</si>
  <si>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</si>
  <si>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</si>
  <si>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</si>
  <si>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</si>
  <si>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</si>
  <si>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</si>
  <si>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</si>
  <si>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</si>
  <si>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</si>
  <si>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</si>
  <si>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</si>
  <si>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</si>
  <si>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</si>
  <si>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</si>
  <si>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</si>
  <si>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</si>
  <si>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</si>
  <si>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</si>
  <si>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</si>
  <si>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</si>
  <si>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</si>
  <si>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</si>
  <si>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</si>
  <si>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</si>
  <si>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</si>
  <si>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</si>
  <si>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</si>
  <si>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</si>
  <si>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</si>
  <si>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</si>
  <si>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</si>
  <si>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</si>
  <si>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</si>
  <si>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</si>
  <si>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</si>
  <si>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</si>
  <si>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</si>
  <si>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</si>
  <si>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</si>
  <si>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</si>
  <si>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</si>
  <si>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</si>
  <si>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</si>
  <si>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</si>
  <si>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</si>
  <si>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</si>
  <si>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</si>
  <si>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</si>
  <si>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</si>
  <si>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</si>
  <si>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</si>
  <si>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</si>
  <si>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</si>
  <si>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</si>
  <si>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</si>
  <si>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</si>
  <si>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</si>
  <si>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</si>
  <si>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</si>
  <si>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</si>
  <si>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</si>
  <si>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</si>
  <si>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</si>
  <si>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</si>
  <si>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</si>
  <si>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</si>
  <si>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</si>
  <si>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</si>
  <si>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</si>
  <si>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</si>
  <si>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</si>
  <si>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</si>
  <si>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</si>
  <si>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</si>
  <si>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</si>
  <si>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</si>
  <si>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</si>
  <si>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</si>
  <si>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</si>
  <si>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</si>
  <si>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</si>
  <si>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</si>
  <si>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</si>
  <si>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RIFAINA</t>
  </si>
  <si>
    <t>RINCÃO</t>
  </si>
  <si>
    <t>RINÓPOLIS</t>
  </si>
  <si>
    <t>RIO CLARO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</si>
  <si>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</si>
  <si>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</si>
  <si>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</si>
  <si>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</si>
  <si>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</si>
  <si>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</si>
  <si>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</si>
  <si>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</si>
  <si>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</si>
  <si>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</si>
  <si>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</si>
  <si>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</si>
  <si>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</si>
  <si>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</si>
  <si>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</si>
  <si>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</si>
  <si>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</si>
  <si>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</si>
  <si>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</si>
  <si>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</si>
  <si>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</si>
  <si>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</si>
  <si>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</si>
  <si>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</si>
  <si>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</si>
  <si>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</si>
  <si>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</si>
  <si>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</si>
  <si>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</si>
  <si>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</si>
  <si>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</si>
  <si>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</si>
  <si>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</si>
  <si>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</si>
  <si>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</si>
  <si>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</si>
  <si>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</si>
  <si>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</si>
  <si>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</si>
  <si>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</si>
  <si>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</si>
  <si>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</si>
  <si>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ANDRÉ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</si>
  <si>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</si>
  <si>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</si>
  <si>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</si>
  <si>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</si>
  <si>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</si>
  <si>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</si>
  <si>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</si>
  <si>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</si>
  <si>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</si>
  <si>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</si>
  <si>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</si>
  <si>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</si>
  <si>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FRANCISCO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</si>
  <si>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</si>
  <si>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</si>
  <si>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</si>
  <si>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</si>
  <si>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</si>
  <si>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</si>
  <si>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</si>
  <si>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</si>
  <si>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</si>
  <si>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</si>
  <si>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</si>
  <si>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</si>
  <si>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</si>
  <si>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</si>
  <si>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</si>
  <si>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</si>
  <si>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</si>
  <si>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</si>
  <si>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</si>
  <si>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</si>
  <si>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</si>
  <si>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</si>
  <si>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</si>
  <si>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</si>
  <si>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AZUL</t>
  </si>
  <si>
    <t>SERRA NEGRA</t>
  </si>
  <si>
    <t>SERRANA</t>
  </si>
  <si>
    <t>SERTÃOZINHO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</si>
  <si>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</si>
  <si>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</si>
  <si>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</si>
  <si>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</si>
  <si>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</si>
  <si>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</si>
  <si>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</si>
  <si>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</si>
  <si>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</si>
  <si>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</si>
  <si>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</si>
  <si>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</si>
  <si>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</si>
  <si>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</si>
  <si>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</si>
  <si>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</si>
  <si>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</si>
  <si>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</si>
  <si>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</si>
  <si>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</si>
  <si>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</si>
  <si>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</si>
  <si>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</si>
  <si>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</si>
  <si>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</si>
  <si>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</si>
  <si>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</si>
  <si>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</si>
  <si>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</si>
  <si>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</si>
  <si>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</si>
  <si>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</si>
  <si>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</si>
  <si>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</si>
  <si>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</si>
  <si>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</si>
  <si>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</si>
  <si>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</si>
  <si>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</si>
  <si>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</si>
  <si>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</si>
  <si>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</si>
  <si>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</si>
  <si>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</si>
  <si>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</si>
  <si>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</si>
  <si>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</si>
  <si>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</si>
  <si>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</si>
  <si>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</si>
  <si>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</si>
  <si>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</si>
  <si>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</si>
  <si>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</si>
  <si>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</si>
  <si>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</si>
  <si>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</si>
  <si>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</si>
  <si>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</si>
  <si>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</si>
  <si>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</si>
  <si>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</si>
  <si>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</si>
  <si>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</si>
  <si>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SP</t>
  </si>
  <si>
    <t>Horas Ponta</t>
  </si>
  <si>
    <t>HORAS Normativa</t>
  </si>
  <si>
    <t>Horas de Utilização</t>
  </si>
  <si>
    <t>Município</t>
  </si>
  <si>
    <t>Horas dia</t>
  </si>
  <si>
    <t>PARÂMETROS ILUMINAÇÃO PÚBLICA</t>
  </si>
  <si>
    <t>2.2</t>
  </si>
  <si>
    <t>município que será realizado o projeto.</t>
  </si>
  <si>
    <r>
      <t xml:space="preserve">Para os projetos de </t>
    </r>
    <r>
      <rPr>
        <b/>
        <sz val="11"/>
        <color indexed="8"/>
        <rFont val="Calibri"/>
        <family val="2"/>
      </rPr>
      <t>Iluminação Pública</t>
    </r>
    <r>
      <rPr>
        <sz val="11"/>
        <color theme="1"/>
        <rFont val="Calibri"/>
        <family val="2"/>
        <scheme val="minor"/>
      </rPr>
      <t xml:space="preserve">, deverá ser utilizada as informações contidas nessa aba, de acordo com o </t>
    </r>
  </si>
  <si>
    <r>
      <t xml:space="preserve">O horário de ponta da CPFL é das </t>
    </r>
    <r>
      <rPr>
        <b/>
        <sz val="11"/>
        <color indexed="8"/>
        <rFont val="Calibri"/>
        <family val="2"/>
      </rPr>
      <t>18h00 às 21h00</t>
    </r>
    <r>
      <rPr>
        <sz val="11"/>
        <color theme="1"/>
        <rFont val="Calibri"/>
        <family val="2"/>
        <scheme val="minor"/>
      </rPr>
      <t xml:space="preserve">. </t>
    </r>
  </si>
  <si>
    <t>Os valores correspondentes às contrapartidas deverão ser inseridos nos campos específicos "Cliente" e "Empresa executora",</t>
  </si>
  <si>
    <r>
      <rPr>
        <b/>
        <sz val="11"/>
        <color indexed="8"/>
        <rFont val="Calibri"/>
        <family val="2"/>
      </rPr>
      <t>Observação item (1)</t>
    </r>
    <r>
      <rPr>
        <sz val="11"/>
        <color theme="1"/>
        <rFont val="Calibri"/>
        <family val="2"/>
        <scheme val="minor"/>
      </rPr>
      <t>: O marco inicial é a Reunião de Kick off.</t>
    </r>
  </si>
  <si>
    <r>
      <rPr>
        <b/>
        <sz val="11"/>
        <rFont val="Calibri"/>
        <family val="2"/>
      </rPr>
      <t>Observação item (1)</t>
    </r>
    <r>
      <rPr>
        <sz val="11"/>
        <rFont val="Calibri"/>
        <family val="2"/>
      </rPr>
      <t xml:space="preserve">: O marco inicial é a Reunião de Kick off. </t>
    </r>
    <r>
      <rPr>
        <b/>
        <sz val="11"/>
        <rFont val="Calibri"/>
        <family val="2"/>
      </rPr>
      <t>Observação item (3):</t>
    </r>
    <r>
      <rPr>
        <sz val="11"/>
        <rFont val="Calibri"/>
        <family val="2"/>
      </rPr>
      <t xml:space="preserve"> Abertura de atividade de homologação da usina no sistema de Projetos Particulares da distribuidora para projetos com Fontes Incentivadas.</t>
    </r>
    <r>
      <rPr>
        <b/>
        <sz val="11"/>
        <rFont val="Calibri"/>
        <family val="2"/>
      </rPr>
      <t xml:space="preserve">
</t>
    </r>
  </si>
  <si>
    <t>Abertura de atividade de homologação da UFV</t>
  </si>
  <si>
    <t>Contrapartida do cliente</t>
  </si>
  <si>
    <t>Contrapartida da empresa executora</t>
  </si>
  <si>
    <t>JACAREZINHO</t>
  </si>
  <si>
    <t>PR</t>
  </si>
  <si>
    <t>BARRA DO JACARÉ</t>
  </si>
  <si>
    <t>RIBEIRÃO CLARO</t>
  </si>
  <si>
    <t>MG</t>
  </si>
  <si>
    <t>ARCEBURGO</t>
  </si>
  <si>
    <t>ITAMOGI</t>
  </si>
  <si>
    <t>MONTE SANTO DE MINAS</t>
  </si>
  <si>
    <t>Diagnóstico/Custo total do projeto de eficiência energética*</t>
  </si>
  <si>
    <t>*O limitador será considerado apenas nos projetos submetidos na modalidade Contrato de Desempenho.</t>
  </si>
  <si>
    <t xml:space="preserve">  </t>
  </si>
  <si>
    <t>Demanda[kW]</t>
  </si>
  <si>
    <t>Consumo total (kWh/mês)</t>
  </si>
  <si>
    <t>Periodo</t>
  </si>
  <si>
    <t>Consumo</t>
  </si>
  <si>
    <t>Unidade Consumidora</t>
  </si>
  <si>
    <t>UC</t>
  </si>
  <si>
    <t>Consumo anual</t>
  </si>
  <si>
    <t>Consumo médio mensal</t>
  </si>
  <si>
    <t>contador</t>
  </si>
  <si>
    <t>Produção de energia anual</t>
  </si>
  <si>
    <t>Consumo de energia anual</t>
  </si>
  <si>
    <t>2 - Unidade cosumidora:</t>
  </si>
  <si>
    <t>1 - Unidade cosumidora:</t>
  </si>
  <si>
    <t>Consumo Ponta [a]</t>
  </si>
  <si>
    <t>Consumo Fora Ponta [b]</t>
  </si>
  <si>
    <t>3 - Unidade cosumidora:</t>
  </si>
  <si>
    <t>4 - Unidade cosumidora:</t>
  </si>
  <si>
    <t>5 - Unidade cosumidora:</t>
  </si>
  <si>
    <t>6 - Unidade cosumidora:</t>
  </si>
  <si>
    <t>7 - Unidade cosumidora:</t>
  </si>
  <si>
    <t>8 - Unidade cosumidora:</t>
  </si>
  <si>
    <t>9 - Unidade cosumidora:</t>
  </si>
  <si>
    <t>11 - Unidade cosumidora:</t>
  </si>
  <si>
    <t>10 - Unidade cosumidora:</t>
  </si>
  <si>
    <t>12 - Unidade cosumidora:</t>
  </si>
  <si>
    <t>13- Unidade cosumidora:</t>
  </si>
  <si>
    <t>14 - Unidade cosumidora:</t>
  </si>
  <si>
    <t>15 - Unidade cosumidora:</t>
  </si>
  <si>
    <t>16 - Unidade cosumidora:</t>
  </si>
  <si>
    <t>17 - Unidade cosumidora:</t>
  </si>
  <si>
    <t>18 - Unidade cosumidora:</t>
  </si>
  <si>
    <t>19 - Unidade cosumidora:</t>
  </si>
  <si>
    <t>20 - Unidade cosumidora:</t>
  </si>
  <si>
    <t>média de demanda</t>
  </si>
  <si>
    <t>Economia de energia anual</t>
  </si>
  <si>
    <t>UC principal</t>
  </si>
  <si>
    <t>VALORES (R$)</t>
  </si>
  <si>
    <t>ETAPAS</t>
  </si>
  <si>
    <t>CONTRAPARTIDA CLIENTE</t>
  </si>
  <si>
    <t>CPFL</t>
  </si>
  <si>
    <t>REPASSE CLIENTE</t>
  </si>
  <si>
    <t>CUSTOS INTERNOS</t>
  </si>
  <si>
    <t>Não aplicável</t>
  </si>
  <si>
    <t>Auditoria</t>
  </si>
  <si>
    <t>TOTAL GLOBAL</t>
  </si>
  <si>
    <t>Aplicabilidade:</t>
  </si>
  <si>
    <t>08. ANEXO J - Termo de Cooperação sem Repasse</t>
  </si>
  <si>
    <t>ANEXO G - Contrato de Desempenho</t>
  </si>
  <si>
    <t>ANEXO I - Termo de Cooperação Técnica com Repasse</t>
  </si>
  <si>
    <t>ANEXO K - Termo de Cooperação Técnica com Repasse e Interveniente Adm.</t>
  </si>
  <si>
    <t>Copiar e colar nos Termos e Anexos como Imagem, conforme aplicabilidade</t>
  </si>
  <si>
    <t>ORIENTAÇÕES GERAIS PARA PREENCHER ABA "UCS"</t>
  </si>
  <si>
    <t>Para unidades consumidoras de BT inserir os consumos de energia na coluna "Consumo Fora Ponta [b]" conforme fatura de energia. Não realizar o  preenchimento de demanda.</t>
  </si>
  <si>
    <t>Para unidades consumidoras de AT inserir os consumos fora ponta e ponta respectivamente em suas colunas e prencher os valores de demananda conforme fatura de energia.</t>
  </si>
  <si>
    <t>Inserir as unidades consumidoras contempladas pelo projeto uma em cada tabela, exemplo "E2"</t>
  </si>
  <si>
    <t>Ajustar o periodo das leituras conforme fatura de energia</t>
  </si>
  <si>
    <r>
      <rPr>
        <b/>
        <sz val="14"/>
        <color indexed="8"/>
        <rFont val="Calibri"/>
        <family val="2"/>
      </rPr>
      <t>Nota 1:</t>
    </r>
    <r>
      <rPr>
        <sz val="14"/>
        <color indexed="8"/>
        <rFont val="Calibri"/>
        <family val="2"/>
      </rPr>
      <t xml:space="preserve"> Os repasses poderão ser adiantados, caso as etapas sejam concluídas antes do prazo máximo definido, desde que respeitadas as diretrizes do Edital da Chamada Pública de Projetos de 2022.</t>
    </r>
  </si>
  <si>
    <t>Para clientes AT informar a demanda contratada</t>
  </si>
  <si>
    <t>Demanda Contratada</t>
  </si>
  <si>
    <t>Medição e verificação / Custo total do projeto de eficiência energética maior que</t>
  </si>
  <si>
    <t>Treinamento e capacitação / Custo total do projeto de eficiência energética menor que</t>
  </si>
  <si>
    <t>RESUMO DO PROJETO</t>
  </si>
  <si>
    <t>Valor total do projeto</t>
  </si>
  <si>
    <t>Nº Parcelas para quitação do saldo</t>
  </si>
  <si>
    <t>PARCELA MENSAL ANO 1</t>
  </si>
  <si>
    <t xml:space="preserve">PARCELA MENSAL ANO 4   </t>
  </si>
  <si>
    <t>Parcela 36</t>
  </si>
  <si>
    <t>+ IPCA ANO 3</t>
  </si>
  <si>
    <t>PARCELA MENSAL ANO 2</t>
  </si>
  <si>
    <t>+ IPCA ANO 1</t>
  </si>
  <si>
    <t xml:space="preserve">PARCELA MENSAL ANO 5   </t>
  </si>
  <si>
    <t>Parcela 48</t>
  </si>
  <si>
    <t>+ IPCA ANO 4</t>
  </si>
  <si>
    <t>PARCELA MENSAL ANO 3</t>
  </si>
  <si>
    <t>Parcela 24</t>
  </si>
  <si>
    <t>+ IPCA ANO 2</t>
  </si>
  <si>
    <t>Observação: O número de parcelas é calculado de acordo com o Benefício Mensal simulado, limitado a 60 meses.</t>
  </si>
  <si>
    <t>Lampada</t>
  </si>
  <si>
    <t>QTD</t>
  </si>
  <si>
    <t>Demanda</t>
  </si>
  <si>
    <t>Deve ser igual ao NR</t>
  </si>
  <si>
    <t>Fator de demanda &lt; =100%</t>
  </si>
  <si>
    <t>Mês 01</t>
  </si>
  <si>
    <t>Mês 09</t>
  </si>
  <si>
    <t>Mês 08</t>
  </si>
  <si>
    <t>Mês 07</t>
  </si>
  <si>
    <t>Mês 06</t>
  </si>
  <si>
    <t>Mês 05</t>
  </si>
  <si>
    <t>Mês 04</t>
  </si>
  <si>
    <t>Mês 03</t>
  </si>
  <si>
    <t>Mês 02</t>
  </si>
  <si>
    <t xml:space="preserve">CEE E CED </t>
  </si>
  <si>
    <t>Lista UC's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</si>
</sst>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&quot;.&quot;000&quot;.&quot;000&quot;/&quot;0000&quot;-&quot;00"/>
    <numFmt numFmtId="165" formatCode="#,##0.00;\-#,##0.00;0.00;@"/>
    <numFmt numFmtId="166" formatCode="#,##0.00_ ;\-#,##0.00\ "/>
    <numFmt numFmtId="167" formatCode="#,##0.00000"/>
    <numFmt numFmtId="168" formatCode="0.00;\-0.00;&quot;-&quot;;@"/>
    <numFmt numFmtId="169" formatCode="#,##0.00;\-#,##0.00;&quot;&quot;;@"/>
    <numFmt numFmtId="170" formatCode="[&lt;10000000000]&quot;(&quot;00&quot;) &quot;0000&quot;-&quot;0000;&quot;(&quot;00&quot;) &quot;00000&quot;-&quot;0000"/>
    <numFmt numFmtId="171" formatCode="&quot;R$&quot;\ #,##0.00"/>
    <numFmt numFmtId="172" formatCode="0.0000000000"/>
    <numFmt numFmtId="173" formatCode="[$-416]mmm\-yy;@"/>
    <numFmt numFmtId="174" formatCode="0.0%"/>
    <numFmt numFmtId="175" formatCode="0.000%"/>
  </numFmts>
  <fonts count="8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22"/>
      <color indexed="8"/>
      <name val="Calibri"/>
      <family val="2"/>
    </font>
    <font>
      <b/>
      <vertAlign val="subscript"/>
      <sz val="22"/>
      <color indexed="8"/>
      <name val="Calibri"/>
      <family val="2"/>
    </font>
    <font>
      <b/>
      <sz val="11"/>
      <color indexed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indexed="8"/>
      <name val="Calibri"/>
      <family val="2"/>
    </font>
    <font>
      <b/>
      <sz val="11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b/>
      <i/>
      <vertAlign val="subscript"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11"/>
      <color theme="9" tint="0.79998168889431442"/>
      <name val="Webdings"/>
      <family val="1"/>
      <charset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rgb="FFFF0000"/>
      <name val="Calibri"/>
      <family val="2"/>
    </font>
    <font>
      <sz val="10"/>
      <color rgb="FF404040"/>
      <name val="Calibri"/>
      <family val="2"/>
      <scheme val="minor"/>
    </font>
    <font>
      <b/>
      <sz val="10"/>
      <color rgb="FF40404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1"/>
      <name val="Calibri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3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  <fill>
      <gradientFill>
        <stop position="0">
          <color rgb="FF00FF00"/>
        </stop>
        <stop position="1">
          <color rgb="FFFF0000"/>
        </stop>
      </gradientFill>
    </fill>
    <fill>
      <gradientFill>
        <stop position="0">
          <color rgb="FF00FF00"/>
        </stop>
        <stop position="1">
          <color rgb="FFC00000"/>
        </stop>
      </gradientFill>
    </fill>
    <fill>
      <patternFill patternType="solid">
        <f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30" fillId="2" borderId="0" applyNumberFormat="0" applyBorder="0" applyAlignment="0" applyProtection="0"/>
    <xf numFmtId="0" fontId="31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1016">
    <xf numFmtId="0" fontId="0" fillId="0" borderId="0" xfId="0"/>
    <xf numFmtId="44" fontId="29" fillId="0" borderId="1" xfId="3" applyFont="1" applyFill="1" applyBorder="1" applyAlignment="1" applyProtection="1">
      <alignment horizontal="left" vertical="center"/>
      <protection locked="0"/>
    </xf>
    <xf numFmtId="3" fontId="0" fillId="0" borderId="1" xfId="0" quotePrefix="1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horizontal="right" vertical="center" shrinkToFit="1"/>
      <protection locked="0"/>
    </xf>
    <xf numFmtId="4" fontId="32" fillId="0" borderId="1" xfId="0" applyNumberFormat="1" applyFont="1" applyBorder="1" applyAlignment="1" applyProtection="1">
      <alignment horizontal="right" vertical="center" shrinkToFit="1"/>
      <protection locked="0"/>
    </xf>
    <xf numFmtId="0" fontId="32" fillId="0" borderId="2" xfId="0" applyFont="1" applyBorder="1" applyAlignment="1" applyProtection="1">
      <alignment vertical="center" shrinkToFit="1"/>
      <protection locked="0"/>
    </xf>
    <xf numFmtId="44" fontId="29" fillId="3" borderId="1" xfId="3" applyFont="1" applyFill="1" applyBorder="1" applyAlignment="1" applyProtection="1">
      <alignment horizontal="left" vertical="center"/>
      <protection locked="0"/>
    </xf>
    <xf numFmtId="0" fontId="33" fillId="0" borderId="1" xfId="0" applyFont="1" applyBorder="1" applyAlignment="1" applyProtection="1">
      <alignment vertical="center"/>
      <protection locked="0"/>
    </xf>
    <xf numFmtId="0" fontId="32" fillId="0" borderId="1" xfId="0" applyFont="1" applyBorder="1" applyAlignment="1" applyProtection="1">
      <alignment vertical="center"/>
      <protection locked="0"/>
    </xf>
    <xf numFmtId="3" fontId="33" fillId="0" borderId="1" xfId="0" applyNumberFormat="1" applyFont="1" applyBorder="1" applyAlignment="1" applyProtection="1">
      <alignment vertical="center"/>
      <protection locked="0"/>
    </xf>
    <xf numFmtId="3" fontId="32" fillId="0" borderId="1" xfId="0" applyNumberFormat="1" applyFont="1" applyBorder="1" applyAlignment="1" applyProtection="1">
      <alignment vertical="center"/>
      <protection locked="0"/>
    </xf>
    <xf numFmtId="4" fontId="32" fillId="4" borderId="1" xfId="0" applyNumberFormat="1" applyFont="1" applyFill="1" applyBorder="1" applyAlignment="1" applyProtection="1">
      <alignment vertical="center"/>
      <protection locked="0"/>
    </xf>
    <xf numFmtId="10" fontId="32" fillId="4" borderId="1" xfId="0" applyNumberFormat="1" applyFont="1" applyFill="1" applyBorder="1" applyAlignment="1" applyProtection="1">
      <alignment vertical="center"/>
      <protection locked="0"/>
    </xf>
    <xf numFmtId="0" fontId="33" fillId="0" borderId="3" xfId="0" applyFont="1" applyBorder="1" applyAlignment="1" applyProtection="1">
      <alignment vertical="center"/>
      <protection locked="0"/>
    </xf>
    <xf numFmtId="3" fontId="32" fillId="4" borderId="1" xfId="0" applyNumberFormat="1" applyFont="1" applyFill="1" applyBorder="1" applyAlignment="1" applyProtection="1">
      <alignment vertical="center"/>
      <protection locked="0"/>
    </xf>
    <xf numFmtId="0" fontId="0" fillId="4" borderId="0" xfId="0" applyFill="1" applyProtection="1">
      <protection locked="0"/>
    </xf>
    <xf numFmtId="3" fontId="0" fillId="4" borderId="1" xfId="0" applyNumberFormat="1" applyFill="1" applyBorder="1" applyAlignment="1" applyProtection="1">
      <alignment horizontal="right"/>
      <protection locked="0"/>
    </xf>
    <xf numFmtId="44" fontId="29" fillId="4" borderId="1" xfId="3" applyFont="1" applyFill="1" applyBorder="1" applyAlignment="1" applyProtection="1">
      <alignment horizontal="left"/>
      <protection locked="0"/>
    </xf>
    <xf numFmtId="4" fontId="32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32" fillId="4" borderId="2" xfId="0" applyFont="1" applyFill="1" applyBorder="1" applyAlignment="1" applyProtection="1">
      <alignment vertical="center" shrinkToFit="1"/>
      <protection locked="0"/>
    </xf>
    <xf numFmtId="0" fontId="0" fillId="4" borderId="1" xfId="0" applyFill="1" applyBorder="1" applyAlignment="1" applyProtection="1">
      <alignment horizontal="right" vertical="center" wrapText="1"/>
      <protection locked="0"/>
    </xf>
    <xf numFmtId="3" fontId="0" fillId="4" borderId="1" xfId="0" applyNumberFormat="1" applyFill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165" fontId="0" fillId="4" borderId="1" xfId="0" applyNumberFormat="1" applyFill="1" applyBorder="1" applyAlignment="1" applyProtection="1">
      <alignment horizontal="right" vertical="center"/>
      <protection locked="0"/>
    </xf>
    <xf numFmtId="165" fontId="0" fillId="4" borderId="1" xfId="0" applyNumberFormat="1" applyFill="1" applyBorder="1" applyAlignment="1" applyProtection="1">
      <alignment vertical="center"/>
      <protection locked="0"/>
    </xf>
    <xf numFmtId="4" fontId="0" fillId="4" borderId="1" xfId="0" applyNumberForma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34" fillId="5" borderId="0" xfId="0" applyFont="1" applyFill="1" applyProtection="1">
      <protection locked="0"/>
    </xf>
    <xf numFmtId="0" fontId="35" fillId="0" borderId="0" xfId="0" applyFont="1"/>
    <xf numFmtId="0" fontId="34" fillId="4" borderId="0" xfId="0" applyFont="1" applyFill="1" applyProtection="1">
      <protection locked="0"/>
    </xf>
    <xf numFmtId="0" fontId="34" fillId="4" borderId="0" xfId="0" applyFont="1" applyFill="1" applyAlignment="1" applyProtection="1">
      <alignment horizontal="center"/>
      <protection locked="0"/>
    </xf>
    <xf numFmtId="0" fontId="34" fillId="4" borderId="0" xfId="0" applyFont="1" applyFill="1" applyAlignment="1" applyProtection="1">
      <alignment horizontal="right"/>
      <protection locked="0"/>
    </xf>
    <xf numFmtId="0" fontId="35" fillId="4" borderId="0" xfId="0" applyFont="1" applyFill="1" applyProtection="1">
      <protection locked="0"/>
    </xf>
    <xf numFmtId="2" fontId="35" fillId="4" borderId="0" xfId="0" applyNumberFormat="1" applyFont="1" applyFill="1" applyAlignment="1" applyProtection="1">
      <alignment horizontal="center"/>
      <protection locked="0"/>
    </xf>
    <xf numFmtId="0" fontId="35" fillId="6" borderId="0" xfId="0" applyFont="1" applyFill="1" applyProtection="1">
      <protection locked="0"/>
    </xf>
    <xf numFmtId="2" fontId="35" fillId="4" borderId="0" xfId="0" applyNumberFormat="1" applyFont="1" applyFill="1" applyAlignment="1" applyProtection="1">
      <alignment horizontal="right"/>
      <protection locked="0"/>
    </xf>
    <xf numFmtId="14" fontId="35" fillId="4" borderId="0" xfId="0" applyNumberFormat="1" applyFont="1" applyFill="1" applyAlignment="1" applyProtection="1">
      <alignment horizontal="right"/>
      <protection locked="0"/>
    </xf>
    <xf numFmtId="4" fontId="33" fillId="4" borderId="1" xfId="0" applyNumberFormat="1" applyFont="1" applyFill="1" applyBorder="1" applyAlignment="1" applyProtection="1">
      <alignment vertical="center"/>
      <protection locked="0"/>
    </xf>
    <xf numFmtId="0" fontId="35" fillId="4" borderId="0" xfId="0" applyFont="1" applyFill="1"/>
    <xf numFmtId="3" fontId="35" fillId="4" borderId="0" xfId="0" applyNumberFormat="1" applyFont="1" applyFill="1"/>
    <xf numFmtId="14" fontId="35" fillId="4" borderId="0" xfId="0" applyNumberFormat="1" applyFont="1" applyFill="1"/>
    <xf numFmtId="0" fontId="34" fillId="5" borderId="0" xfId="0" applyFont="1" applyFill="1" applyAlignment="1" applyProtection="1">
      <alignment horizontal="center"/>
      <protection locked="0"/>
    </xf>
    <xf numFmtId="17" fontId="34" fillId="4" borderId="0" xfId="0" applyNumberFormat="1" applyFont="1" applyFill="1" applyAlignment="1" applyProtection="1">
      <alignment horizontal="center"/>
      <protection locked="0"/>
    </xf>
    <xf numFmtId="0" fontId="34" fillId="7" borderId="0" xfId="0" applyFont="1" applyFill="1" applyAlignment="1" applyProtection="1">
      <alignment horizontal="right"/>
      <protection locked="0"/>
    </xf>
    <xf numFmtId="44" fontId="29" fillId="3" borderId="1" xfId="3" applyFont="1" applyFill="1" applyBorder="1" applyAlignment="1" applyProtection="1">
      <alignment horizontal="left"/>
    </xf>
    <xf numFmtId="44" fontId="29" fillId="8" borderId="1" xfId="3" applyFont="1" applyFill="1" applyBorder="1" applyProtection="1"/>
    <xf numFmtId="10" fontId="0" fillId="8" borderId="1" xfId="0" applyNumberFormat="1" applyFill="1" applyBorder="1"/>
    <xf numFmtId="0" fontId="0" fillId="3" borderId="1" xfId="0" applyFill="1" applyBorder="1" applyAlignment="1">
      <alignment horizontal="right"/>
    </xf>
    <xf numFmtId="0" fontId="36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0" xfId="0" applyFill="1"/>
    <xf numFmtId="0" fontId="36" fillId="4" borderId="7" xfId="0" applyFont="1" applyFill="1" applyBorder="1"/>
    <xf numFmtId="0" fontId="37" fillId="4" borderId="0" xfId="0" applyFont="1" applyFill="1"/>
    <xf numFmtId="0" fontId="0" fillId="4" borderId="8" xfId="0" applyFill="1" applyBorder="1"/>
    <xf numFmtId="0" fontId="0" fillId="4" borderId="0" xfId="0" applyFill="1" applyAlignment="1">
      <alignment horizontal="left"/>
    </xf>
    <xf numFmtId="0" fontId="38" fillId="9" borderId="9" xfId="0" applyFont="1" applyFill="1" applyBorder="1"/>
    <xf numFmtId="0" fontId="38" fillId="9" borderId="10" xfId="0" applyFont="1" applyFill="1" applyBorder="1"/>
    <xf numFmtId="0" fontId="38" fillId="9" borderId="2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0" fillId="3" borderId="8" xfId="0" applyFill="1" applyBorder="1"/>
    <xf numFmtId="0" fontId="0" fillId="3" borderId="11" xfId="0" applyFill="1" applyBorder="1"/>
    <xf numFmtId="0" fontId="37" fillId="3" borderId="12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36" fillId="4" borderId="11" xfId="0" applyFont="1" applyFill="1" applyBorder="1"/>
    <xf numFmtId="0" fontId="0" fillId="4" borderId="12" xfId="0" applyFill="1" applyBorder="1"/>
    <xf numFmtId="0" fontId="0" fillId="4" borderId="13" xfId="0" applyFill="1" applyBorder="1"/>
    <xf numFmtId="0" fontId="36" fillId="4" borderId="0" xfId="0" applyFont="1" applyFill="1"/>
    <xf numFmtId="0" fontId="0" fillId="4" borderId="7" xfId="0" applyFill="1" applyBorder="1"/>
    <xf numFmtId="0" fontId="32" fillId="4" borderId="8" xfId="0" applyFont="1" applyFill="1" applyBorder="1"/>
    <xf numFmtId="0" fontId="37" fillId="4" borderId="7" xfId="0" applyFont="1" applyFill="1" applyBorder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 wrapText="1"/>
    </xf>
    <xf numFmtId="0" fontId="37" fillId="4" borderId="11" xfId="0" applyFont="1" applyFill="1" applyBorder="1"/>
    <xf numFmtId="0" fontId="32" fillId="4" borderId="13" xfId="0" applyFont="1" applyFill="1" applyBorder="1"/>
    <xf numFmtId="0" fontId="32" fillId="4" borderId="0" xfId="0" applyFont="1" applyFill="1"/>
    <xf numFmtId="0" fontId="37" fillId="4" borderId="4" xfId="0" applyFont="1" applyFill="1" applyBorder="1"/>
    <xf numFmtId="0" fontId="32" fillId="4" borderId="6" xfId="0" applyFont="1" applyFill="1" applyBorder="1"/>
    <xf numFmtId="0" fontId="0" fillId="4" borderId="11" xfId="0" applyFill="1" applyBorder="1"/>
    <xf numFmtId="0" fontId="0" fillId="4" borderId="4" xfId="0" applyFill="1" applyBorder="1"/>
    <xf numFmtId="0" fontId="39" fillId="4" borderId="0" xfId="0" applyFont="1" applyFill="1" applyAlignment="1">
      <alignment horizontal="center" vertical="center"/>
    </xf>
    <xf numFmtId="0" fontId="40" fillId="10" borderId="2" xfId="0" applyFont="1" applyFill="1" applyBorder="1" applyAlignment="1">
      <alignment horizontal="center" vertical="center"/>
    </xf>
    <xf numFmtId="0" fontId="32" fillId="4" borderId="0" xfId="1" applyFont="1" applyFill="1" applyBorder="1" applyAlignment="1" applyProtection="1"/>
    <xf numFmtId="0" fontId="37" fillId="3" borderId="0" xfId="0" applyFont="1" applyFill="1"/>
    <xf numFmtId="0" fontId="41" fillId="3" borderId="40" xfId="0" applyFont="1" applyFill="1" applyBorder="1" applyAlignment="1">
      <alignment horizontal="center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center"/>
    </xf>
    <xf numFmtId="4" fontId="38" fillId="3" borderId="0" xfId="1" applyNumberFormat="1" applyFont="1" applyFill="1" applyBorder="1" applyAlignment="1" applyProtection="1">
      <alignment horizontal="center"/>
    </xf>
    <xf numFmtId="0" fontId="0" fillId="11" borderId="4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37" fillId="11" borderId="0" xfId="0" applyFont="1" applyFill="1"/>
    <xf numFmtId="0" fontId="0" fillId="11" borderId="0" xfId="0" applyFill="1"/>
    <xf numFmtId="0" fontId="0" fillId="11" borderId="8" xfId="0" applyFill="1" applyBorder="1"/>
    <xf numFmtId="0" fontId="41" fillId="11" borderId="41" xfId="0" applyFont="1" applyFill="1" applyBorder="1" applyAlignment="1">
      <alignment horizontal="center"/>
    </xf>
    <xf numFmtId="0" fontId="0" fillId="11" borderId="0" xfId="0" applyFill="1" applyAlignment="1">
      <alignment horizontal="right"/>
    </xf>
    <xf numFmtId="0" fontId="0" fillId="11" borderId="0" xfId="0" applyFill="1" applyAlignment="1">
      <alignment horizontal="center"/>
    </xf>
    <xf numFmtId="4" fontId="38" fillId="11" borderId="0" xfId="1" applyNumberFormat="1" applyFont="1" applyFill="1" applyBorder="1" applyAlignment="1" applyProtection="1">
      <alignment horizontal="center"/>
    </xf>
    <xf numFmtId="0" fontId="0" fillId="11" borderId="11" xfId="0" applyFill="1" applyBorder="1"/>
    <xf numFmtId="0" fontId="0" fillId="11" borderId="12" xfId="0" applyFill="1" applyBorder="1"/>
    <xf numFmtId="0" fontId="0" fillId="11" borderId="13" xfId="0" applyFill="1" applyBorder="1"/>
    <xf numFmtId="0" fontId="37" fillId="12" borderId="14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 wrapText="1"/>
    </xf>
    <xf numFmtId="0" fontId="37" fillId="12" borderId="3" xfId="0" applyFont="1" applyFill="1" applyBorder="1" applyAlignment="1">
      <alignment horizontal="center" vertical="center"/>
    </xf>
    <xf numFmtId="0" fontId="0" fillId="3" borderId="1" xfId="0" applyFill="1" applyBorder="1"/>
    <xf numFmtId="4" fontId="0" fillId="3" borderId="1" xfId="0" applyNumberFormat="1" applyFill="1" applyBorder="1"/>
    <xf numFmtId="44" fontId="29" fillId="3" borderId="1" xfId="3" applyFont="1" applyFill="1" applyBorder="1" applyProtection="1"/>
    <xf numFmtId="2" fontId="0" fillId="3" borderId="1" xfId="0" applyNumberFormat="1" applyFill="1" applyBorder="1"/>
    <xf numFmtId="0" fontId="37" fillId="8" borderId="1" xfId="0" applyFont="1" applyFill="1" applyBorder="1"/>
    <xf numFmtId="4" fontId="37" fillId="8" borderId="1" xfId="0" applyNumberFormat="1" applyFont="1" applyFill="1" applyBorder="1"/>
    <xf numFmtId="44" fontId="37" fillId="8" borderId="1" xfId="3" applyFont="1" applyFill="1" applyBorder="1" applyProtection="1"/>
    <xf numFmtId="2" fontId="37" fillId="8" borderId="1" xfId="0" applyNumberFormat="1" applyFont="1" applyFill="1" applyBorder="1"/>
    <xf numFmtId="0" fontId="37" fillId="13" borderId="14" xfId="0" applyFont="1" applyFill="1" applyBorder="1" applyAlignment="1">
      <alignment horizontal="center" vertical="center"/>
    </xf>
    <xf numFmtId="0" fontId="37" fillId="13" borderId="15" xfId="0" applyFont="1" applyFill="1" applyBorder="1" applyAlignment="1">
      <alignment horizontal="center" vertical="center"/>
    </xf>
    <xf numFmtId="0" fontId="37" fillId="13" borderId="15" xfId="0" applyFont="1" applyFill="1" applyBorder="1" applyAlignment="1">
      <alignment horizontal="center" vertical="center" wrapText="1"/>
    </xf>
    <xf numFmtId="0" fontId="37" fillId="13" borderId="3" xfId="0" applyFont="1" applyFill="1" applyBorder="1" applyAlignment="1">
      <alignment horizontal="center" vertical="center"/>
    </xf>
    <xf numFmtId="0" fontId="0" fillId="11" borderId="1" xfId="0" applyFill="1" applyBorder="1"/>
    <xf numFmtId="4" fontId="0" fillId="11" borderId="1" xfId="0" applyNumberFormat="1" applyFill="1" applyBorder="1"/>
    <xf numFmtId="44" fontId="29" fillId="11" borderId="1" xfId="3" applyFont="1" applyFill="1" applyBorder="1" applyProtection="1"/>
    <xf numFmtId="2" fontId="0" fillId="11" borderId="1" xfId="0" applyNumberFormat="1" applyFill="1" applyBorder="1"/>
    <xf numFmtId="0" fontId="37" fillId="14" borderId="1" xfId="0" applyFont="1" applyFill="1" applyBorder="1"/>
    <xf numFmtId="4" fontId="37" fillId="14" borderId="1" xfId="0" applyNumberFormat="1" applyFont="1" applyFill="1" applyBorder="1"/>
    <xf numFmtId="44" fontId="37" fillId="14" borderId="1" xfId="3" applyFont="1" applyFill="1" applyBorder="1" applyProtection="1"/>
    <xf numFmtId="2" fontId="37" fillId="14" borderId="1" xfId="0" applyNumberFormat="1" applyFont="1" applyFill="1" applyBorder="1"/>
    <xf numFmtId="4" fontId="38" fillId="15" borderId="4" xfId="0" applyNumberFormat="1" applyFont="1" applyFill="1" applyBorder="1"/>
    <xf numFmtId="0" fontId="38" fillId="15" borderId="6" xfId="0" applyFont="1" applyFill="1" applyBorder="1"/>
    <xf numFmtId="4" fontId="38" fillId="15" borderId="11" xfId="0" applyNumberFormat="1" applyFont="1" applyFill="1" applyBorder="1"/>
    <xf numFmtId="0" fontId="38" fillId="15" borderId="13" xfId="0" applyFont="1" applyFill="1" applyBorder="1"/>
    <xf numFmtId="0" fontId="30" fillId="9" borderId="14" xfId="0" applyFont="1" applyFill="1" applyBorder="1" applyAlignment="1">
      <alignment horizontal="center" vertical="center" wrapText="1"/>
    </xf>
    <xf numFmtId="0" fontId="30" fillId="9" borderId="14" xfId="0" applyFont="1" applyFill="1" applyBorder="1" applyAlignment="1">
      <alignment horizontal="center" vertical="center"/>
    </xf>
    <xf numFmtId="0" fontId="30" fillId="9" borderId="3" xfId="0" applyFont="1" applyFill="1" applyBorder="1" applyAlignment="1">
      <alignment horizontal="center" vertical="center" wrapText="1"/>
    </xf>
    <xf numFmtId="10" fontId="37" fillId="8" borderId="1" xfId="0" applyNumberFormat="1" applyFont="1" applyFill="1" applyBorder="1"/>
    <xf numFmtId="44" fontId="37" fillId="8" borderId="1" xfId="3" applyFont="1" applyFill="1" applyBorder="1" applyAlignment="1" applyProtection="1">
      <alignment horizontal="left"/>
    </xf>
    <xf numFmtId="0" fontId="38" fillId="9" borderId="1" xfId="0" applyFont="1" applyFill="1" applyBorder="1"/>
    <xf numFmtId="44" fontId="38" fillId="9" borderId="1" xfId="3" applyFont="1" applyFill="1" applyBorder="1" applyProtection="1"/>
    <xf numFmtId="10" fontId="38" fillId="9" borderId="1" xfId="0" applyNumberFormat="1" applyFont="1" applyFill="1" applyBorder="1"/>
    <xf numFmtId="0" fontId="38" fillId="16" borderId="1" xfId="0" applyFont="1" applyFill="1" applyBorder="1" applyAlignment="1">
      <alignment horizontal="center"/>
    </xf>
    <xf numFmtId="10" fontId="37" fillId="8" borderId="1" xfId="4" applyNumberFormat="1" applyFont="1" applyFill="1" applyBorder="1" applyAlignment="1" applyProtection="1">
      <alignment horizontal="center"/>
    </xf>
    <xf numFmtId="0" fontId="30" fillId="15" borderId="14" xfId="0" applyFont="1" applyFill="1" applyBorder="1" applyAlignment="1">
      <alignment horizontal="center" vertical="center" wrapText="1"/>
    </xf>
    <xf numFmtId="0" fontId="30" fillId="15" borderId="14" xfId="0" applyFont="1" applyFill="1" applyBorder="1" applyAlignment="1">
      <alignment horizontal="center" vertical="center"/>
    </xf>
    <xf numFmtId="0" fontId="30" fillId="15" borderId="3" xfId="0" applyFont="1" applyFill="1" applyBorder="1" applyAlignment="1">
      <alignment horizontal="center" vertical="center" wrapText="1"/>
    </xf>
    <xf numFmtId="44" fontId="29" fillId="14" borderId="1" xfId="3" applyFont="1" applyFill="1" applyBorder="1" applyProtection="1"/>
    <xf numFmtId="10" fontId="0" fillId="14" borderId="1" xfId="0" applyNumberFormat="1" applyFill="1" applyBorder="1"/>
    <xf numFmtId="10" fontId="37" fillId="14" borderId="1" xfId="0" applyNumberFormat="1" applyFont="1" applyFill="1" applyBorder="1"/>
    <xf numFmtId="0" fontId="38" fillId="15" borderId="1" xfId="0" applyFont="1" applyFill="1" applyBorder="1"/>
    <xf numFmtId="44" fontId="38" fillId="15" borderId="1" xfId="3" applyFont="1" applyFill="1" applyBorder="1" applyProtection="1"/>
    <xf numFmtId="10" fontId="38" fillId="15" borderId="1" xfId="0" applyNumberFormat="1" applyFont="1" applyFill="1" applyBorder="1"/>
    <xf numFmtId="10" fontId="0" fillId="12" borderId="1" xfId="0" applyNumberFormat="1" applyFill="1" applyBorder="1"/>
    <xf numFmtId="2" fontId="32" fillId="12" borderId="1" xfId="0" applyNumberFormat="1" applyFont="1" applyFill="1" applyBorder="1"/>
    <xf numFmtId="2" fontId="32" fillId="3" borderId="0" xfId="0" applyNumberFormat="1" applyFont="1" applyFill="1"/>
    <xf numFmtId="0" fontId="37" fillId="3" borderId="2" xfId="0" applyFont="1" applyFill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 vertical="center" wrapText="1"/>
    </xf>
    <xf numFmtId="4" fontId="42" fillId="3" borderId="1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/>
    </xf>
    <xf numFmtId="4" fontId="0" fillId="4" borderId="2" xfId="0" applyNumberFormat="1" applyFill="1" applyBorder="1" applyAlignment="1">
      <alignment horizontal="right"/>
    </xf>
    <xf numFmtId="3" fontId="0" fillId="4" borderId="1" xfId="0" applyNumberFormat="1" applyFill="1" applyBorder="1" applyAlignment="1">
      <alignment horizontal="right"/>
    </xf>
    <xf numFmtId="44" fontId="29" fillId="4" borderId="1" xfId="3" applyFont="1" applyFill="1" applyBorder="1" applyAlignment="1" applyProtection="1">
      <alignment horizontal="left"/>
    </xf>
    <xf numFmtId="44" fontId="29" fillId="0" borderId="1" xfId="3" applyFont="1" applyFill="1" applyBorder="1" applyAlignment="1" applyProtection="1">
      <alignment horizontal="left" vertical="center"/>
    </xf>
    <xf numFmtId="44" fontId="29" fillId="3" borderId="1" xfId="3" applyFont="1" applyFill="1" applyBorder="1" applyAlignment="1" applyProtection="1">
      <alignment horizontal="left" vertical="center"/>
    </xf>
    <xf numFmtId="0" fontId="37" fillId="3" borderId="9" xfId="0" applyFont="1" applyFill="1" applyBorder="1"/>
    <xf numFmtId="44" fontId="37" fillId="3" borderId="1" xfId="0" applyNumberFormat="1" applyFont="1" applyFill="1" applyBorder="1"/>
    <xf numFmtId="0" fontId="37" fillId="12" borderId="9" xfId="0" applyFont="1" applyFill="1" applyBorder="1"/>
    <xf numFmtId="44" fontId="37" fillId="12" borderId="1" xfId="0" applyNumberFormat="1" applyFont="1" applyFill="1" applyBorder="1"/>
    <xf numFmtId="44" fontId="37" fillId="12" borderId="1" xfId="3" applyFont="1" applyFill="1" applyBorder="1" applyAlignment="1" applyProtection="1">
      <alignment horizontal="left" vertical="center"/>
    </xf>
    <xf numFmtId="44" fontId="38" fillId="9" borderId="1" xfId="0" applyNumberFormat="1" applyFont="1" applyFill="1" applyBorder="1"/>
    <xf numFmtId="10" fontId="0" fillId="13" borderId="1" xfId="0" applyNumberFormat="1" applyFill="1" applyBorder="1"/>
    <xf numFmtId="2" fontId="32" fillId="13" borderId="1" xfId="0" applyNumberFormat="1" applyFont="1" applyFill="1" applyBorder="1"/>
    <xf numFmtId="2" fontId="0" fillId="11" borderId="12" xfId="0" applyNumberFormat="1" applyFill="1" applyBorder="1"/>
    <xf numFmtId="0" fontId="37" fillId="11" borderId="1" xfId="0" applyFont="1" applyFill="1" applyBorder="1" applyAlignment="1">
      <alignment horizontal="center"/>
    </xf>
    <xf numFmtId="0" fontId="42" fillId="11" borderId="1" xfId="0" applyFont="1" applyFill="1" applyBorder="1" applyAlignment="1">
      <alignment horizontal="center" vertical="center" wrapText="1"/>
    </xf>
    <xf numFmtId="4" fontId="42" fillId="11" borderId="1" xfId="0" applyNumberFormat="1" applyFont="1" applyFill="1" applyBorder="1" applyAlignment="1">
      <alignment horizontal="center" vertical="center" wrapText="1"/>
    </xf>
    <xf numFmtId="0" fontId="0" fillId="11" borderId="9" xfId="0" applyFill="1" applyBorder="1" applyAlignment="1">
      <alignment horizontal="center"/>
    </xf>
    <xf numFmtId="0" fontId="0" fillId="4" borderId="1" xfId="0" applyFill="1" applyBorder="1"/>
    <xf numFmtId="10" fontId="0" fillId="11" borderId="1" xfId="0" applyNumberFormat="1" applyFill="1" applyBorder="1" applyAlignment="1">
      <alignment horizontal="right"/>
    </xf>
    <xf numFmtId="44" fontId="29" fillId="11" borderId="1" xfId="3" applyFont="1" applyFill="1" applyBorder="1" applyAlignment="1" applyProtection="1">
      <alignment horizontal="left"/>
    </xf>
    <xf numFmtId="44" fontId="29" fillId="11" borderId="1" xfId="3" applyFont="1" applyFill="1" applyBorder="1" applyAlignment="1" applyProtection="1">
      <alignment horizontal="left" vertical="center"/>
    </xf>
    <xf numFmtId="0" fontId="37" fillId="11" borderId="9" xfId="0" applyFont="1" applyFill="1" applyBorder="1"/>
    <xf numFmtId="44" fontId="37" fillId="11" borderId="1" xfId="0" applyNumberFormat="1" applyFont="1" applyFill="1" applyBorder="1"/>
    <xf numFmtId="44" fontId="37" fillId="11" borderId="1" xfId="3" applyFont="1" applyFill="1" applyBorder="1" applyAlignment="1" applyProtection="1">
      <alignment horizontal="left" vertical="center"/>
    </xf>
    <xf numFmtId="0" fontId="37" fillId="13" borderId="9" xfId="0" applyFont="1" applyFill="1" applyBorder="1"/>
    <xf numFmtId="44" fontId="37" fillId="13" borderId="1" xfId="0" applyNumberFormat="1" applyFont="1" applyFill="1" applyBorder="1"/>
    <xf numFmtId="44" fontId="37" fillId="13" borderId="1" xfId="3" applyFont="1" applyFill="1" applyBorder="1" applyAlignment="1" applyProtection="1">
      <alignment horizontal="left" vertical="center"/>
    </xf>
    <xf numFmtId="0" fontId="38" fillId="15" borderId="9" xfId="0" applyFont="1" applyFill="1" applyBorder="1"/>
    <xf numFmtId="44" fontId="38" fillId="15" borderId="1" xfId="0" applyNumberFormat="1" applyFont="1" applyFill="1" applyBorder="1"/>
    <xf numFmtId="0" fontId="37" fillId="11" borderId="9" xfId="0" applyFont="1" applyFill="1" applyBorder="1" applyAlignment="1">
      <alignment horizontal="center"/>
    </xf>
    <xf numFmtId="0" fontId="37" fillId="12" borderId="1" xfId="0" applyFont="1" applyFill="1" applyBorder="1" applyAlignment="1">
      <alignment horizontal="center"/>
    </xf>
    <xf numFmtId="0" fontId="42" fillId="3" borderId="3" xfId="0" applyFont="1" applyFill="1" applyBorder="1" applyAlignment="1">
      <alignment horizontal="center" vertical="center" wrapText="1"/>
    </xf>
    <xf numFmtId="4" fontId="42" fillId="3" borderId="3" xfId="0" applyNumberFormat="1" applyFont="1" applyFill="1" applyBorder="1" applyAlignment="1">
      <alignment horizontal="center" vertical="center" wrapText="1"/>
    </xf>
    <xf numFmtId="0" fontId="32" fillId="3" borderId="9" xfId="0" quotePrefix="1" applyFont="1" applyFill="1" applyBorder="1" applyAlignment="1">
      <alignment horizontal="center" vertical="center"/>
    </xf>
    <xf numFmtId="4" fontId="32" fillId="4" borderId="1" xfId="0" applyNumberFormat="1" applyFont="1" applyFill="1" applyBorder="1" applyAlignment="1">
      <alignment horizontal="right" vertical="center" shrinkToFit="1"/>
    </xf>
    <xf numFmtId="3" fontId="0" fillId="0" borderId="1" xfId="0" quotePrefix="1" applyNumberFormat="1" applyBorder="1" applyAlignment="1">
      <alignment horizontal="right" vertical="center"/>
    </xf>
    <xf numFmtId="169" fontId="32" fillId="3" borderId="1" xfId="0" applyNumberFormat="1" applyFont="1" applyFill="1" applyBorder="1" applyAlignment="1">
      <alignment horizontal="right" vertical="center" shrinkToFit="1"/>
    </xf>
    <xf numFmtId="167" fontId="29" fillId="8" borderId="1" xfId="5" applyNumberFormat="1" applyFont="1" applyFill="1" applyBorder="1" applyAlignment="1" applyProtection="1">
      <alignment horizontal="right" vertical="center"/>
    </xf>
    <xf numFmtId="44" fontId="29" fillId="8" borderId="1" xfId="3" applyFont="1" applyFill="1" applyBorder="1" applyAlignment="1" applyProtection="1">
      <alignment horizontal="left" vertical="center"/>
    </xf>
    <xf numFmtId="4" fontId="0" fillId="4" borderId="0" xfId="0" applyNumberFormat="1" applyFill="1"/>
    <xf numFmtId="0" fontId="32" fillId="3" borderId="9" xfId="0" applyFont="1" applyFill="1" applyBorder="1" applyAlignment="1">
      <alignment horizontal="center" vertical="center"/>
    </xf>
    <xf numFmtId="4" fontId="32" fillId="0" borderId="1" xfId="0" applyNumberFormat="1" applyFont="1" applyBorder="1" applyAlignment="1">
      <alignment horizontal="right" vertical="center" shrinkToFit="1"/>
    </xf>
    <xf numFmtId="3" fontId="0" fillId="0" borderId="1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 shrinkToFit="1"/>
    </xf>
    <xf numFmtId="4" fontId="32" fillId="3" borderId="1" xfId="0" applyNumberFormat="1" applyFont="1" applyFill="1" applyBorder="1" applyAlignment="1">
      <alignment horizontal="right" vertical="center" shrinkToFit="1"/>
    </xf>
    <xf numFmtId="0" fontId="0" fillId="8" borderId="9" xfId="0" applyFill="1" applyBorder="1" applyAlignment="1">
      <alignment horizontal="left" vertical="center"/>
    </xf>
    <xf numFmtId="44" fontId="37" fillId="8" borderId="1" xfId="3" applyFont="1" applyFill="1" applyBorder="1" applyAlignment="1" applyProtection="1">
      <alignment horizontal="left" vertical="center"/>
    </xf>
    <xf numFmtId="4" fontId="38" fillId="9" borderId="1" xfId="5" applyNumberFormat="1" applyFont="1" applyFill="1" applyBorder="1" applyAlignment="1" applyProtection="1">
      <alignment horizontal="right" vertical="center"/>
    </xf>
    <xf numFmtId="44" fontId="38" fillId="9" borderId="1" xfId="3" applyFont="1" applyFill="1" applyBorder="1" applyAlignment="1" applyProtection="1">
      <alignment horizontal="left" vertical="center"/>
    </xf>
    <xf numFmtId="10" fontId="43" fillId="4" borderId="5" xfId="0" applyNumberFormat="1" applyFont="1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5" xfId="0" applyFill="1" applyBorder="1" applyAlignment="1">
      <alignment vertical="center"/>
    </xf>
    <xf numFmtId="4" fontId="32" fillId="4" borderId="5" xfId="5" applyNumberFormat="1" applyFont="1" applyFill="1" applyBorder="1" applyAlignment="1" applyProtection="1">
      <alignment horizontal="right" vertical="center"/>
    </xf>
    <xf numFmtId="4" fontId="32" fillId="4" borderId="0" xfId="5" applyNumberFormat="1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2" fontId="37" fillId="3" borderId="2" xfId="0" applyNumberFormat="1" applyFont="1" applyFill="1" applyBorder="1" applyAlignment="1">
      <alignment horizontal="center"/>
    </xf>
    <xf numFmtId="0" fontId="32" fillId="4" borderId="2" xfId="0" applyFont="1" applyFill="1" applyBorder="1" applyAlignment="1">
      <alignment vertical="center" shrinkToFit="1"/>
    </xf>
    <xf numFmtId="0" fontId="32" fillId="0" borderId="2" xfId="0" applyFont="1" applyBorder="1" applyAlignment="1">
      <alignment vertical="center" shrinkToFit="1"/>
    </xf>
    <xf numFmtId="44" fontId="0" fillId="4" borderId="0" xfId="0" applyNumberFormat="1" applyFill="1"/>
    <xf numFmtId="0" fontId="32" fillId="3" borderId="9" xfId="0" applyFont="1" applyFill="1" applyBorder="1" applyAlignment="1">
      <alignment vertical="center" wrapText="1"/>
    </xf>
    <xf numFmtId="0" fontId="32" fillId="3" borderId="9" xfId="0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left" vertical="center"/>
    </xf>
    <xf numFmtId="0" fontId="30" fillId="9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/>
    </xf>
    <xf numFmtId="0" fontId="37" fillId="13" borderId="1" xfId="0" applyFont="1" applyFill="1" applyBorder="1" applyAlignment="1">
      <alignment horizontal="center"/>
    </xf>
    <xf numFmtId="0" fontId="42" fillId="11" borderId="3" xfId="0" applyFont="1" applyFill="1" applyBorder="1" applyAlignment="1">
      <alignment horizontal="center" vertical="center" wrapText="1"/>
    </xf>
    <xf numFmtId="4" fontId="42" fillId="11" borderId="3" xfId="0" applyNumberFormat="1" applyFont="1" applyFill="1" applyBorder="1" applyAlignment="1">
      <alignment horizontal="center" vertical="center" wrapText="1"/>
    </xf>
    <xf numFmtId="0" fontId="32" fillId="11" borderId="9" xfId="0" quotePrefix="1" applyFont="1" applyFill="1" applyBorder="1" applyAlignment="1">
      <alignment horizontal="center" vertical="center"/>
    </xf>
    <xf numFmtId="169" fontId="32" fillId="11" borderId="1" xfId="0" applyNumberFormat="1" applyFont="1" applyFill="1" applyBorder="1" applyAlignment="1">
      <alignment horizontal="right" vertical="center" shrinkToFit="1"/>
    </xf>
    <xf numFmtId="167" fontId="29" fillId="14" borderId="1" xfId="5" applyNumberFormat="1" applyFont="1" applyFill="1" applyBorder="1" applyAlignment="1" applyProtection="1">
      <alignment horizontal="right" vertical="center"/>
    </xf>
    <xf numFmtId="44" fontId="29" fillId="14" borderId="1" xfId="3" applyFont="1" applyFill="1" applyBorder="1" applyAlignment="1" applyProtection="1">
      <alignment horizontal="left" vertical="center"/>
    </xf>
    <xf numFmtId="0" fontId="32" fillId="11" borderId="9" xfId="0" applyFont="1" applyFill="1" applyBorder="1" applyAlignment="1">
      <alignment horizontal="center" vertical="center"/>
    </xf>
    <xf numFmtId="4" fontId="32" fillId="11" borderId="1" xfId="0" applyNumberFormat="1" applyFont="1" applyFill="1" applyBorder="1" applyAlignment="1">
      <alignment horizontal="right" vertical="center" shrinkToFit="1"/>
    </xf>
    <xf numFmtId="0" fontId="0" fillId="14" borderId="9" xfId="0" applyFill="1" applyBorder="1" applyAlignment="1">
      <alignment horizontal="left" vertical="center"/>
    </xf>
    <xf numFmtId="44" fontId="37" fillId="14" borderId="1" xfId="3" applyFont="1" applyFill="1" applyBorder="1" applyAlignment="1" applyProtection="1">
      <alignment horizontal="left" vertical="center"/>
    </xf>
    <xf numFmtId="4" fontId="38" fillId="15" borderId="1" xfId="5" applyNumberFormat="1" applyFont="1" applyFill="1" applyBorder="1" applyAlignment="1" applyProtection="1">
      <alignment horizontal="right" vertical="center"/>
    </xf>
    <xf numFmtId="44" fontId="38" fillId="15" borderId="1" xfId="3" applyFont="1" applyFill="1" applyBorder="1" applyAlignment="1" applyProtection="1">
      <alignment horizontal="left" vertical="center"/>
    </xf>
    <xf numFmtId="0" fontId="32" fillId="11" borderId="9" xfId="0" applyFont="1" applyFill="1" applyBorder="1" applyAlignment="1">
      <alignment vertical="center" wrapText="1"/>
    </xf>
    <xf numFmtId="44" fontId="29" fillId="11" borderId="9" xfId="3" applyFont="1" applyFill="1" applyBorder="1" applyAlignment="1" applyProtection="1">
      <alignment horizontal="left" vertical="center"/>
    </xf>
    <xf numFmtId="44" fontId="29" fillId="11" borderId="10" xfId="3" applyFont="1" applyFill="1" applyBorder="1" applyAlignment="1" applyProtection="1">
      <alignment horizontal="left" vertical="center"/>
    </xf>
    <xf numFmtId="0" fontId="0" fillId="11" borderId="9" xfId="0" applyFill="1" applyBorder="1"/>
    <xf numFmtId="0" fontId="0" fillId="11" borderId="10" xfId="0" applyFill="1" applyBorder="1"/>
    <xf numFmtId="2" fontId="37" fillId="11" borderId="2" xfId="0" applyNumberFormat="1" applyFont="1" applyFill="1" applyBorder="1" applyAlignment="1">
      <alignment horizontal="center"/>
    </xf>
    <xf numFmtId="0" fontId="32" fillId="11" borderId="9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left" vertical="center"/>
    </xf>
    <xf numFmtId="0" fontId="30" fillId="15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44" fillId="4" borderId="0" xfId="0" applyFont="1" applyFill="1" applyAlignment="1">
      <alignment horizontal="right" vertical="center"/>
    </xf>
    <xf numFmtId="0" fontId="0" fillId="9" borderId="1" xfId="0" applyFill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44" fillId="3" borderId="10" xfId="0" applyFont="1" applyFill="1" applyBorder="1" applyAlignment="1">
      <alignment horizontal="center" vertical="center"/>
    </xf>
    <xf numFmtId="0" fontId="37" fillId="8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44" fillId="3" borderId="10" xfId="0" applyFont="1" applyFill="1" applyBorder="1" applyAlignment="1">
      <alignment horizontal="right" vertical="center"/>
    </xf>
    <xf numFmtId="0" fontId="37" fillId="8" borderId="1" xfId="0" applyFont="1" applyFill="1" applyBorder="1" applyAlignment="1">
      <alignment horizontal="right" vertical="center" wrapText="1"/>
    </xf>
    <xf numFmtId="0" fontId="0" fillId="4" borderId="1" xfId="0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/>
    </xf>
    <xf numFmtId="0" fontId="0" fillId="3" borderId="2" xfId="0" applyFill="1" applyBorder="1" applyAlignment="1">
      <alignment horizontal="right" vertical="center"/>
    </xf>
    <xf numFmtId="0" fontId="44" fillId="3" borderId="9" xfId="0" applyFont="1" applyFill="1" applyBorder="1" applyAlignment="1">
      <alignment horizontal="right" vertical="center"/>
    </xf>
    <xf numFmtId="4" fontId="37" fillId="8" borderId="1" xfId="0" applyNumberFormat="1" applyFont="1" applyFill="1" applyBorder="1" applyAlignment="1">
      <alignment horizontal="right" vertical="center"/>
    </xf>
    <xf numFmtId="3" fontId="0" fillId="4" borderId="1" xfId="0" applyNumberFormat="1" applyFill="1" applyBorder="1" applyAlignment="1">
      <alignment vertical="center"/>
    </xf>
    <xf numFmtId="3" fontId="37" fillId="8" borderId="1" xfId="0" applyNumberFormat="1" applyFont="1" applyFill="1" applyBorder="1" applyAlignment="1">
      <alignment horizontal="right" vertical="center"/>
    </xf>
    <xf numFmtId="4" fontId="0" fillId="3" borderId="1" xfId="0" applyNumberFormat="1" applyFill="1" applyBorder="1" applyAlignment="1">
      <alignment vertical="center"/>
    </xf>
    <xf numFmtId="0" fontId="37" fillId="8" borderId="1" xfId="0" applyFont="1" applyFill="1" applyBorder="1" applyAlignment="1">
      <alignment horizontal="right" vertical="center"/>
    </xf>
    <xf numFmtId="165" fontId="0" fillId="4" borderId="1" xfId="0" applyNumberFormat="1" applyFill="1" applyBorder="1" applyAlignment="1">
      <alignment horizontal="right"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horizontal="right" vertical="center"/>
    </xf>
    <xf numFmtId="165" fontId="0" fillId="4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horizontal="right" vertical="center"/>
    </xf>
    <xf numFmtId="165" fontId="37" fillId="8" borderId="14" xfId="0" applyNumberFormat="1" applyFont="1" applyFill="1" applyBorder="1" applyAlignment="1">
      <alignment vertical="center"/>
    </xf>
    <xf numFmtId="165" fontId="37" fillId="8" borderId="1" xfId="0" applyNumberFormat="1" applyFont="1" applyFill="1" applyBorder="1" applyAlignment="1">
      <alignment vertical="center"/>
    </xf>
    <xf numFmtId="165" fontId="0" fillId="3" borderId="2" xfId="0" applyNumberFormat="1" applyFill="1" applyBorder="1" applyAlignment="1">
      <alignment vertical="center"/>
    </xf>
    <xf numFmtId="0" fontId="44" fillId="3" borderId="2" xfId="0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right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horizontal="right" vertical="center"/>
    </xf>
    <xf numFmtId="0" fontId="37" fillId="8" borderId="10" xfId="0" applyFont="1" applyFill="1" applyBorder="1" applyAlignment="1">
      <alignment horizontal="right" vertical="center"/>
    </xf>
    <xf numFmtId="4" fontId="37" fillId="8" borderId="2" xfId="0" applyNumberFormat="1" applyFont="1" applyFill="1" applyBorder="1" applyAlignment="1">
      <alignment vertical="center"/>
    </xf>
    <xf numFmtId="10" fontId="37" fillId="8" borderId="1" xfId="4" applyNumberFormat="1" applyFont="1" applyFill="1" applyBorder="1" applyAlignment="1" applyProtection="1">
      <alignment vertical="center"/>
    </xf>
    <xf numFmtId="10" fontId="0" fillId="3" borderId="1" xfId="0" applyNumberFormat="1" applyFill="1" applyBorder="1" applyAlignment="1">
      <alignment vertical="center"/>
    </xf>
    <xf numFmtId="0" fontId="30" fillId="9" borderId="9" xfId="0" applyFont="1" applyFill="1" applyBorder="1" applyAlignment="1">
      <alignment horizontal="center" vertical="center"/>
    </xf>
    <xf numFmtId="0" fontId="38" fillId="9" borderId="10" xfId="0" applyFont="1" applyFill="1" applyBorder="1" applyAlignment="1">
      <alignment vertical="center"/>
    </xf>
    <xf numFmtId="0" fontId="38" fillId="9" borderId="2" xfId="0" applyFont="1" applyFill="1" applyBorder="1" applyAlignment="1">
      <alignment horizontal="right" vertical="center"/>
    </xf>
    <xf numFmtId="0" fontId="45" fillId="9" borderId="1" xfId="0" applyFont="1" applyFill="1" applyBorder="1" applyAlignment="1">
      <alignment horizontal="right" vertical="center"/>
    </xf>
    <xf numFmtId="165" fontId="38" fillId="9" borderId="1" xfId="0" applyNumberFormat="1" applyFont="1" applyFill="1" applyBorder="1" applyAlignment="1">
      <alignment vertical="center"/>
    </xf>
    <xf numFmtId="165" fontId="37" fillId="3" borderId="1" xfId="0" applyNumberFormat="1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11" borderId="9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44" fillId="11" borderId="2" xfId="0" applyFont="1" applyFill="1" applyBorder="1" applyAlignment="1">
      <alignment horizontal="center" vertical="center"/>
    </xf>
    <xf numFmtId="0" fontId="37" fillId="14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0" xfId="0" applyFill="1" applyBorder="1" applyAlignment="1">
      <alignment vertical="center"/>
    </xf>
    <xf numFmtId="0" fontId="0" fillId="11" borderId="10" xfId="0" applyFill="1" applyBorder="1" applyAlignment="1">
      <alignment horizontal="right" vertical="center"/>
    </xf>
    <xf numFmtId="0" fontId="44" fillId="11" borderId="2" xfId="0" applyFont="1" applyFill="1" applyBorder="1" applyAlignment="1">
      <alignment horizontal="right" vertical="center"/>
    </xf>
    <xf numFmtId="0" fontId="37" fillId="14" borderId="1" xfId="0" applyFont="1" applyFill="1" applyBorder="1" applyAlignment="1">
      <alignment horizontal="right" vertical="center" wrapText="1"/>
    </xf>
    <xf numFmtId="0" fontId="44" fillId="11" borderId="1" xfId="0" applyFont="1" applyFill="1" applyBorder="1" applyAlignment="1">
      <alignment horizontal="right" vertical="center"/>
    </xf>
    <xf numFmtId="3" fontId="37" fillId="14" borderId="1" xfId="0" applyNumberFormat="1" applyFont="1" applyFill="1" applyBorder="1" applyAlignment="1">
      <alignment horizontal="right" vertical="center"/>
    </xf>
    <xf numFmtId="3" fontId="0" fillId="4" borderId="2" xfId="0" applyNumberFormat="1" applyFill="1" applyBorder="1" applyAlignment="1">
      <alignment vertical="center"/>
    </xf>
    <xf numFmtId="165" fontId="37" fillId="14" borderId="1" xfId="0" applyNumberFormat="1" applyFont="1" applyFill="1" applyBorder="1" applyAlignment="1">
      <alignment vertical="center"/>
    </xf>
    <xf numFmtId="165" fontId="0" fillId="11" borderId="1" xfId="0" applyNumberFormat="1" applyFill="1" applyBorder="1" applyAlignment="1">
      <alignment vertical="center"/>
    </xf>
    <xf numFmtId="0" fontId="0" fillId="11" borderId="2" xfId="0" applyFill="1" applyBorder="1" applyAlignment="1">
      <alignment horizontal="right" vertical="center"/>
    </xf>
    <xf numFmtId="0" fontId="37" fillId="14" borderId="1" xfId="0" applyFont="1" applyFill="1" applyBorder="1" applyAlignment="1">
      <alignment horizontal="right" vertical="center"/>
    </xf>
    <xf numFmtId="0" fontId="0" fillId="11" borderId="12" xfId="0" applyFill="1" applyBorder="1" applyAlignment="1">
      <alignment vertical="center"/>
    </xf>
    <xf numFmtId="0" fontId="0" fillId="11" borderId="13" xfId="0" applyFill="1" applyBorder="1" applyAlignment="1">
      <alignment horizontal="right" vertical="center"/>
    </xf>
    <xf numFmtId="0" fontId="44" fillId="11" borderId="9" xfId="0" applyFont="1" applyFill="1" applyBorder="1" applyAlignment="1">
      <alignment horizontal="right" vertical="center"/>
    </xf>
    <xf numFmtId="165" fontId="0" fillId="11" borderId="2" xfId="0" applyNumberFormat="1" applyFill="1" applyBorder="1" applyAlignment="1">
      <alignment vertical="center"/>
    </xf>
    <xf numFmtId="10" fontId="37" fillId="14" borderId="1" xfId="0" applyNumberFormat="1" applyFont="1" applyFill="1" applyBorder="1" applyAlignment="1">
      <alignment vertical="center"/>
    </xf>
    <xf numFmtId="10" fontId="0" fillId="11" borderId="1" xfId="0" applyNumberFormat="1" applyFill="1" applyBorder="1" applyAlignment="1">
      <alignment vertical="center"/>
    </xf>
    <xf numFmtId="0" fontId="0" fillId="11" borderId="5" xfId="0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37" fillId="14" borderId="10" xfId="0" applyFont="1" applyFill="1" applyBorder="1" applyAlignment="1">
      <alignment horizontal="right" vertical="center"/>
    </xf>
    <xf numFmtId="4" fontId="37" fillId="14" borderId="2" xfId="0" applyNumberFormat="1" applyFont="1" applyFill="1" applyBorder="1" applyAlignment="1">
      <alignment vertical="center"/>
    </xf>
    <xf numFmtId="10" fontId="37" fillId="14" borderId="1" xfId="4" applyNumberFormat="1" applyFont="1" applyFill="1" applyBorder="1" applyAlignment="1" applyProtection="1">
      <alignment vertical="center"/>
    </xf>
    <xf numFmtId="0" fontId="30" fillId="15" borderId="9" xfId="0" applyFont="1" applyFill="1" applyBorder="1" applyAlignment="1">
      <alignment horizontal="center" vertical="center"/>
    </xf>
    <xf numFmtId="0" fontId="38" fillId="15" borderId="10" xfId="0" applyFont="1" applyFill="1" applyBorder="1" applyAlignment="1">
      <alignment vertical="center"/>
    </xf>
    <xf numFmtId="0" fontId="38" fillId="15" borderId="2" xfId="0" applyFont="1" applyFill="1" applyBorder="1" applyAlignment="1">
      <alignment horizontal="right" vertical="center"/>
    </xf>
    <xf numFmtId="0" fontId="45" fillId="15" borderId="1" xfId="0" applyFont="1" applyFill="1" applyBorder="1" applyAlignment="1">
      <alignment horizontal="right" vertical="center"/>
    </xf>
    <xf numFmtId="165" fontId="38" fillId="15" borderId="1" xfId="0" applyNumberFormat="1" applyFont="1" applyFill="1" applyBorder="1" applyAlignment="1">
      <alignment vertical="center"/>
    </xf>
    <xf numFmtId="165" fontId="37" fillId="11" borderId="1" xfId="0" applyNumberFormat="1" applyFont="1" applyFill="1" applyBorder="1" applyAlignment="1">
      <alignment vertical="center"/>
    </xf>
    <xf numFmtId="166" fontId="0" fillId="4" borderId="0" xfId="0" applyNumberFormat="1" applyFill="1" applyAlignment="1">
      <alignment vertical="center"/>
    </xf>
    <xf numFmtId="44" fontId="29" fillId="11" borderId="9" xfId="3" applyFont="1" applyFill="1" applyBorder="1" applyAlignment="1" applyProtection="1">
      <alignment vertical="center"/>
    </xf>
    <xf numFmtId="44" fontId="29" fillId="11" borderId="2" xfId="3" applyFont="1" applyFill="1" applyBorder="1" applyAlignment="1" applyProtection="1">
      <alignment vertical="center"/>
    </xf>
    <xf numFmtId="0" fontId="0" fillId="3" borderId="4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46" fillId="3" borderId="9" xfId="0" applyFont="1" applyFill="1" applyBorder="1" applyAlignment="1">
      <alignment horizontal="right" vertical="center"/>
    </xf>
    <xf numFmtId="4" fontId="37" fillId="14" borderId="1" xfId="0" applyNumberFormat="1" applyFont="1" applyFill="1" applyBorder="1" applyAlignment="1">
      <alignment horizontal="right" vertical="center"/>
    </xf>
    <xf numFmtId="0" fontId="0" fillId="15" borderId="9" xfId="0" applyFill="1" applyBorder="1" applyAlignment="1">
      <alignment horizontal="center" vertical="center"/>
    </xf>
    <xf numFmtId="0" fontId="0" fillId="3" borderId="2" xfId="0" applyFill="1" applyBorder="1" applyAlignment="1">
      <alignment horizontal="right"/>
    </xf>
    <xf numFmtId="0" fontId="0" fillId="11" borderId="2" xfId="0" applyFill="1" applyBorder="1" applyAlignment="1">
      <alignment horizontal="right"/>
    </xf>
    <xf numFmtId="0" fontId="32" fillId="3" borderId="2" xfId="0" applyFont="1" applyFill="1" applyBorder="1" applyAlignment="1">
      <alignment vertical="center"/>
    </xf>
    <xf numFmtId="0" fontId="32" fillId="3" borderId="2" xfId="0" applyFont="1" applyFill="1" applyBorder="1" applyAlignment="1">
      <alignment horizontal="right" vertical="center" wrapText="1"/>
    </xf>
    <xf numFmtId="0" fontId="47" fillId="3" borderId="1" xfId="0" applyFont="1" applyFill="1" applyBorder="1" applyAlignment="1">
      <alignment horizontal="right" vertical="center"/>
    </xf>
    <xf numFmtId="0" fontId="32" fillId="0" borderId="1" xfId="0" applyFon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47" fillId="3" borderId="2" xfId="0" applyFont="1" applyFill="1" applyBorder="1" applyAlignment="1">
      <alignment horizontal="right" vertical="center"/>
    </xf>
    <xf numFmtId="4" fontId="32" fillId="4" borderId="1" xfId="0" applyNumberFormat="1" applyFont="1" applyFill="1" applyBorder="1" applyAlignment="1">
      <alignment vertical="center"/>
    </xf>
    <xf numFmtId="3" fontId="32" fillId="0" borderId="1" xfId="0" applyNumberFormat="1" applyFont="1" applyBorder="1" applyAlignment="1">
      <alignment vertical="center"/>
    </xf>
    <xf numFmtId="3" fontId="32" fillId="4" borderId="1" xfId="0" applyNumberFormat="1" applyFont="1" applyFill="1" applyBorder="1" applyAlignment="1">
      <alignment vertical="center"/>
    </xf>
    <xf numFmtId="0" fontId="32" fillId="3" borderId="10" xfId="0" applyFont="1" applyFill="1" applyBorder="1" applyAlignment="1">
      <alignment vertical="center"/>
    </xf>
    <xf numFmtId="10" fontId="32" fillId="4" borderId="1" xfId="0" applyNumberFormat="1" applyFont="1" applyFill="1" applyBorder="1" applyAlignment="1">
      <alignment vertical="center"/>
    </xf>
    <xf numFmtId="4" fontId="33" fillId="3" borderId="1" xfId="0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left" vertical="center"/>
    </xf>
    <xf numFmtId="0" fontId="0" fillId="3" borderId="2" xfId="0" applyFill="1" applyBorder="1" applyAlignment="1">
      <alignment horizontal="right" vertical="center" wrapText="1"/>
    </xf>
    <xf numFmtId="4" fontId="32" fillId="8" borderId="1" xfId="0" applyNumberFormat="1" applyFont="1" applyFill="1" applyBorder="1" applyAlignment="1">
      <alignment vertical="center"/>
    </xf>
    <xf numFmtId="0" fontId="47" fillId="3" borderId="3" xfId="0" applyFont="1" applyFill="1" applyBorder="1" applyAlignment="1">
      <alignment horizontal="right" vertical="center"/>
    </xf>
    <xf numFmtId="0" fontId="32" fillId="3" borderId="10" xfId="0" applyFont="1" applyFill="1" applyBorder="1" applyAlignment="1">
      <alignment horizontal="right" vertical="center"/>
    </xf>
    <xf numFmtId="0" fontId="32" fillId="3" borderId="2" xfId="0" applyFont="1" applyFill="1" applyBorder="1" applyAlignment="1">
      <alignment horizontal="right" vertical="center"/>
    </xf>
    <xf numFmtId="3" fontId="32" fillId="8" borderId="1" xfId="0" applyNumberFormat="1" applyFont="1" applyFill="1" applyBorder="1" applyAlignment="1">
      <alignment vertical="center"/>
    </xf>
    <xf numFmtId="4" fontId="33" fillId="4" borderId="1" xfId="0" applyNumberFormat="1" applyFont="1" applyFill="1" applyBorder="1" applyAlignment="1">
      <alignment vertical="center"/>
    </xf>
    <xf numFmtId="0" fontId="42" fillId="3" borderId="2" xfId="0" applyFont="1" applyFill="1" applyBorder="1" applyAlignment="1">
      <alignment horizontal="right" vertical="center"/>
    </xf>
    <xf numFmtId="0" fontId="48" fillId="3" borderId="1" xfId="0" applyFont="1" applyFill="1" applyBorder="1" applyAlignment="1">
      <alignment horizontal="right" vertical="center"/>
    </xf>
    <xf numFmtId="0" fontId="33" fillId="0" borderId="3" xfId="0" applyFont="1" applyBorder="1" applyAlignment="1">
      <alignment vertical="center"/>
    </xf>
    <xf numFmtId="0" fontId="0" fillId="3" borderId="10" xfId="0" applyFill="1" applyBorder="1" applyAlignment="1">
      <alignment horizontal="right" vertical="center" wrapText="1"/>
    </xf>
    <xf numFmtId="0" fontId="33" fillId="3" borderId="2" xfId="0" applyFont="1" applyFill="1" applyBorder="1" applyAlignment="1">
      <alignment horizontal="right" vertical="center"/>
    </xf>
    <xf numFmtId="0" fontId="33" fillId="0" borderId="1" xfId="0" applyFont="1" applyBorder="1" applyAlignment="1">
      <alignment vertical="center"/>
    </xf>
    <xf numFmtId="0" fontId="49" fillId="3" borderId="10" xfId="0" applyFont="1" applyFill="1" applyBorder="1" applyAlignment="1">
      <alignment horizontal="right" vertical="center" wrapText="1"/>
    </xf>
    <xf numFmtId="0" fontId="49" fillId="3" borderId="2" xfId="0" applyFont="1" applyFill="1" applyBorder="1" applyAlignment="1">
      <alignment horizontal="right" vertical="center" wrapText="1"/>
    </xf>
    <xf numFmtId="0" fontId="32" fillId="8" borderId="1" xfId="0" applyFont="1" applyFill="1" applyBorder="1" applyAlignment="1">
      <alignment vertical="center"/>
    </xf>
    <xf numFmtId="3" fontId="33" fillId="0" borderId="1" xfId="0" applyNumberFormat="1" applyFont="1" applyBorder="1" applyAlignment="1">
      <alignment vertical="center"/>
    </xf>
    <xf numFmtId="0" fontId="0" fillId="3" borderId="5" xfId="0" applyFill="1" applyBorder="1" applyAlignment="1">
      <alignment horizontal="right" vertical="center"/>
    </xf>
    <xf numFmtId="0" fontId="38" fillId="9" borderId="10" xfId="0" applyFont="1" applyFill="1" applyBorder="1" applyAlignment="1">
      <alignment horizontal="right" vertical="center"/>
    </xf>
    <xf numFmtId="0" fontId="0" fillId="11" borderId="9" xfId="0" applyFill="1" applyBorder="1" applyAlignment="1">
      <alignment vertical="center"/>
    </xf>
    <xf numFmtId="0" fontId="32" fillId="11" borderId="2" xfId="0" applyFont="1" applyFill="1" applyBorder="1" applyAlignment="1">
      <alignment vertical="center"/>
    </xf>
    <xf numFmtId="0" fontId="32" fillId="11" borderId="2" xfId="0" applyFont="1" applyFill="1" applyBorder="1" applyAlignment="1">
      <alignment horizontal="right" vertical="center" wrapText="1"/>
    </xf>
    <xf numFmtId="0" fontId="47" fillId="11" borderId="1" xfId="0" applyFont="1" applyFill="1" applyBorder="1" applyAlignment="1">
      <alignment horizontal="right" vertical="center"/>
    </xf>
    <xf numFmtId="0" fontId="0" fillId="11" borderId="2" xfId="0" applyFill="1" applyBorder="1" applyAlignment="1">
      <alignment vertical="center"/>
    </xf>
    <xf numFmtId="0" fontId="47" fillId="11" borderId="2" xfId="0" applyFont="1" applyFill="1" applyBorder="1" applyAlignment="1">
      <alignment horizontal="right" vertical="center"/>
    </xf>
    <xf numFmtId="0" fontId="32" fillId="11" borderId="10" xfId="0" applyFont="1" applyFill="1" applyBorder="1" applyAlignment="1">
      <alignment vertical="center"/>
    </xf>
    <xf numFmtId="4" fontId="33" fillId="11" borderId="1" xfId="0" applyNumberFormat="1" applyFont="1" applyFill="1" applyBorder="1" applyAlignment="1">
      <alignment vertical="center"/>
    </xf>
    <xf numFmtId="0" fontId="0" fillId="11" borderId="10" xfId="0" applyFill="1" applyBorder="1" applyAlignment="1">
      <alignment horizontal="left" vertical="center"/>
    </xf>
    <xf numFmtId="0" fontId="0" fillId="11" borderId="10" xfId="0" applyFill="1" applyBorder="1" applyAlignment="1">
      <alignment horizontal="right" vertical="center" wrapText="1"/>
    </xf>
    <xf numFmtId="0" fontId="0" fillId="11" borderId="2" xfId="0" applyFill="1" applyBorder="1" applyAlignment="1">
      <alignment horizontal="right" vertical="center" wrapText="1"/>
    </xf>
    <xf numFmtId="4" fontId="32" fillId="14" borderId="1" xfId="0" applyNumberFormat="1" applyFont="1" applyFill="1" applyBorder="1" applyAlignment="1">
      <alignment vertical="center"/>
    </xf>
    <xf numFmtId="0" fontId="47" fillId="11" borderId="3" xfId="0" applyFont="1" applyFill="1" applyBorder="1" applyAlignment="1">
      <alignment horizontal="right" vertical="center"/>
    </xf>
    <xf numFmtId="0" fontId="32" fillId="11" borderId="10" xfId="0" applyFont="1" applyFill="1" applyBorder="1" applyAlignment="1">
      <alignment horizontal="right" vertical="center"/>
    </xf>
    <xf numFmtId="0" fontId="32" fillId="11" borderId="2" xfId="0" applyFont="1" applyFill="1" applyBorder="1" applyAlignment="1">
      <alignment horizontal="right" vertical="center"/>
    </xf>
    <xf numFmtId="3" fontId="32" fillId="14" borderId="1" xfId="0" applyNumberFormat="1" applyFont="1" applyFill="1" applyBorder="1" applyAlignment="1">
      <alignment vertical="center"/>
    </xf>
    <xf numFmtId="0" fontId="42" fillId="11" borderId="2" xfId="0" applyFont="1" applyFill="1" applyBorder="1" applyAlignment="1">
      <alignment horizontal="right" vertical="center"/>
    </xf>
    <xf numFmtId="0" fontId="48" fillId="11" borderId="1" xfId="0" applyFont="1" applyFill="1" applyBorder="1" applyAlignment="1">
      <alignment horizontal="right" vertical="center"/>
    </xf>
    <xf numFmtId="0" fontId="33" fillId="11" borderId="2" xfId="0" applyFont="1" applyFill="1" applyBorder="1" applyAlignment="1">
      <alignment horizontal="right" vertical="center"/>
    </xf>
    <xf numFmtId="0" fontId="49" fillId="11" borderId="10" xfId="0" applyFont="1" applyFill="1" applyBorder="1" applyAlignment="1">
      <alignment horizontal="right" vertical="center" wrapText="1"/>
    </xf>
    <xf numFmtId="0" fontId="49" fillId="11" borderId="2" xfId="0" applyFont="1" applyFill="1" applyBorder="1" applyAlignment="1">
      <alignment horizontal="right" vertical="center" wrapText="1"/>
    </xf>
    <xf numFmtId="0" fontId="32" fillId="14" borderId="1" xfId="0" applyFont="1" applyFill="1" applyBorder="1" applyAlignment="1">
      <alignment vertical="center"/>
    </xf>
    <xf numFmtId="0" fontId="0" fillId="11" borderId="5" xfId="0" applyFill="1" applyBorder="1" applyAlignment="1">
      <alignment horizontal="right" vertical="center"/>
    </xf>
    <xf numFmtId="0" fontId="38" fillId="15" borderId="10" xfId="0" applyFont="1" applyFill="1" applyBorder="1" applyAlignment="1">
      <alignment horizontal="right" vertical="center"/>
    </xf>
    <xf numFmtId="165" fontId="37" fillId="8" borderId="14" xfId="0" applyNumberFormat="1" applyFont="1" applyFill="1" applyBorder="1" applyAlignment="1">
      <alignment horizontal="right" vertical="center"/>
    </xf>
    <xf numFmtId="165" fontId="37" fillId="14" borderId="14" xfId="0" applyNumberFormat="1" applyFont="1" applyFill="1" applyBorder="1" applyAlignment="1">
      <alignment vertical="center"/>
    </xf>
    <xf numFmtId="10" fontId="37" fillId="3" borderId="1" xfId="4" applyNumberFormat="1" applyFont="1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left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44" fillId="3" borderId="10" xfId="0" applyFont="1" applyFill="1" applyBorder="1" applyAlignment="1" applyProtection="1">
      <alignment horizontal="center" vertical="center"/>
      <protection locked="0"/>
    </xf>
    <xf numFmtId="0" fontId="37" fillId="8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 wrapText="1"/>
    </xf>
    <xf numFmtId="2" fontId="37" fillId="3" borderId="1" xfId="4" applyNumberFormat="1" applyFont="1" applyFill="1" applyBorder="1" applyAlignment="1" applyProtection="1">
      <alignment horizontal="center"/>
    </xf>
    <xf numFmtId="4" fontId="37" fillId="8" borderId="2" xfId="0" applyNumberFormat="1" applyFont="1" applyFill="1" applyBorder="1" applyAlignment="1" applyProtection="1">
      <alignment vertical="center"/>
      <protection locked="0"/>
    </xf>
    <xf numFmtId="0" fontId="40" fillId="4" borderId="0" xfId="0" applyFont="1" applyFill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/>
    </xf>
    <xf numFmtId="171" fontId="35" fillId="4" borderId="1" xfId="3" applyNumberFormat="1" applyFont="1" applyFill="1" applyBorder="1" applyAlignment="1" applyProtection="1">
      <alignment horizontal="right"/>
      <protection locked="0"/>
    </xf>
    <xf numFmtId="0" fontId="0" fillId="3" borderId="1" xfId="0" applyFill="1" applyBorder="1" applyAlignment="1">
      <alignment vertical="center" wrapText="1"/>
    </xf>
    <xf numFmtId="0" fontId="50" fillId="3" borderId="1" xfId="0" applyFont="1" applyFill="1" applyBorder="1" applyAlignment="1">
      <alignment horizontal="right" vertical="center"/>
    </xf>
    <xf numFmtId="0" fontId="35" fillId="3" borderId="1" xfId="0" applyFont="1" applyFill="1" applyBorder="1" applyAlignment="1">
      <alignment vertical="center" wrapText="1"/>
    </xf>
    <xf numFmtId="171" fontId="34" fillId="3" borderId="1" xfId="3" applyNumberFormat="1" applyFont="1" applyFill="1" applyBorder="1" applyAlignment="1" applyProtection="1">
      <alignment horizontal="right"/>
    </xf>
    <xf numFmtId="10" fontId="51" fillId="4" borderId="0" xfId="0" applyNumberFormat="1" applyFont="1" applyFill="1" applyAlignment="1">
      <alignment horizontal="center" vertical="center"/>
    </xf>
    <xf numFmtId="9" fontId="23" fillId="4" borderId="0" xfId="4" applyFont="1" applyFill="1" applyBorder="1" applyAlignment="1" applyProtection="1">
      <alignment horizontal="center" vertical="center"/>
    </xf>
    <xf numFmtId="4" fontId="32" fillId="12" borderId="1" xfId="5" applyNumberFormat="1" applyFont="1" applyFill="1" applyBorder="1" applyAlignment="1" applyProtection="1"/>
    <xf numFmtId="44" fontId="32" fillId="12" borderId="1" xfId="3" applyFont="1" applyFill="1" applyBorder="1" applyAlignment="1" applyProtection="1">
      <alignment horizontal="left"/>
    </xf>
    <xf numFmtId="4" fontId="32" fillId="12" borderId="1" xfId="5" applyNumberFormat="1" applyFont="1" applyFill="1" applyBorder="1" applyAlignment="1" applyProtection="1">
      <alignment horizontal="right"/>
    </xf>
    <xf numFmtId="2" fontId="32" fillId="12" borderId="1" xfId="5" applyNumberFormat="1" applyFont="1" applyFill="1" applyBorder="1" applyAlignment="1" applyProtection="1">
      <alignment horizontal="right"/>
    </xf>
    <xf numFmtId="0" fontId="32" fillId="12" borderId="1" xfId="5" applyNumberFormat="1" applyFont="1" applyFill="1" applyBorder="1" applyAlignment="1" applyProtection="1">
      <alignment horizontal="right"/>
    </xf>
    <xf numFmtId="1" fontId="32" fillId="3" borderId="7" xfId="5" applyNumberFormat="1" applyFont="1" applyFill="1" applyBorder="1" applyAlignment="1" applyProtection="1"/>
    <xf numFmtId="1" fontId="32" fillId="3" borderId="0" xfId="5" applyNumberFormat="1" applyFont="1" applyFill="1" applyBorder="1" applyAlignment="1" applyProtection="1"/>
    <xf numFmtId="1" fontId="32" fillId="3" borderId="0" xfId="5" applyNumberFormat="1" applyFont="1" applyFill="1" applyBorder="1" applyAlignment="1" applyProtection="1">
      <alignment horizontal="center"/>
    </xf>
    <xf numFmtId="4" fontId="32" fillId="3" borderId="0" xfId="5" applyNumberFormat="1" applyFont="1" applyFill="1" applyBorder="1" applyAlignment="1" applyProtection="1">
      <alignment horizontal="center" wrapText="1"/>
    </xf>
    <xf numFmtId="10" fontId="32" fillId="3" borderId="0" xfId="5" applyNumberFormat="1" applyFont="1" applyFill="1" applyBorder="1" applyAlignment="1" applyProtection="1">
      <alignment horizontal="center"/>
    </xf>
    <xf numFmtId="4" fontId="32" fillId="3" borderId="0" xfId="5" applyNumberFormat="1" applyFont="1" applyFill="1" applyBorder="1" applyAlignment="1" applyProtection="1">
      <alignment horizontal="center"/>
    </xf>
    <xf numFmtId="4" fontId="32" fillId="3" borderId="8" xfId="5" applyNumberFormat="1" applyFont="1" applyFill="1" applyBorder="1" applyAlignment="1" applyProtection="1">
      <alignment wrapText="1"/>
    </xf>
    <xf numFmtId="1" fontId="32" fillId="3" borderId="11" xfId="5" applyNumberFormat="1" applyFont="1" applyFill="1" applyBorder="1" applyAlignment="1" applyProtection="1"/>
    <xf numFmtId="1" fontId="32" fillId="3" borderId="12" xfId="5" applyNumberFormat="1" applyFont="1" applyFill="1" applyBorder="1" applyAlignment="1" applyProtection="1"/>
    <xf numFmtId="4" fontId="32" fillId="3" borderId="0" xfId="5" applyNumberFormat="1" applyFont="1" applyFill="1" applyBorder="1" applyAlignment="1" applyProtection="1">
      <alignment horizontal="left"/>
    </xf>
    <xf numFmtId="4" fontId="32" fillId="3" borderId="8" xfId="5" applyNumberFormat="1" applyFont="1" applyFill="1" applyBorder="1" applyAlignment="1" applyProtection="1">
      <alignment horizontal="center"/>
    </xf>
    <xf numFmtId="4" fontId="32" fillId="3" borderId="8" xfId="5" applyNumberFormat="1" applyFont="1" applyFill="1" applyBorder="1" applyAlignment="1" applyProtection="1">
      <alignment horizontal="left"/>
    </xf>
    <xf numFmtId="1" fontId="32" fillId="3" borderId="0" xfId="5" applyNumberFormat="1" applyFont="1" applyFill="1" applyBorder="1" applyAlignment="1" applyProtection="1">
      <alignment horizontal="left"/>
    </xf>
    <xf numFmtId="0" fontId="38" fillId="9" borderId="7" xfId="0" applyFont="1" applyFill="1" applyBorder="1" applyAlignment="1">
      <alignment vertical="center"/>
    </xf>
    <xf numFmtId="0" fontId="52" fillId="4" borderId="0" xfId="0" applyFont="1" applyFill="1" applyAlignment="1">
      <alignment horizontal="center" vertical="center"/>
    </xf>
    <xf numFmtId="2" fontId="0" fillId="4" borderId="0" xfId="0" applyNumberFormat="1" applyFill="1" applyAlignment="1">
      <alignment horizontal="center"/>
    </xf>
    <xf numFmtId="0" fontId="38" fillId="9" borderId="13" xfId="0" applyFont="1" applyFill="1" applyBorder="1" applyAlignment="1">
      <alignment vertical="center"/>
    </xf>
    <xf numFmtId="0" fontId="38" fillId="4" borderId="0" xfId="0" applyFont="1" applyFill="1" applyAlignment="1">
      <alignment vertical="center"/>
    </xf>
    <xf numFmtId="2" fontId="37" fillId="4" borderId="0" xfId="0" applyNumberFormat="1" applyFont="1" applyFill="1" applyAlignment="1">
      <alignment horizontal="center"/>
    </xf>
    <xf numFmtId="10" fontId="51" fillId="4" borderId="8" xfId="0" applyNumberFormat="1" applyFont="1" applyFill="1" applyBorder="1" applyAlignment="1">
      <alignment horizontal="center" vertical="center"/>
    </xf>
    <xf numFmtId="0" fontId="39" fillId="4" borderId="8" xfId="0" applyFont="1" applyFill="1" applyBorder="1" applyAlignment="1">
      <alignment horizontal="center" vertical="center"/>
    </xf>
    <xf numFmtId="0" fontId="37" fillId="9" borderId="5" xfId="0" applyFont="1" applyFill="1" applyBorder="1" applyAlignment="1">
      <alignment vertical="center"/>
    </xf>
    <xf numFmtId="0" fontId="38" fillId="9" borderId="6" xfId="0" applyFont="1" applyFill="1" applyBorder="1" applyAlignment="1">
      <alignment horizontal="center" vertical="center"/>
    </xf>
    <xf numFmtId="0" fontId="39" fillId="4" borderId="7" xfId="0" applyFont="1" applyFill="1" applyBorder="1" applyAlignment="1">
      <alignment horizontal="center" vertical="center"/>
    </xf>
    <xf numFmtId="0" fontId="0" fillId="12" borderId="10" xfId="0" applyFill="1" applyBorder="1"/>
    <xf numFmtId="2" fontId="37" fillId="4" borderId="2" xfId="0" applyNumberFormat="1" applyFont="1" applyFill="1" applyBorder="1" applyAlignment="1">
      <alignment horizontal="center"/>
    </xf>
    <xf numFmtId="3" fontId="0" fillId="12" borderId="10" xfId="0" quotePrefix="1" applyNumberFormat="1" applyFill="1" applyBorder="1" applyAlignment="1">
      <alignment horizontal="right"/>
    </xf>
    <xf numFmtId="0" fontId="0" fillId="12" borderId="10" xfId="0" applyFill="1" applyBorder="1" applyAlignment="1">
      <alignment horizontal="center"/>
    </xf>
    <xf numFmtId="0" fontId="40" fillId="3" borderId="10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9" fontId="53" fillId="4" borderId="16" xfId="4" applyFont="1" applyFill="1" applyBorder="1" applyAlignment="1" applyProtection="1">
      <alignment horizontal="center" vertical="center"/>
      <protection locked="0"/>
    </xf>
    <xf numFmtId="0" fontId="40" fillId="12" borderId="14" xfId="0" applyFont="1" applyFill="1" applyBorder="1" applyAlignment="1">
      <alignment horizontal="center" vertical="center"/>
    </xf>
    <xf numFmtId="0" fontId="40" fillId="12" borderId="15" xfId="0" applyFont="1" applyFill="1" applyBorder="1" applyAlignment="1">
      <alignment horizontal="center" vertical="center"/>
    </xf>
    <xf numFmtId="17" fontId="51" fillId="12" borderId="15" xfId="0" applyNumberFormat="1" applyFont="1" applyFill="1" applyBorder="1" applyAlignment="1">
      <alignment horizontal="center" vertical="center"/>
    </xf>
    <xf numFmtId="0" fontId="0" fillId="12" borderId="14" xfId="0" applyFill="1" applyBorder="1"/>
    <xf numFmtId="0" fontId="0" fillId="12" borderId="15" xfId="0" applyFill="1" applyBorder="1"/>
    <xf numFmtId="0" fontId="0" fillId="12" borderId="3" xfId="0" applyFill="1" applyBorder="1"/>
    <xf numFmtId="0" fontId="0" fillId="12" borderId="9" xfId="0" applyFill="1" applyBorder="1" applyProtection="1">
      <protection locked="0"/>
    </xf>
    <xf numFmtId="0" fontId="0" fillId="17" borderId="10" xfId="0" applyFill="1" applyBorder="1" applyProtection="1">
      <protection locked="0"/>
    </xf>
    <xf numFmtId="2" fontId="0" fillId="3" borderId="2" xfId="0" applyNumberFormat="1" applyFill="1" applyBorder="1" applyAlignment="1">
      <alignment horizontal="center"/>
    </xf>
    <xf numFmtId="0" fontId="0" fillId="12" borderId="2" xfId="0" applyFill="1" applyBorder="1"/>
    <xf numFmtId="0" fontId="54" fillId="18" borderId="1" xfId="0" applyFont="1" applyFill="1" applyBorder="1" applyAlignment="1">
      <alignment horizontal="left" vertical="top" wrapText="1" indent="1"/>
    </xf>
    <xf numFmtId="0" fontId="55" fillId="18" borderId="1" xfId="0" applyFont="1" applyFill="1" applyBorder="1" applyAlignment="1">
      <alignment horizontal="left" vertical="top" wrapText="1" indent="1"/>
    </xf>
    <xf numFmtId="0" fontId="56" fillId="9" borderId="1" xfId="0" applyFont="1" applyFill="1" applyBorder="1" applyAlignment="1">
      <alignment horizontal="center" vertical="center" wrapText="1"/>
    </xf>
    <xf numFmtId="0" fontId="54" fillId="3" borderId="1" xfId="0" applyFont="1" applyFill="1" applyBorder="1" applyAlignment="1">
      <alignment horizontal="left" vertical="top" wrapText="1" indent="1"/>
    </xf>
    <xf numFmtId="0" fontId="38" fillId="4" borderId="0" xfId="0" applyFont="1" applyFill="1" applyProtection="1">
      <protection locked="0"/>
    </xf>
    <xf numFmtId="0" fontId="38" fillId="4" borderId="0" xfId="0" applyFont="1" applyFill="1" applyAlignment="1" applyProtection="1">
      <alignment horizontal="right"/>
      <protection locked="0"/>
    </xf>
    <xf numFmtId="0" fontId="30" fillId="4" borderId="0" xfId="0" applyFont="1" applyFill="1" applyProtection="1">
      <protection locked="0"/>
    </xf>
    <xf numFmtId="10" fontId="30" fillId="4" borderId="0" xfId="0" applyNumberFormat="1" applyFont="1" applyFill="1" applyAlignment="1" applyProtection="1">
      <alignment horizontal="left"/>
      <protection locked="0"/>
    </xf>
    <xf numFmtId="2" fontId="30" fillId="4" borderId="0" xfId="0" applyNumberFormat="1" applyFont="1" applyFill="1" applyProtection="1">
      <protection locked="0"/>
    </xf>
    <xf numFmtId="10" fontId="30" fillId="4" borderId="0" xfId="0" applyNumberFormat="1" applyFont="1" applyFill="1" applyAlignment="1" applyProtection="1">
      <alignment horizontal="right"/>
      <protection locked="0"/>
    </xf>
    <xf numFmtId="0" fontId="30" fillId="4" borderId="0" xfId="3" applyNumberFormat="1" applyFont="1" applyFill="1" applyAlignment="1" applyProtection="1">
      <alignment horizontal="center"/>
      <protection locked="0"/>
    </xf>
    <xf numFmtId="44" fontId="30" fillId="4" borderId="0" xfId="3" applyFont="1" applyFill="1" applyProtection="1">
      <protection locked="0"/>
    </xf>
    <xf numFmtId="44" fontId="30" fillId="4" borderId="0" xfId="3" applyFont="1" applyFill="1" applyAlignment="1" applyProtection="1">
      <alignment horizontal="left"/>
      <protection locked="0"/>
    </xf>
    <xf numFmtId="4" fontId="30" fillId="4" borderId="0" xfId="3" applyNumberFormat="1" applyFont="1" applyFill="1" applyAlignment="1" applyProtection="1">
      <alignment horizontal="right"/>
      <protection locked="0"/>
    </xf>
    <xf numFmtId="166" fontId="30" fillId="4" borderId="0" xfId="3" applyNumberFormat="1" applyFont="1" applyFill="1" applyAlignment="1" applyProtection="1">
      <alignment horizontal="right"/>
      <protection locked="0"/>
    </xf>
    <xf numFmtId="4" fontId="30" fillId="4" borderId="0" xfId="0" applyNumberFormat="1" applyFont="1" applyFill="1" applyProtection="1">
      <protection locked="0"/>
    </xf>
    <xf numFmtId="0" fontId="30" fillId="4" borderId="0" xfId="0" applyFont="1" applyFill="1" applyAlignment="1" applyProtection="1">
      <alignment horizontal="right"/>
      <protection locked="0"/>
    </xf>
    <xf numFmtId="0" fontId="30" fillId="4" borderId="0" xfId="0" applyFont="1" applyFill="1" applyAlignment="1" applyProtection="1">
      <alignment horizontal="left"/>
      <protection locked="0"/>
    </xf>
    <xf numFmtId="44" fontId="30" fillId="4" borderId="0" xfId="0" applyNumberFormat="1" applyFont="1" applyFill="1" applyProtection="1">
      <protection locked="0"/>
    </xf>
    <xf numFmtId="0" fontId="0" fillId="3" borderId="42" xfId="0" applyFill="1" applyBorder="1" applyAlignment="1">
      <alignment horizontal="center" vertical="center"/>
    </xf>
    <xf numFmtId="0" fontId="0" fillId="3" borderId="9" xfId="0" applyFill="1" applyBorder="1" applyAlignment="1">
      <alignment vertical="center" wrapText="1"/>
    </xf>
    <xf numFmtId="0" fontId="38" fillId="4" borderId="0" xfId="0" applyFont="1" applyFill="1" applyAlignment="1">
      <alignment horizontal="center" vertical="center"/>
    </xf>
    <xf numFmtId="0" fontId="0" fillId="3" borderId="10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171" fontId="34" fillId="4" borderId="1" xfId="3" applyNumberFormat="1" applyFont="1" applyFill="1" applyBorder="1" applyAlignment="1" applyProtection="1">
      <alignment horizontal="right"/>
    </xf>
    <xf numFmtId="0" fontId="37" fillId="12" borderId="9" xfId="0" applyFont="1" applyFill="1" applyBorder="1" applyAlignment="1">
      <alignment vertical="center"/>
    </xf>
    <xf numFmtId="0" fontId="37" fillId="12" borderId="10" xfId="0" applyFont="1" applyFill="1" applyBorder="1" applyAlignment="1">
      <alignment vertical="center"/>
    </xf>
    <xf numFmtId="0" fontId="37" fillId="12" borderId="10" xfId="0" applyFont="1" applyFill="1" applyBorder="1" applyAlignment="1">
      <alignment horizontal="center" vertical="center"/>
    </xf>
    <xf numFmtId="0" fontId="37" fillId="12" borderId="2" xfId="0" applyFon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3" xfId="0" applyNumberFormat="1" applyFill="1" applyBorder="1" applyAlignment="1">
      <alignment horizontal="center" vertical="center"/>
    </xf>
    <xf numFmtId="2" fontId="37" fillId="4" borderId="10" xfId="0" applyNumberFormat="1" applyFont="1" applyFill="1" applyBorder="1" applyAlignment="1">
      <alignment horizontal="center"/>
    </xf>
    <xf numFmtId="44" fontId="30" fillId="4" borderId="0" xfId="0" applyNumberFormat="1" applyFont="1" applyFill="1"/>
    <xf numFmtId="0" fontId="38" fillId="9" borderId="3" xfId="0" applyFont="1" applyFill="1" applyBorder="1" applyAlignment="1">
      <alignment horizontal="center" vertical="center"/>
    </xf>
    <xf numFmtId="0" fontId="37" fillId="4" borderId="0" xfId="0" applyFont="1" applyFill="1" applyAlignment="1">
      <alignment horizontal="left" vertical="center" wrapText="1"/>
    </xf>
    <xf numFmtId="171" fontId="34" fillId="4" borderId="5" xfId="3" applyNumberFormat="1" applyFont="1" applyFill="1" applyBorder="1" applyAlignment="1" applyProtection="1">
      <alignment horizontal="right"/>
    </xf>
    <xf numFmtId="171" fontId="34" fillId="4" borderId="0" xfId="3" applyNumberFormat="1" applyFont="1" applyFill="1" applyBorder="1" applyAlignment="1" applyProtection="1">
      <alignment horizontal="right"/>
    </xf>
    <xf numFmtId="0" fontId="57" fillId="4" borderId="0" xfId="0" applyFont="1" applyFill="1" applyAlignment="1">
      <alignment horizontal="center" vertical="center"/>
    </xf>
    <xf numFmtId="0" fontId="58" fillId="4" borderId="0" xfId="0" applyFont="1" applyFill="1"/>
    <xf numFmtId="0" fontId="0" fillId="4" borderId="0" xfId="0" applyFill="1" applyAlignment="1">
      <alignment vertical="top" wrapText="1"/>
    </xf>
    <xf numFmtId="0" fontId="0" fillId="19" borderId="10" xfId="0" applyFill="1" applyBorder="1" applyAlignment="1">
      <alignment horizontal="center" vertical="center"/>
    </xf>
    <xf numFmtId="0" fontId="0" fillId="4" borderId="0" xfId="0" applyFill="1" applyAlignment="1">
      <alignment horizontal="left" vertical="top" wrapText="1"/>
    </xf>
    <xf numFmtId="0" fontId="0" fillId="20" borderId="2" xfId="0" applyFill="1" applyBorder="1" applyAlignment="1">
      <alignment horizontal="center" vertical="center"/>
    </xf>
    <xf numFmtId="0" fontId="59" fillId="4" borderId="10" xfId="0" applyFont="1" applyFill="1" applyBorder="1" applyAlignment="1">
      <alignment vertical="center"/>
    </xf>
    <xf numFmtId="0" fontId="59" fillId="4" borderId="2" xfId="0" applyFont="1" applyFill="1" applyBorder="1" applyAlignment="1">
      <alignment vertical="center"/>
    </xf>
    <xf numFmtId="0" fontId="0" fillId="21" borderId="10" xfId="0" applyFill="1" applyBorder="1" applyAlignment="1">
      <alignment vertical="center"/>
    </xf>
    <xf numFmtId="0" fontId="0" fillId="21" borderId="2" xfId="0" applyFill="1" applyBorder="1" applyAlignment="1">
      <alignment vertical="center"/>
    </xf>
    <xf numFmtId="0" fontId="0" fillId="4" borderId="8" xfId="0" applyFill="1" applyBorder="1" applyAlignment="1">
      <alignment horizontal="right"/>
    </xf>
    <xf numFmtId="0" fontId="0" fillId="4" borderId="0" xfId="0" applyFill="1" applyAlignment="1">
      <alignment horizontal="center" vertical="top" wrapText="1"/>
    </xf>
    <xf numFmtId="0" fontId="0" fillId="19" borderId="1" xfId="0" applyFill="1" applyBorder="1" applyAlignment="1">
      <alignment horizontal="center"/>
    </xf>
    <xf numFmtId="0" fontId="59" fillId="4" borderId="0" xfId="0" applyFont="1" applyFill="1" applyAlignment="1">
      <alignment horizontal="center"/>
    </xf>
    <xf numFmtId="0" fontId="59" fillId="4" borderId="1" xfId="0" applyFont="1" applyFill="1" applyBorder="1" applyAlignment="1">
      <alignment horizontal="center"/>
    </xf>
    <xf numFmtId="0" fontId="32" fillId="4" borderId="0" xfId="0" applyFont="1" applyFill="1" applyAlignment="1">
      <alignment horizontal="center" vertical="center" wrapText="1"/>
    </xf>
    <xf numFmtId="171" fontId="35" fillId="4" borderId="1" xfId="3" applyNumberFormat="1" applyFont="1" applyFill="1" applyBorder="1" applyAlignment="1" applyProtection="1">
      <alignment horizontal="right"/>
    </xf>
    <xf numFmtId="0" fontId="32" fillId="4" borderId="10" xfId="0" applyFont="1" applyFill="1" applyBorder="1" applyAlignment="1" applyProtection="1">
      <alignment horizontal="left" vertical="center" shrinkToFit="1"/>
      <protection locked="0"/>
    </xf>
    <xf numFmtId="0" fontId="32" fillId="4" borderId="2" xfId="0" applyFont="1" applyFill="1" applyBorder="1" applyAlignment="1" applyProtection="1">
      <alignment horizontal="left" vertical="center" shrinkToFit="1"/>
      <protection locked="0"/>
    </xf>
    <xf numFmtId="44" fontId="29" fillId="4" borderId="9" xfId="3" applyFont="1" applyFill="1" applyBorder="1" applyAlignment="1" applyProtection="1">
      <alignment horizontal="left"/>
      <protection locked="0"/>
    </xf>
    <xf numFmtId="44" fontId="29" fillId="4" borderId="2" xfId="3" applyFont="1" applyFill="1" applyBorder="1" applyAlignment="1" applyProtection="1">
      <alignment horizontal="left"/>
      <protection locked="0"/>
    </xf>
    <xf numFmtId="4" fontId="60" fillId="3" borderId="0" xfId="5" applyNumberFormat="1" applyFont="1" applyFill="1" applyBorder="1" applyAlignment="1" applyProtection="1">
      <alignment horizontal="left"/>
    </xf>
    <xf numFmtId="172" fontId="0" fillId="4" borderId="0" xfId="0" applyNumberFormat="1" applyFill="1"/>
    <xf numFmtId="44" fontId="37" fillId="8" borderId="1" xfId="0" applyNumberFormat="1" applyFont="1" applyFill="1" applyBorder="1"/>
    <xf numFmtId="3" fontId="0" fillId="3" borderId="1" xfId="0" applyNumberFormat="1" applyFill="1" applyBorder="1" applyAlignment="1">
      <alignment horizontal="right"/>
    </xf>
    <xf numFmtId="0" fontId="37" fillId="0" borderId="0" xfId="0" applyFont="1"/>
    <xf numFmtId="2" fontId="0" fillId="0" borderId="0" xfId="0" applyNumberFormat="1" applyAlignment="1">
      <alignment horizontal="center"/>
    </xf>
    <xf numFmtId="2" fontId="0" fillId="4" borderId="1" xfId="0" applyNumberFormat="1" applyFill="1" applyBorder="1"/>
    <xf numFmtId="0" fontId="40" fillId="0" borderId="10" xfId="0" applyFont="1" applyBorder="1" applyAlignment="1">
      <alignment horizontal="center" vertical="center"/>
    </xf>
    <xf numFmtId="0" fontId="38" fillId="9" borderId="1" xfId="0" applyFont="1" applyFill="1" applyBorder="1" applyAlignment="1">
      <alignment vertical="center"/>
    </xf>
    <xf numFmtId="0" fontId="0" fillId="12" borderId="1" xfId="0" applyFill="1" applyBorder="1"/>
    <xf numFmtId="0" fontId="0" fillId="6" borderId="0" xfId="0" applyFill="1" applyProtection="1">
      <protection locked="0"/>
    </xf>
    <xf numFmtId="0" fontId="0" fillId="22" borderId="0" xfId="0" applyFill="1"/>
    <xf numFmtId="0" fontId="0" fillId="4" borderId="1" xfId="0" applyFill="1" applyBorder="1" applyProtection="1">
      <protection locked="0"/>
    </xf>
    <xf numFmtId="0" fontId="38" fillId="4" borderId="17" xfId="0" applyFont="1" applyFill="1" applyBorder="1" applyAlignment="1">
      <alignment horizontal="center" vertical="center"/>
    </xf>
    <xf numFmtId="0" fontId="59" fillId="4" borderId="17" xfId="0" applyFont="1" applyFill="1" applyBorder="1" applyAlignment="1">
      <alignment horizontal="center"/>
    </xf>
    <xf numFmtId="0" fontId="0" fillId="4" borderId="0" xfId="0" applyFill="1" applyAlignment="1">
      <alignment vertical="center" wrapText="1"/>
    </xf>
    <xf numFmtId="2" fontId="0" fillId="12" borderId="1" xfId="0" applyNumberForma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0" borderId="0" xfId="0" applyAlignment="1">
      <alignment horizontal="centerContinuous"/>
    </xf>
    <xf numFmtId="0" fontId="30" fillId="9" borderId="0" xfId="0" applyFont="1" applyFill="1" applyAlignment="1">
      <alignment horizontal="centerContinuous"/>
    </xf>
    <xf numFmtId="173" fontId="0" fillId="12" borderId="15" xfId="0" applyNumberFormat="1" applyFill="1" applyBorder="1" applyAlignment="1">
      <alignment horizontal="right"/>
    </xf>
    <xf numFmtId="0" fontId="0" fillId="0" borderId="0" xfId="0" applyAlignment="1">
      <alignment horizontal="centerContinuous" vertical="center"/>
    </xf>
    <xf numFmtId="0" fontId="30" fillId="9" borderId="18" xfId="0" applyFont="1" applyFill="1" applyBorder="1" applyAlignment="1">
      <alignment horizontal="centerContinuous" vertical="center"/>
    </xf>
    <xf numFmtId="0" fontId="30" fillId="9" borderId="18" xfId="0" applyFont="1" applyFill="1" applyBorder="1" applyAlignment="1">
      <alignment horizontal="centerContinuous"/>
    </xf>
    <xf numFmtId="0" fontId="0" fillId="0" borderId="1" xfId="0" applyBorder="1" applyAlignment="1" applyProtection="1">
      <alignment horizontal="right" vertical="center" wrapText="1"/>
      <protection locked="0"/>
    </xf>
    <xf numFmtId="0" fontId="37" fillId="8" borderId="2" xfId="0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10" xfId="0" applyFill="1" applyBorder="1" applyAlignment="1">
      <alignment horizontal="right"/>
    </xf>
    <xf numFmtId="165" fontId="0" fillId="3" borderId="9" xfId="0" applyNumberFormat="1" applyFill="1" applyBorder="1"/>
    <xf numFmtId="10" fontId="29" fillId="3" borderId="9" xfId="4" applyNumberFormat="1" applyFont="1" applyFill="1" applyBorder="1" applyProtection="1"/>
    <xf numFmtId="43" fontId="0" fillId="4" borderId="15" xfId="0" applyNumberFormat="1" applyFill="1" applyBorder="1"/>
    <xf numFmtId="0" fontId="0" fillId="4" borderId="0" xfId="0" applyFill="1" applyAlignment="1" applyProtection="1">
      <alignment horizontal="left"/>
      <protection locked="0"/>
    </xf>
    <xf numFmtId="0" fontId="0" fillId="0" borderId="1" xfId="0" applyBorder="1"/>
    <xf numFmtId="4" fontId="0" fillId="10" borderId="1" xfId="0" applyNumberFormat="1" applyFill="1" applyBorder="1"/>
    <xf numFmtId="0" fontId="61" fillId="9" borderId="19" xfId="0" applyFont="1" applyFill="1" applyBorder="1" applyAlignment="1">
      <alignment horizontal="centerContinuous" vertical="center"/>
    </xf>
    <xf numFmtId="43" fontId="0" fillId="0" borderId="0" xfId="0" applyNumberFormat="1"/>
    <xf numFmtId="43" fontId="29" fillId="4" borderId="3" xfId="5" applyFont="1" applyFill="1" applyBorder="1" applyAlignment="1" applyProtection="1">
      <alignment horizontal="right"/>
      <protection locked="0"/>
    </xf>
    <xf numFmtId="2" fontId="0" fillId="4" borderId="1" xfId="0" applyNumberFormat="1" applyFill="1" applyBorder="1" applyProtection="1">
      <protection locked="0"/>
    </xf>
    <xf numFmtId="0" fontId="62" fillId="24" borderId="20" xfId="0" applyFont="1" applyFill="1" applyBorder="1" applyAlignment="1">
      <alignment horizontal="left" vertical="center" wrapText="1" indent="1"/>
    </xf>
    <xf numFmtId="0" fontId="63" fillId="24" borderId="16" xfId="0" applyFont="1" applyFill="1" applyBorder="1" applyAlignment="1">
      <alignment horizontal="center" vertical="center" wrapText="1"/>
    </xf>
    <xf numFmtId="0" fontId="64" fillId="24" borderId="21" xfId="0" applyFont="1" applyFill="1" applyBorder="1" applyAlignment="1">
      <alignment horizontal="left" vertical="center" wrapText="1" indent="1"/>
    </xf>
    <xf numFmtId="0" fontId="64" fillId="24" borderId="16" xfId="0" applyFont="1" applyFill="1" applyBorder="1" applyAlignment="1">
      <alignment horizontal="center" vertical="center" wrapText="1"/>
    </xf>
    <xf numFmtId="0" fontId="65" fillId="24" borderId="21" xfId="0" applyFont="1" applyFill="1" applyBorder="1" applyAlignment="1">
      <alignment horizontal="left" vertical="center" wrapText="1" indent="1"/>
    </xf>
    <xf numFmtId="0" fontId="62" fillId="0" borderId="21" xfId="0" applyFont="1" applyBorder="1" applyAlignment="1">
      <alignment horizontal="left" vertical="center" wrapText="1" indent="1"/>
    </xf>
    <xf numFmtId="0" fontId="62" fillId="0" borderId="16" xfId="0" applyFont="1" applyBorder="1" applyAlignment="1">
      <alignment horizontal="center" vertical="center" wrapText="1"/>
    </xf>
    <xf numFmtId="0" fontId="63" fillId="24" borderId="21" xfId="0" applyFont="1" applyFill="1" applyBorder="1" applyAlignment="1">
      <alignment horizontal="left" vertical="center" wrapText="1" indent="1"/>
    </xf>
    <xf numFmtId="0" fontId="63" fillId="24" borderId="21" xfId="0" applyFont="1" applyFill="1" applyBorder="1" applyAlignment="1">
      <alignment horizontal="center" vertical="center" wrapText="1"/>
    </xf>
    <xf numFmtId="0" fontId="63" fillId="24" borderId="22" xfId="0" applyFont="1" applyFill="1" applyBorder="1" applyAlignment="1">
      <alignment horizontal="center" vertical="center" wrapText="1"/>
    </xf>
    <xf numFmtId="0" fontId="64" fillId="24" borderId="21" xfId="0" applyFont="1" applyFill="1" applyBorder="1" applyAlignment="1">
      <alignment horizontal="justify" vertical="center" wrapText="1"/>
    </xf>
    <xf numFmtId="0" fontId="66" fillId="24" borderId="23" xfId="0" applyFont="1" applyFill="1" applyBorder="1" applyAlignment="1">
      <alignment horizontal="center" vertical="center" wrapText="1"/>
    </xf>
    <xf numFmtId="0" fontId="66" fillId="24" borderId="16" xfId="0" applyFont="1" applyFill="1" applyBorder="1" applyAlignment="1">
      <alignment horizontal="center" vertical="center" wrapText="1"/>
    </xf>
    <xf numFmtId="0" fontId="66" fillId="24" borderId="21" xfId="0" applyFont="1" applyFill="1" applyBorder="1" applyAlignment="1">
      <alignment horizontal="center" vertical="center" wrapText="1"/>
    </xf>
    <xf numFmtId="0" fontId="67" fillId="4" borderId="0" xfId="0" applyFont="1" applyFill="1" applyAlignment="1">
      <alignment horizontal="justify" vertical="center"/>
    </xf>
    <xf numFmtId="0" fontId="0" fillId="25" borderId="0" xfId="0" applyFill="1"/>
    <xf numFmtId="0" fontId="0" fillId="25" borderId="0" xfId="0" applyFill="1" applyAlignment="1">
      <alignment vertical="center"/>
    </xf>
    <xf numFmtId="44" fontId="68" fillId="24" borderId="16" xfId="0" applyNumberFormat="1" applyFont="1" applyFill="1" applyBorder="1" applyAlignment="1">
      <alignment horizontal="center" vertical="center" wrapText="1"/>
    </xf>
    <xf numFmtId="0" fontId="67" fillId="25" borderId="0" xfId="0" applyFont="1" applyFill="1" applyAlignment="1">
      <alignment horizontal="justify" vertical="center"/>
    </xf>
    <xf numFmtId="44" fontId="68" fillId="0" borderId="16" xfId="0" applyNumberFormat="1" applyFont="1" applyBorder="1" applyAlignment="1">
      <alignment horizontal="center" vertical="center" wrapText="1"/>
    </xf>
    <xf numFmtId="44" fontId="69" fillId="24" borderId="16" xfId="0" applyNumberFormat="1" applyFont="1" applyFill="1" applyBorder="1" applyAlignment="1">
      <alignment horizontal="center" vertical="center" wrapText="1"/>
    </xf>
    <xf numFmtId="4" fontId="0" fillId="0" borderId="1" xfId="0" applyNumberFormat="1" applyBorder="1"/>
    <xf numFmtId="174" fontId="29" fillId="4" borderId="0" xfId="4" applyNumberFormat="1" applyFont="1" applyFill="1" applyAlignment="1" applyProtection="1">
      <alignment vertical="center"/>
    </xf>
    <xf numFmtId="0" fontId="0" fillId="10" borderId="1" xfId="0" applyFill="1" applyBorder="1"/>
    <xf numFmtId="44" fontId="29" fillId="10" borderId="1" xfId="3" applyFont="1" applyFill="1" applyBorder="1" applyProtection="1"/>
    <xf numFmtId="10" fontId="0" fillId="10" borderId="1" xfId="0" applyNumberFormat="1" applyFill="1" applyBorder="1"/>
    <xf numFmtId="44" fontId="29" fillId="10" borderId="1" xfId="3" applyFont="1" applyFill="1" applyBorder="1" applyAlignment="1" applyProtection="1">
      <alignment horizontal="left"/>
    </xf>
    <xf numFmtId="9" fontId="0" fillId="4" borderId="0" xfId="0" applyNumberFormat="1" applyFill="1"/>
    <xf numFmtId="0" fontId="30" fillId="9" borderId="0" xfId="0" applyFont="1" applyFill="1" applyAlignment="1">
      <alignment horizontal="left"/>
    </xf>
    <xf numFmtId="4" fontId="0" fillId="3" borderId="15" xfId="0" applyNumberFormat="1" applyFill="1" applyBorder="1"/>
    <xf numFmtId="43" fontId="0" fillId="3" borderId="0" xfId="0" applyNumberFormat="1" applyFill="1"/>
    <xf numFmtId="43" fontId="0" fillId="3" borderId="15" xfId="0" applyNumberFormat="1" applyFill="1" applyBorder="1"/>
    <xf numFmtId="173" fontId="0" fillId="4" borderId="1" xfId="0" applyNumberFormat="1" applyFill="1" applyBorder="1" applyAlignment="1" applyProtection="1">
      <alignment horizontal="left"/>
      <protection locked="0"/>
    </xf>
    <xf numFmtId="0" fontId="0" fillId="0" borderId="24" xfId="0" applyBorder="1" applyProtection="1">
      <protection locked="0"/>
    </xf>
    <xf numFmtId="2" fontId="0" fillId="3" borderId="9" xfId="0" applyNumberFormat="1" applyFill="1" applyBorder="1"/>
    <xf numFmtId="175" fontId="35" fillId="7" borderId="0" xfId="4" applyNumberFormat="1" applyFont="1" applyFill="1" applyAlignment="1" applyProtection="1">
      <alignment horizontal="right"/>
      <protection locked="0"/>
    </xf>
    <xf numFmtId="49" fontId="34" fillId="5" borderId="0" xfId="0" applyNumberFormat="1" applyFont="1" applyFill="1" applyAlignment="1" applyProtection="1">
      <alignment horizontal="center"/>
      <protection locked="0"/>
    </xf>
    <xf numFmtId="175" fontId="35" fillId="4" borderId="0" xfId="4" applyNumberFormat="1" applyFont="1" applyFill="1" applyAlignment="1" applyProtection="1">
      <alignment horizontal="center"/>
      <protection locked="0"/>
    </xf>
    <xf numFmtId="175" fontId="35" fillId="4" borderId="0" xfId="4" applyNumberFormat="1" applyFont="1" applyFill="1" applyAlignment="1">
      <alignment horizontal="center"/>
    </xf>
    <xf numFmtId="175" fontId="29" fillId="4" borderId="0" xfId="4" applyNumberFormat="1" applyFont="1" applyFill="1" applyProtection="1"/>
    <xf numFmtId="1" fontId="32" fillId="3" borderId="43" xfId="5" applyNumberFormat="1" applyFont="1" applyFill="1" applyBorder="1" applyAlignment="1" applyProtection="1"/>
    <xf numFmtId="0" fontId="0" fillId="3" borderId="0" xfId="0" applyFill="1" applyAlignment="1">
      <alignment horizontal="center" wrapText="1"/>
    </xf>
    <xf numFmtId="4" fontId="32" fillId="3" borderId="44" xfId="5" applyNumberFormat="1" applyFont="1" applyFill="1" applyBorder="1" applyAlignment="1" applyProtection="1">
      <alignment wrapText="1"/>
    </xf>
    <xf numFmtId="4" fontId="32" fillId="3" borderId="8" xfId="5" applyNumberFormat="1" applyFont="1" applyFill="1" applyBorder="1" applyAlignment="1" applyProtection="1">
      <alignment horizontal="center" wrapText="1"/>
    </xf>
    <xf numFmtId="1" fontId="32" fillId="3" borderId="8" xfId="5" applyNumberFormat="1" applyFont="1" applyFill="1" applyBorder="1" applyAlignment="1" applyProtection="1">
      <alignment wrapText="1"/>
    </xf>
    <xf numFmtId="4" fontId="60" fillId="3" borderId="8" xfId="5" applyNumberFormat="1" applyFont="1" applyFill="1" applyBorder="1" applyAlignment="1" applyProtection="1">
      <alignment horizontal="left" wrapText="1"/>
    </xf>
    <xf numFmtId="4" fontId="60" fillId="3" borderId="8" xfId="5" applyNumberFormat="1" applyFont="1" applyFill="1" applyBorder="1" applyAlignment="1" applyProtection="1">
      <alignment horizontal="left"/>
    </xf>
    <xf numFmtId="4" fontId="70" fillId="3" borderId="0" xfId="5" applyNumberFormat="1" applyFont="1" applyFill="1" applyBorder="1" applyAlignment="1" applyProtection="1">
      <alignment horizontal="left"/>
    </xf>
    <xf numFmtId="4" fontId="60" fillId="3" borderId="13" xfId="5" applyNumberFormat="1" applyFont="1" applyFill="1" applyBorder="1" applyAlignment="1" applyProtection="1">
      <alignment horizontal="left"/>
    </xf>
    <xf numFmtId="44" fontId="32" fillId="12" borderId="1" xfId="3" applyFont="1" applyFill="1" applyBorder="1" applyAlignment="1" applyProtection="1">
      <alignment horizontal="center"/>
    </xf>
    <xf numFmtId="1" fontId="32" fillId="3" borderId="0" xfId="5" applyNumberFormat="1" applyFont="1" applyFill="1" applyBorder="1" applyAlignment="1" applyProtection="1">
      <alignment horizontal="right"/>
    </xf>
    <xf numFmtId="49" fontId="0" fillId="3" borderId="0" xfId="0" applyNumberFormat="1" applyFill="1"/>
    <xf numFmtId="0" fontId="0" fillId="4" borderId="45" xfId="0" applyFill="1" applyBorder="1"/>
    <xf numFmtId="4" fontId="70" fillId="3" borderId="46" xfId="5" applyNumberFormat="1" applyFont="1" applyFill="1" applyBorder="1" applyAlignment="1" applyProtection="1">
      <alignment horizontal="left"/>
    </xf>
    <xf numFmtId="44" fontId="0" fillId="4" borderId="1" xfId="3" applyFont="1" applyFill="1" applyBorder="1" applyAlignment="1" applyProtection="1">
      <alignment horizontal="left"/>
      <protection locked="0"/>
    </xf>
    <xf numFmtId="44" fontId="0" fillId="0" borderId="1" xfId="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38" fillId="28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5" xfId="0" applyFill="1" applyBorder="1" applyAlignment="1">
      <alignment vertical="center"/>
    </xf>
    <xf numFmtId="2" fontId="47" fillId="3" borderId="1" xfId="0" applyNumberFormat="1" applyFont="1" applyFill="1" applyBorder="1" applyAlignment="1">
      <alignment horizontal="right" vertical="center"/>
    </xf>
    <xf numFmtId="2" fontId="47" fillId="3" borderId="14" xfId="0" applyNumberFormat="1" applyFont="1" applyFill="1" applyBorder="1" applyAlignment="1">
      <alignment horizontal="right" vertical="center"/>
    </xf>
    <xf numFmtId="2" fontId="47" fillId="3" borderId="15" xfId="0" applyNumberFormat="1" applyFont="1" applyFill="1" applyBorder="1" applyAlignment="1">
      <alignment horizontal="right" vertical="center"/>
    </xf>
    <xf numFmtId="0" fontId="0" fillId="0" borderId="15" xfId="0" applyBorder="1"/>
    <xf numFmtId="165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35" fillId="0" borderId="0" xfId="0" applyFont="1" applyProtection="1">
      <protection locked="0"/>
    </xf>
    <xf numFmtId="1" fontId="0" fillId="10" borderId="1" xfId="0" applyNumberFormat="1" applyFill="1" applyBorder="1"/>
    <xf numFmtId="165" fontId="0" fillId="3" borderId="9" xfId="0" applyNumberFormat="1" applyFill="1" applyBorder="1" applyAlignment="1">
      <alignment horizontal="right"/>
    </xf>
    <xf numFmtId="2" fontId="0" fillId="3" borderId="1" xfId="0" applyNumberFormat="1" applyFill="1" applyBorder="1" applyAlignment="1">
      <alignment horizontal="right" vertical="center"/>
    </xf>
    <xf numFmtId="9" fontId="0" fillId="3" borderId="9" xfId="4" applyFont="1" applyFill="1" applyBorder="1" applyAlignment="1" applyProtection="1">
      <alignment horizontal="right"/>
    </xf>
    <xf numFmtId="0" fontId="0" fillId="4" borderId="0" xfId="0" applyFill="1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top" wrapText="1"/>
    </xf>
    <xf numFmtId="0" fontId="0" fillId="4" borderId="8" xfId="0" applyFill="1" applyBorder="1" applyAlignment="1">
      <alignment horizontal="left" vertical="top" wrapText="1"/>
    </xf>
    <xf numFmtId="49" fontId="34" fillId="5" borderId="0" xfId="0" applyNumberFormat="1" applyFont="1" applyFill="1" applyAlignment="1" applyProtection="1">
      <alignment horizontal="center"/>
      <protection locked="0"/>
    </xf>
    <xf numFmtId="0" fontId="37" fillId="12" borderId="9" xfId="0" applyFont="1" applyFill="1" applyBorder="1" applyAlignment="1">
      <alignment horizontal="left"/>
    </xf>
    <xf numFmtId="0" fontId="37" fillId="12" borderId="10" xfId="0" applyFont="1" applyFill="1" applyBorder="1" applyAlignment="1">
      <alignment horizontal="left"/>
    </xf>
    <xf numFmtId="0" fontId="38" fillId="9" borderId="4" xfId="0" applyFont="1" applyFill="1" applyBorder="1" applyAlignment="1">
      <alignment horizontal="left" vertical="center"/>
    </xf>
    <xf numFmtId="0" fontId="38" fillId="9" borderId="5" xfId="0" applyFont="1" applyFill="1" applyBorder="1" applyAlignment="1">
      <alignment horizontal="left" vertical="center"/>
    </xf>
    <xf numFmtId="0" fontId="38" fillId="9" borderId="6" xfId="0" applyFont="1" applyFill="1" applyBorder="1" applyAlignment="1">
      <alignment horizontal="left" vertical="center"/>
    </xf>
    <xf numFmtId="2" fontId="0" fillId="12" borderId="10" xfId="0" quotePrefix="1" applyNumberFormat="1" applyFill="1" applyBorder="1" applyAlignment="1">
      <alignment horizontal="center"/>
    </xf>
    <xf numFmtId="2" fontId="0" fillId="12" borderId="2" xfId="0" quotePrefix="1" applyNumberFormat="1" applyFill="1" applyBorder="1" applyAlignment="1">
      <alignment horizontal="center"/>
    </xf>
    <xf numFmtId="14" fontId="0" fillId="12" borderId="10" xfId="0" applyNumberFormat="1" applyFill="1" applyBorder="1" applyAlignment="1">
      <alignment horizontal="center"/>
    </xf>
    <xf numFmtId="14" fontId="0" fillId="12" borderId="2" xfId="0" applyNumberFormat="1" applyFill="1" applyBorder="1" applyAlignment="1">
      <alignment horizontal="center"/>
    </xf>
    <xf numFmtId="0" fontId="72" fillId="23" borderId="25" xfId="0" applyFont="1" applyFill="1" applyBorder="1" applyAlignment="1">
      <alignment horizontal="center" vertical="center" wrapText="1"/>
    </xf>
    <xf numFmtId="0" fontId="72" fillId="23" borderId="26" xfId="0" applyFont="1" applyFill="1" applyBorder="1" applyAlignment="1">
      <alignment horizontal="center" vertical="center" wrapText="1"/>
    </xf>
    <xf numFmtId="0" fontId="72" fillId="23" borderId="27" xfId="0" applyFont="1" applyFill="1" applyBorder="1" applyAlignment="1">
      <alignment horizontal="center" vertical="center" wrapText="1"/>
    </xf>
    <xf numFmtId="0" fontId="72" fillId="23" borderId="17" xfId="0" applyFont="1" applyFill="1" applyBorder="1" applyAlignment="1">
      <alignment horizontal="center" vertical="center" wrapText="1"/>
    </xf>
    <xf numFmtId="0" fontId="72" fillId="23" borderId="0" xfId="0" applyFont="1" applyFill="1" applyAlignment="1">
      <alignment horizontal="center" vertical="center" wrapText="1"/>
    </xf>
    <xf numFmtId="0" fontId="72" fillId="23" borderId="28" xfId="0" applyFont="1" applyFill="1" applyBorder="1" applyAlignment="1">
      <alignment horizontal="center" vertical="center" wrapText="1"/>
    </xf>
    <xf numFmtId="0" fontId="72" fillId="23" borderId="29" xfId="0" applyFont="1" applyFill="1" applyBorder="1" applyAlignment="1">
      <alignment horizontal="center" vertical="center" wrapText="1"/>
    </xf>
    <xf numFmtId="0" fontId="72" fillId="23" borderId="30" xfId="0" applyFont="1" applyFill="1" applyBorder="1" applyAlignment="1">
      <alignment horizontal="center" vertical="center" wrapText="1"/>
    </xf>
    <xf numFmtId="0" fontId="72" fillId="23" borderId="31" xfId="0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/>
    </xf>
    <xf numFmtId="0" fontId="38" fillId="9" borderId="5" xfId="0" applyFont="1" applyFill="1" applyBorder="1" applyAlignment="1">
      <alignment horizontal="center" vertical="center"/>
    </xf>
    <xf numFmtId="0" fontId="40" fillId="12" borderId="9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/>
    </xf>
    <xf numFmtId="0" fontId="40" fillId="12" borderId="2" xfId="0" applyFont="1" applyFill="1" applyBorder="1" applyAlignment="1">
      <alignment horizontal="center" vertical="center"/>
    </xf>
    <xf numFmtId="0" fontId="71" fillId="9" borderId="4" xfId="0" applyFont="1" applyFill="1" applyBorder="1" applyAlignment="1" applyProtection="1">
      <alignment horizontal="center" vertical="center"/>
      <protection locked="0"/>
    </xf>
    <xf numFmtId="0" fontId="71" fillId="9" borderId="5" xfId="0" applyFont="1" applyFill="1" applyBorder="1" applyAlignment="1" applyProtection="1">
      <alignment horizontal="center" vertical="center"/>
      <protection locked="0"/>
    </xf>
    <xf numFmtId="0" fontId="71" fillId="9" borderId="11" xfId="0" applyFont="1" applyFill="1" applyBorder="1" applyAlignment="1" applyProtection="1">
      <alignment horizontal="center" vertical="center"/>
      <protection locked="0"/>
    </xf>
    <xf numFmtId="0" fontId="71" fillId="9" borderId="12" xfId="0" applyFont="1" applyFill="1" applyBorder="1" applyAlignment="1" applyProtection="1">
      <alignment horizontal="center" vertical="center"/>
      <protection locked="0"/>
    </xf>
    <xf numFmtId="0" fontId="73" fillId="11" borderId="0" xfId="0" applyFont="1" applyFill="1" applyAlignment="1">
      <alignment horizontal="right" vertical="center"/>
    </xf>
    <xf numFmtId="168" fontId="74" fillId="15" borderId="0" xfId="1" applyNumberFormat="1" applyFont="1" applyFill="1" applyBorder="1" applyAlignment="1" applyProtection="1">
      <alignment horizontal="center" vertical="center"/>
    </xf>
    <xf numFmtId="44" fontId="38" fillId="15" borderId="0" xfId="3" applyFont="1" applyFill="1" applyBorder="1" applyAlignment="1" applyProtection="1">
      <alignment horizontal="left"/>
    </xf>
    <xf numFmtId="44" fontId="30" fillId="15" borderId="0" xfId="3" applyFont="1" applyFill="1" applyBorder="1" applyAlignment="1" applyProtection="1">
      <alignment horizontal="left"/>
    </xf>
    <xf numFmtId="4" fontId="38" fillId="15" borderId="0" xfId="1" applyNumberFormat="1" applyFont="1" applyFill="1" applyBorder="1" applyAlignment="1" applyProtection="1">
      <alignment horizontal="center"/>
    </xf>
    <xf numFmtId="3" fontId="30" fillId="15" borderId="0" xfId="1" applyNumberFormat="1" applyFill="1" applyBorder="1" applyAlignment="1" applyProtection="1">
      <alignment horizontal="center"/>
    </xf>
    <xf numFmtId="2" fontId="30" fillId="15" borderId="0" xfId="0" applyNumberFormat="1" applyFont="1" applyFill="1" applyAlignment="1">
      <alignment horizontal="center"/>
    </xf>
    <xf numFmtId="3" fontId="30" fillId="9" borderId="0" xfId="1" applyNumberFormat="1" applyFill="1" applyBorder="1" applyAlignment="1" applyProtection="1">
      <alignment horizontal="center"/>
    </xf>
    <xf numFmtId="0" fontId="73" fillId="3" borderId="0" xfId="0" applyFont="1" applyFill="1" applyAlignment="1">
      <alignment horizontal="right" vertical="center"/>
    </xf>
    <xf numFmtId="168" fontId="74" fillId="9" borderId="0" xfId="1" applyNumberFormat="1" applyFont="1" applyFill="1" applyBorder="1" applyAlignment="1" applyProtection="1">
      <alignment horizontal="center" vertical="center"/>
    </xf>
    <xf numFmtId="3" fontId="30" fillId="15" borderId="0" xfId="0" applyNumberFormat="1" applyFont="1" applyFill="1" applyAlignment="1">
      <alignment horizontal="center"/>
    </xf>
    <xf numFmtId="0" fontId="30" fillId="15" borderId="0" xfId="0" applyFont="1" applyFill="1" applyAlignment="1">
      <alignment horizontal="center"/>
    </xf>
    <xf numFmtId="14" fontId="30" fillId="15" borderId="0" xfId="0" applyNumberFormat="1" applyFont="1" applyFill="1" applyAlignment="1">
      <alignment horizontal="center"/>
    </xf>
    <xf numFmtId="164" fontId="0" fillId="4" borderId="1" xfId="0" applyNumberForma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3" fontId="30" fillId="9" borderId="0" xfId="0" applyNumberFormat="1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4" fontId="38" fillId="9" borderId="0" xfId="1" applyNumberFormat="1" applyFont="1" applyFill="1" applyBorder="1" applyAlignment="1" applyProtection="1">
      <alignment horizontal="center"/>
    </xf>
    <xf numFmtId="44" fontId="30" fillId="9" borderId="0" xfId="3" applyFont="1" applyFill="1" applyBorder="1" applyAlignment="1" applyProtection="1">
      <alignment horizontal="left"/>
    </xf>
    <xf numFmtId="44" fontId="38" fillId="9" borderId="0" xfId="3" applyFont="1" applyFill="1" applyBorder="1" applyAlignment="1" applyProtection="1">
      <alignment horizontal="left"/>
    </xf>
    <xf numFmtId="9" fontId="32" fillId="4" borderId="0" xfId="1" applyNumberFormat="1" applyFont="1" applyFill="1" applyBorder="1" applyAlignment="1" applyProtection="1">
      <alignment horizontal="center"/>
    </xf>
    <xf numFmtId="0" fontId="32" fillId="4" borderId="0" xfId="1" applyFont="1" applyFill="1" applyBorder="1" applyAlignment="1" applyProtection="1">
      <alignment horizontal="center"/>
    </xf>
    <xf numFmtId="0" fontId="0" fillId="4" borderId="1" xfId="0" applyFill="1" applyBorder="1" applyAlignment="1" applyProtection="1">
      <alignment horizontal="left"/>
      <protection locked="0"/>
    </xf>
    <xf numFmtId="0" fontId="32" fillId="4" borderId="1" xfId="1" applyFont="1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10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14" fontId="30" fillId="9" borderId="0" xfId="0" applyNumberFormat="1" applyFont="1" applyFill="1" applyAlignment="1">
      <alignment horizontal="center"/>
    </xf>
    <xf numFmtId="2" fontId="30" fillId="9" borderId="0" xfId="0" applyNumberFormat="1" applyFont="1" applyFill="1" applyAlignment="1">
      <alignment horizontal="center"/>
    </xf>
    <xf numFmtId="0" fontId="38" fillId="23" borderId="9" xfId="0" applyFont="1" applyFill="1" applyBorder="1" applyAlignment="1">
      <alignment horizontal="center"/>
    </xf>
    <xf numFmtId="0" fontId="38" fillId="23" borderId="10" xfId="0" applyFont="1" applyFill="1" applyBorder="1" applyAlignment="1">
      <alignment horizontal="center"/>
    </xf>
    <xf numFmtId="0" fontId="38" fillId="23" borderId="2" xfId="0" applyFont="1" applyFill="1" applyBorder="1" applyAlignment="1">
      <alignment horizontal="center"/>
    </xf>
    <xf numFmtId="0" fontId="0" fillId="4" borderId="9" xfId="0" applyFill="1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10" fontId="0" fillId="6" borderId="1" xfId="0" applyNumberFormat="1" applyFill="1" applyBorder="1" applyAlignment="1">
      <alignment horizontal="center"/>
    </xf>
    <xf numFmtId="170" fontId="0" fillId="4" borderId="14" xfId="0" applyNumberFormat="1" applyFill="1" applyBorder="1" applyAlignment="1" applyProtection="1">
      <alignment horizontal="left"/>
      <protection locked="0"/>
    </xf>
    <xf numFmtId="49" fontId="31" fillId="4" borderId="1" xfId="2" applyNumberFormat="1" applyFill="1" applyBorder="1" applyAlignment="1" applyProtection="1">
      <alignment horizontal="left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32" fillId="4" borderId="9" xfId="1" applyFont="1" applyFill="1" applyBorder="1" applyAlignment="1" applyProtection="1">
      <alignment horizontal="center"/>
      <protection locked="0"/>
    </xf>
    <xf numFmtId="0" fontId="32" fillId="4" borderId="10" xfId="1" applyFont="1" applyFill="1" applyBorder="1" applyAlignment="1" applyProtection="1">
      <alignment horizontal="center"/>
      <protection locked="0"/>
    </xf>
    <xf numFmtId="0" fontId="32" fillId="4" borderId="2" xfId="1" applyFont="1" applyFill="1" applyBorder="1" applyAlignment="1" applyProtection="1">
      <alignment horizontal="center"/>
      <protection locked="0"/>
    </xf>
    <xf numFmtId="0" fontId="38" fillId="16" borderId="9" xfId="0" applyFont="1" applyFill="1" applyBorder="1" applyAlignment="1">
      <alignment horizontal="center"/>
    </xf>
    <xf numFmtId="0" fontId="38" fillId="16" borderId="10" xfId="0" applyFont="1" applyFill="1" applyBorder="1" applyAlignment="1">
      <alignment horizontal="center"/>
    </xf>
    <xf numFmtId="0" fontId="38" fillId="16" borderId="2" xfId="0" applyFont="1" applyFill="1" applyBorder="1" applyAlignment="1">
      <alignment horizontal="center"/>
    </xf>
    <xf numFmtId="0" fontId="0" fillId="11" borderId="4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2" fontId="74" fillId="15" borderId="14" xfId="0" applyNumberFormat="1" applyFont="1" applyFill="1" applyBorder="1" applyAlignment="1">
      <alignment horizontal="center" vertical="center"/>
    </xf>
    <xf numFmtId="2" fontId="74" fillId="15" borderId="15" xfId="0" applyNumberFormat="1" applyFont="1" applyFill="1" applyBorder="1" applyAlignment="1">
      <alignment horizontal="center" vertical="center"/>
    </xf>
    <xf numFmtId="2" fontId="74" fillId="15" borderId="3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37" fillId="13" borderId="14" xfId="0" applyFont="1" applyFill="1" applyBorder="1" applyAlignment="1">
      <alignment horizontal="center" vertical="center"/>
    </xf>
    <xf numFmtId="0" fontId="37" fillId="13" borderId="15" xfId="0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8" fillId="15" borderId="14" xfId="0" applyFont="1" applyFill="1" applyBorder="1" applyAlignment="1">
      <alignment horizontal="center" vertical="center"/>
    </xf>
    <xf numFmtId="0" fontId="38" fillId="15" borderId="15" xfId="0" applyFont="1" applyFill="1" applyBorder="1" applyAlignment="1">
      <alignment horizontal="center" vertical="center"/>
    </xf>
    <xf numFmtId="0" fontId="38" fillId="15" borderId="3" xfId="0" applyFont="1" applyFill="1" applyBorder="1" applyAlignment="1">
      <alignment horizontal="center" vertical="center"/>
    </xf>
    <xf numFmtId="0" fontId="38" fillId="15" borderId="9" xfId="0" applyFont="1" applyFill="1" applyBorder="1" applyAlignment="1">
      <alignment horizontal="center"/>
    </xf>
    <xf numFmtId="0" fontId="38" fillId="15" borderId="10" xfId="0" applyFont="1" applyFill="1" applyBorder="1" applyAlignment="1">
      <alignment horizontal="center"/>
    </xf>
    <xf numFmtId="0" fontId="38" fillId="15" borderId="2" xfId="0" applyFont="1" applyFill="1" applyBorder="1" applyAlignment="1">
      <alignment horizontal="center"/>
    </xf>
    <xf numFmtId="0" fontId="75" fillId="23" borderId="25" xfId="0" applyFont="1" applyFill="1" applyBorder="1" applyAlignment="1">
      <alignment horizontal="center" vertical="center" wrapText="1"/>
    </xf>
    <xf numFmtId="0" fontId="75" fillId="23" borderId="26" xfId="0" applyFont="1" applyFill="1" applyBorder="1" applyAlignment="1">
      <alignment horizontal="center" vertical="center" wrapText="1"/>
    </xf>
    <xf numFmtId="0" fontId="75" fillId="23" borderId="27" xfId="0" applyFont="1" applyFill="1" applyBorder="1" applyAlignment="1">
      <alignment horizontal="center" vertical="center" wrapText="1"/>
    </xf>
    <xf numFmtId="0" fontId="75" fillId="23" borderId="17" xfId="0" applyFont="1" applyFill="1" applyBorder="1" applyAlignment="1">
      <alignment horizontal="center" vertical="center" wrapText="1"/>
    </xf>
    <xf numFmtId="0" fontId="75" fillId="23" borderId="0" xfId="0" applyFont="1" applyFill="1" applyAlignment="1">
      <alignment horizontal="center" vertical="center" wrapText="1"/>
    </xf>
    <xf numFmtId="0" fontId="75" fillId="23" borderId="28" xfId="0" applyFont="1" applyFill="1" applyBorder="1" applyAlignment="1">
      <alignment horizontal="center" vertical="center" wrapText="1"/>
    </xf>
    <xf numFmtId="0" fontId="75" fillId="23" borderId="29" xfId="0" applyFont="1" applyFill="1" applyBorder="1" applyAlignment="1">
      <alignment horizontal="center" vertical="center" wrapText="1"/>
    </xf>
    <xf numFmtId="0" fontId="75" fillId="23" borderId="30" xfId="0" applyFont="1" applyFill="1" applyBorder="1" applyAlignment="1">
      <alignment horizontal="center" vertical="center" wrapText="1"/>
    </xf>
    <xf numFmtId="0" fontId="75" fillId="23" borderId="31" xfId="0" applyFont="1" applyFill="1" applyBorder="1" applyAlignment="1">
      <alignment horizontal="center" vertical="center" wrapText="1"/>
    </xf>
    <xf numFmtId="0" fontId="38" fillId="9" borderId="9" xfId="0" applyFont="1" applyFill="1" applyBorder="1" applyAlignment="1">
      <alignment horizontal="center"/>
    </xf>
    <xf numFmtId="0" fontId="38" fillId="9" borderId="10" xfId="0" applyFont="1" applyFill="1" applyBorder="1" applyAlignment="1">
      <alignment horizontal="center"/>
    </xf>
    <xf numFmtId="0" fontId="38" fillId="9" borderId="2" xfId="0" applyFont="1" applyFill="1" applyBorder="1" applyAlignment="1">
      <alignment horizontal="center"/>
    </xf>
    <xf numFmtId="0" fontId="38" fillId="9" borderId="14" xfId="0" applyFont="1" applyFill="1" applyBorder="1" applyAlignment="1">
      <alignment horizontal="center" vertical="center"/>
    </xf>
    <xf numFmtId="0" fontId="38" fillId="9" borderId="15" xfId="0" applyFont="1" applyFill="1" applyBorder="1" applyAlignment="1">
      <alignment horizontal="center" vertical="center"/>
    </xf>
    <xf numFmtId="0" fontId="38" fillId="9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2" fontId="74" fillId="9" borderId="14" xfId="0" applyNumberFormat="1" applyFont="1" applyFill="1" applyBorder="1" applyAlignment="1">
      <alignment horizontal="center" vertical="center"/>
    </xf>
    <xf numFmtId="2" fontId="74" fillId="9" borderId="15" xfId="0" applyNumberFormat="1" applyFont="1" applyFill="1" applyBorder="1" applyAlignment="1">
      <alignment horizontal="center" vertical="center"/>
    </xf>
    <xf numFmtId="2" fontId="74" fillId="9" borderId="3" xfId="0" applyNumberFormat="1" applyFont="1" applyFill="1" applyBorder="1" applyAlignment="1">
      <alignment horizontal="center" vertical="center"/>
    </xf>
    <xf numFmtId="0" fontId="37" fillId="12" borderId="14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3" xfId="0" applyFont="1" applyFill="1" applyBorder="1" applyAlignment="1">
      <alignment horizontal="center" vertical="center"/>
    </xf>
    <xf numFmtId="0" fontId="37" fillId="13" borderId="1" xfId="0" applyFont="1" applyFill="1" applyBorder="1" applyAlignment="1">
      <alignment horizontal="center"/>
    </xf>
    <xf numFmtId="0" fontId="30" fillId="15" borderId="14" xfId="0" applyFont="1" applyFill="1" applyBorder="1" applyAlignment="1">
      <alignment horizontal="center" vertical="center"/>
    </xf>
    <xf numFmtId="0" fontId="30" fillId="15" borderId="3" xfId="0" applyFont="1" applyFill="1" applyBorder="1" applyAlignment="1">
      <alignment horizontal="center" vertical="center"/>
    </xf>
    <xf numFmtId="0" fontId="38" fillId="9" borderId="9" xfId="0" applyFont="1" applyFill="1" applyBorder="1" applyAlignment="1">
      <alignment horizontal="center" vertical="center"/>
    </xf>
    <xf numFmtId="0" fontId="38" fillId="9" borderId="10" xfId="0" applyFont="1" applyFill="1" applyBorder="1" applyAlignment="1">
      <alignment horizontal="center" vertical="center"/>
    </xf>
    <xf numFmtId="0" fontId="38" fillId="9" borderId="2" xfId="0" applyFont="1" applyFill="1" applyBorder="1" applyAlignment="1">
      <alignment horizontal="center" vertical="center"/>
    </xf>
    <xf numFmtId="0" fontId="37" fillId="12" borderId="1" xfId="0" applyFont="1" applyFill="1" applyBorder="1" applyAlignment="1">
      <alignment horizontal="center"/>
    </xf>
    <xf numFmtId="0" fontId="30" fillId="9" borderId="14" xfId="0" applyFont="1" applyFill="1" applyBorder="1" applyAlignment="1">
      <alignment horizontal="center" vertical="center"/>
    </xf>
    <xf numFmtId="0" fontId="30" fillId="9" borderId="3" xfId="0" applyFont="1" applyFill="1" applyBorder="1" applyAlignment="1">
      <alignment horizontal="center" vertical="center"/>
    </xf>
    <xf numFmtId="0" fontId="38" fillId="16" borderId="1" xfId="0" applyFont="1" applyFill="1" applyBorder="1" applyAlignment="1">
      <alignment horizontal="center"/>
    </xf>
    <xf numFmtId="0" fontId="38" fillId="15" borderId="1" xfId="0" applyFont="1" applyFill="1" applyBorder="1" applyAlignment="1">
      <alignment horizontal="center" vertical="center"/>
    </xf>
    <xf numFmtId="0" fontId="38" fillId="15" borderId="9" xfId="0" applyFont="1" applyFill="1" applyBorder="1" applyAlignment="1">
      <alignment horizontal="center" vertical="center"/>
    </xf>
    <xf numFmtId="0" fontId="38" fillId="15" borderId="10" xfId="0" applyFont="1" applyFill="1" applyBorder="1" applyAlignment="1">
      <alignment horizontal="center" vertical="center"/>
    </xf>
    <xf numFmtId="0" fontId="38" fillId="15" borderId="2" xfId="0" applyFont="1" applyFill="1" applyBorder="1" applyAlignment="1">
      <alignment horizontal="center" vertical="center"/>
    </xf>
    <xf numFmtId="1" fontId="32" fillId="3" borderId="0" xfId="5" applyNumberFormat="1" applyFont="1" applyFill="1" applyBorder="1" applyAlignment="1" applyProtection="1">
      <alignment horizontal="center"/>
    </xf>
    <xf numFmtId="1" fontId="32" fillId="3" borderId="8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0" fontId="0" fillId="3" borderId="8" xfId="0" applyFill="1" applyBorder="1" applyAlignment="1">
      <alignment horizontal="center"/>
    </xf>
    <xf numFmtId="0" fontId="38" fillId="9" borderId="47" xfId="0" quotePrefix="1" applyFont="1" applyFill="1" applyBorder="1" applyAlignment="1">
      <alignment horizontal="center"/>
    </xf>
    <xf numFmtId="0" fontId="38" fillId="9" borderId="14" xfId="0" applyFont="1" applyFill="1" applyBorder="1" applyAlignment="1">
      <alignment horizontal="center"/>
    </xf>
    <xf numFmtId="4" fontId="32" fillId="3" borderId="0" xfId="5" applyNumberFormat="1" applyFont="1" applyFill="1" applyBorder="1" applyAlignment="1" applyProtection="1">
      <alignment horizontal="center"/>
    </xf>
    <xf numFmtId="4" fontId="32" fillId="3" borderId="8" xfId="5" applyNumberFormat="1" applyFont="1" applyFill="1" applyBorder="1" applyAlignment="1" applyProtection="1">
      <alignment horizontal="center"/>
    </xf>
    <xf numFmtId="0" fontId="34" fillId="0" borderId="9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4" borderId="2" xfId="0" applyFill="1" applyBorder="1" applyAlignment="1" applyProtection="1">
      <alignment horizontal="left"/>
      <protection locked="0"/>
    </xf>
    <xf numFmtId="0" fontId="37" fillId="3" borderId="9" xfId="0" applyFont="1" applyFill="1" applyBorder="1" applyAlignment="1">
      <alignment horizontal="center"/>
    </xf>
    <xf numFmtId="0" fontId="37" fillId="3" borderId="10" xfId="0" applyFont="1" applyFill="1" applyBorder="1" applyAlignment="1">
      <alignment horizontal="center"/>
    </xf>
    <xf numFmtId="0" fontId="37" fillId="3" borderId="2" xfId="0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/>
    </xf>
    <xf numFmtId="0" fontId="37" fillId="12" borderId="10" xfId="0" applyFont="1" applyFill="1" applyBorder="1" applyAlignment="1">
      <alignment horizontal="right"/>
    </xf>
    <xf numFmtId="0" fontId="37" fillId="12" borderId="2" xfId="0" applyFont="1" applyFill="1" applyBorder="1" applyAlignment="1">
      <alignment horizontal="right"/>
    </xf>
    <xf numFmtId="0" fontId="37" fillId="3" borderId="10" xfId="0" applyFont="1" applyFill="1" applyBorder="1" applyAlignment="1">
      <alignment horizontal="right"/>
    </xf>
    <xf numFmtId="0" fontId="37" fillId="3" borderId="2" xfId="0" applyFont="1" applyFill="1" applyBorder="1" applyAlignment="1">
      <alignment horizontal="right"/>
    </xf>
    <xf numFmtId="0" fontId="0" fillId="4" borderId="10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37" fillId="11" borderId="9" xfId="0" applyFont="1" applyFill="1" applyBorder="1" applyAlignment="1">
      <alignment horizontal="center"/>
    </xf>
    <xf numFmtId="0" fontId="37" fillId="11" borderId="10" xfId="0" applyFont="1" applyFill="1" applyBorder="1" applyAlignment="1">
      <alignment horizontal="center"/>
    </xf>
    <xf numFmtId="0" fontId="37" fillId="11" borderId="2" xfId="0" applyFont="1" applyFill="1" applyBorder="1" applyAlignment="1">
      <alignment horizontal="center"/>
    </xf>
    <xf numFmtId="0" fontId="37" fillId="11" borderId="10" xfId="0" applyFont="1" applyFill="1" applyBorder="1" applyAlignment="1">
      <alignment horizontal="right"/>
    </xf>
    <xf numFmtId="0" fontId="37" fillId="11" borderId="2" xfId="0" applyFont="1" applyFill="1" applyBorder="1" applyAlignment="1">
      <alignment horizontal="right"/>
    </xf>
    <xf numFmtId="0" fontId="37" fillId="13" borderId="10" xfId="0" applyFont="1" applyFill="1" applyBorder="1" applyAlignment="1">
      <alignment horizontal="right"/>
    </xf>
    <xf numFmtId="0" fontId="37" fillId="13" borderId="2" xfId="0" applyFont="1" applyFill="1" applyBorder="1" applyAlignment="1">
      <alignment horizontal="right"/>
    </xf>
    <xf numFmtId="0" fontId="43" fillId="13" borderId="1" xfId="0" applyFont="1" applyFill="1" applyBorder="1" applyAlignment="1">
      <alignment horizontal="center"/>
    </xf>
    <xf numFmtId="0" fontId="43" fillId="12" borderId="1" xfId="0" applyFont="1" applyFill="1" applyBorder="1" applyAlignment="1">
      <alignment horizontal="center" vertical="center"/>
    </xf>
    <xf numFmtId="0" fontId="38" fillId="9" borderId="10" xfId="0" applyFont="1" applyFill="1" applyBorder="1" applyAlignment="1">
      <alignment horizontal="right"/>
    </xf>
    <xf numFmtId="0" fontId="38" fillId="9" borderId="2" xfId="0" applyFont="1" applyFill="1" applyBorder="1" applyAlignment="1">
      <alignment horizontal="right"/>
    </xf>
    <xf numFmtId="0" fontId="38" fillId="15" borderId="10" xfId="0" applyFont="1" applyFill="1" applyBorder="1" applyAlignment="1">
      <alignment horizontal="right"/>
    </xf>
    <xf numFmtId="0" fontId="38" fillId="15" borderId="2" xfId="0" applyFont="1" applyFill="1" applyBorder="1" applyAlignment="1">
      <alignment horizontal="right"/>
    </xf>
    <xf numFmtId="0" fontId="38" fillId="9" borderId="1" xfId="0" applyFont="1" applyFill="1" applyBorder="1" applyAlignment="1">
      <alignment horizontal="center"/>
    </xf>
    <xf numFmtId="0" fontId="32" fillId="3" borderId="10" xfId="0" applyFont="1" applyFill="1" applyBorder="1" applyAlignment="1">
      <alignment horizontal="left" wrapText="1"/>
    </xf>
    <xf numFmtId="0" fontId="32" fillId="3" borderId="2" xfId="0" applyFont="1" applyFill="1" applyBorder="1" applyAlignment="1">
      <alignment horizontal="left" wrapText="1"/>
    </xf>
    <xf numFmtId="0" fontId="32" fillId="4" borderId="2" xfId="0" applyFont="1" applyFill="1" applyBorder="1" applyAlignment="1" applyProtection="1">
      <alignment horizontal="left" vertical="center" shrinkToFit="1"/>
      <protection locked="0"/>
    </xf>
    <xf numFmtId="0" fontId="32" fillId="4" borderId="1" xfId="0" applyFont="1" applyFill="1" applyBorder="1" applyAlignment="1" applyProtection="1">
      <alignment horizontal="left" vertical="center" shrinkToFit="1"/>
      <protection locked="0"/>
    </xf>
    <xf numFmtId="0" fontId="32" fillId="4" borderId="2" xfId="0" applyFont="1" applyFill="1" applyBorder="1" applyAlignment="1">
      <alignment horizontal="left" vertical="center" shrinkToFit="1"/>
    </xf>
    <xf numFmtId="0" fontId="32" fillId="4" borderId="1" xfId="0" applyFont="1" applyFill="1" applyBorder="1" applyAlignment="1">
      <alignment horizontal="left" vertical="center" shrinkToFit="1"/>
    </xf>
    <xf numFmtId="0" fontId="43" fillId="12" borderId="10" xfId="0" applyFont="1" applyFill="1" applyBorder="1" applyAlignment="1">
      <alignment horizontal="right"/>
    </xf>
    <xf numFmtId="0" fontId="43" fillId="12" borderId="2" xfId="0" applyFont="1" applyFill="1" applyBorder="1" applyAlignment="1">
      <alignment horizontal="right"/>
    </xf>
    <xf numFmtId="0" fontId="32" fillId="11" borderId="10" xfId="0" applyFont="1" applyFill="1" applyBorder="1" applyAlignment="1">
      <alignment horizontal="left" vertical="center" wrapText="1"/>
    </xf>
    <xf numFmtId="0" fontId="32" fillId="11" borderId="2" xfId="0" applyFont="1" applyFill="1" applyBorder="1" applyAlignment="1">
      <alignment horizontal="left" vertical="center" wrapText="1"/>
    </xf>
    <xf numFmtId="0" fontId="42" fillId="11" borderId="9" xfId="0" applyFont="1" applyFill="1" applyBorder="1" applyAlignment="1">
      <alignment horizontal="center" vertical="center" wrapText="1"/>
    </xf>
    <xf numFmtId="0" fontId="42" fillId="11" borderId="5" xfId="0" applyFont="1" applyFill="1" applyBorder="1" applyAlignment="1">
      <alignment horizontal="center" vertical="center" wrapText="1"/>
    </xf>
    <xf numFmtId="0" fontId="42" fillId="11" borderId="6" xfId="0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26" borderId="10" xfId="0" applyFont="1" applyFill="1" applyBorder="1" applyAlignment="1">
      <alignment horizontal="left" vertical="center" shrinkToFit="1"/>
    </xf>
    <xf numFmtId="0" fontId="32" fillId="26" borderId="2" xfId="0" applyFont="1" applyFill="1" applyBorder="1" applyAlignment="1">
      <alignment horizontal="left" vertical="center" shrinkToFit="1"/>
    </xf>
    <xf numFmtId="0" fontId="32" fillId="4" borderId="10" xfId="0" applyFont="1" applyFill="1" applyBorder="1" applyAlignment="1" applyProtection="1">
      <alignment horizontal="left" vertical="center" wrapText="1"/>
      <protection locked="0"/>
    </xf>
    <xf numFmtId="0" fontId="32" fillId="4" borderId="2" xfId="0" applyFont="1" applyFill="1" applyBorder="1" applyAlignment="1" applyProtection="1">
      <alignment horizontal="left" vertical="center" wrapText="1"/>
      <protection locked="0"/>
    </xf>
    <xf numFmtId="0" fontId="42" fillId="11" borderId="3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center" vertical="center"/>
    </xf>
    <xf numFmtId="0" fontId="43" fillId="12" borderId="5" xfId="0" applyFont="1" applyFill="1" applyBorder="1" applyAlignment="1">
      <alignment horizontal="center" vertical="center"/>
    </xf>
    <xf numFmtId="0" fontId="43" fillId="12" borderId="6" xfId="0" applyFont="1" applyFill="1" applyBorder="1" applyAlignment="1">
      <alignment horizontal="center" vertical="center"/>
    </xf>
    <xf numFmtId="0" fontId="43" fillId="12" borderId="11" xfId="0" applyFont="1" applyFill="1" applyBorder="1" applyAlignment="1">
      <alignment horizontal="center" vertical="center"/>
    </xf>
    <xf numFmtId="0" fontId="43" fillId="12" borderId="12" xfId="0" applyFont="1" applyFill="1" applyBorder="1" applyAlignment="1">
      <alignment horizontal="center" vertical="center"/>
    </xf>
    <xf numFmtId="0" fontId="43" fillId="12" borderId="13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wrapText="1"/>
    </xf>
    <xf numFmtId="0" fontId="32" fillId="11" borderId="2" xfId="0" applyFont="1" applyFill="1" applyBorder="1" applyAlignment="1">
      <alignment horizontal="left" wrapText="1"/>
    </xf>
    <xf numFmtId="0" fontId="43" fillId="13" borderId="1" xfId="0" applyFont="1" applyFill="1" applyBorder="1" applyAlignment="1">
      <alignment horizontal="center" vertical="center"/>
    </xf>
    <xf numFmtId="0" fontId="43" fillId="13" borderId="9" xfId="0" applyFont="1" applyFill="1" applyBorder="1" applyAlignment="1">
      <alignment horizontal="center" vertical="center"/>
    </xf>
    <xf numFmtId="0" fontId="43" fillId="13" borderId="10" xfId="0" applyFont="1" applyFill="1" applyBorder="1" applyAlignment="1">
      <alignment horizontal="center" vertical="center"/>
    </xf>
    <xf numFmtId="0" fontId="32" fillId="4" borderId="10" xfId="0" applyFont="1" applyFill="1" applyBorder="1" applyAlignment="1">
      <alignment horizontal="left" vertical="center" shrinkToFit="1"/>
    </xf>
    <xf numFmtId="0" fontId="32" fillId="4" borderId="10" xfId="0" applyFont="1" applyFill="1" applyBorder="1" applyAlignment="1" applyProtection="1">
      <alignment horizontal="left" vertical="center" shrinkToFit="1"/>
      <protection locked="0"/>
    </xf>
    <xf numFmtId="0" fontId="32" fillId="3" borderId="10" xfId="0" applyFont="1" applyFill="1" applyBorder="1" applyAlignment="1">
      <alignment horizontal="right" vertical="center" wrapText="1"/>
    </xf>
    <xf numFmtId="0" fontId="32" fillId="3" borderId="2" xfId="0" applyFont="1" applyFill="1" applyBorder="1" applyAlignment="1">
      <alignment horizontal="right" vertical="center" wrapText="1"/>
    </xf>
    <xf numFmtId="0" fontId="43" fillId="8" borderId="10" xfId="0" applyFont="1" applyFill="1" applyBorder="1" applyAlignment="1">
      <alignment horizontal="right"/>
    </xf>
    <xf numFmtId="0" fontId="43" fillId="8" borderId="2" xfId="0" applyFont="1" applyFill="1" applyBorder="1" applyAlignment="1">
      <alignment horizontal="right"/>
    </xf>
    <xf numFmtId="0" fontId="42" fillId="3" borderId="9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 wrapText="1"/>
    </xf>
    <xf numFmtId="0" fontId="42" fillId="3" borderId="6" xfId="0" applyFont="1" applyFill="1" applyBorder="1" applyAlignment="1">
      <alignment horizontal="center" vertical="center" wrapText="1"/>
    </xf>
    <xf numFmtId="0" fontId="38" fillId="9" borderId="9" xfId="0" applyFont="1" applyFill="1" applyBorder="1" applyAlignment="1">
      <alignment horizontal="right" vertical="center"/>
    </xf>
    <xf numFmtId="0" fontId="38" fillId="9" borderId="10" xfId="0" applyFont="1" applyFill="1" applyBorder="1" applyAlignment="1">
      <alignment horizontal="right" vertical="center"/>
    </xf>
    <xf numFmtId="0" fontId="38" fillId="9" borderId="2" xfId="0" applyFont="1" applyFill="1" applyBorder="1" applyAlignment="1">
      <alignment horizontal="right" vertical="center"/>
    </xf>
    <xf numFmtId="0" fontId="43" fillId="13" borderId="2" xfId="0" applyFont="1" applyFill="1" applyBorder="1" applyAlignment="1">
      <alignment horizontal="center" vertical="center"/>
    </xf>
    <xf numFmtId="0" fontId="43" fillId="12" borderId="9" xfId="0" applyFont="1" applyFill="1" applyBorder="1" applyAlignment="1">
      <alignment horizontal="center" vertical="center"/>
    </xf>
    <xf numFmtId="0" fontId="43" fillId="12" borderId="10" xfId="0" applyFont="1" applyFill="1" applyBorder="1" applyAlignment="1">
      <alignment horizontal="center" vertical="center"/>
    </xf>
    <xf numFmtId="0" fontId="43" fillId="13" borderId="10" xfId="0" applyFont="1" applyFill="1" applyBorder="1" applyAlignment="1">
      <alignment horizontal="right"/>
    </xf>
    <xf numFmtId="0" fontId="43" fillId="13" borderId="2" xfId="0" applyFont="1" applyFill="1" applyBorder="1" applyAlignment="1">
      <alignment horizontal="right"/>
    </xf>
    <xf numFmtId="0" fontId="43" fillId="14" borderId="10" xfId="0" applyFont="1" applyFill="1" applyBorder="1" applyAlignment="1">
      <alignment horizontal="right"/>
    </xf>
    <xf numFmtId="0" fontId="43" fillId="14" borderId="2" xfId="0" applyFont="1" applyFill="1" applyBorder="1" applyAlignment="1">
      <alignment horizontal="right"/>
    </xf>
    <xf numFmtId="0" fontId="38" fillId="15" borderId="9" xfId="0" applyFont="1" applyFill="1" applyBorder="1" applyAlignment="1">
      <alignment horizontal="right" vertical="center"/>
    </xf>
    <xf numFmtId="0" fontId="38" fillId="15" borderId="10" xfId="0" applyFont="1" applyFill="1" applyBorder="1" applyAlignment="1">
      <alignment horizontal="right" vertical="center"/>
    </xf>
    <xf numFmtId="0" fontId="38" fillId="15" borderId="2" xfId="0" applyFont="1" applyFill="1" applyBorder="1" applyAlignment="1">
      <alignment horizontal="right" vertical="center"/>
    </xf>
    <xf numFmtId="0" fontId="32" fillId="4" borderId="10" xfId="0" applyFont="1" applyFill="1" applyBorder="1" applyAlignment="1">
      <alignment horizontal="left" vertical="center" wrapText="1"/>
    </xf>
    <xf numFmtId="0" fontId="32" fillId="4" borderId="2" xfId="0" applyFont="1" applyFill="1" applyBorder="1" applyAlignment="1">
      <alignment horizontal="left" vertical="center" wrapText="1"/>
    </xf>
    <xf numFmtId="0" fontId="32" fillId="11" borderId="10" xfId="0" applyFont="1" applyFill="1" applyBorder="1" applyAlignment="1">
      <alignment horizontal="right" vertical="center" wrapText="1"/>
    </xf>
    <xf numFmtId="0" fontId="32" fillId="11" borderId="2" xfId="0" applyFont="1" applyFill="1" applyBorder="1" applyAlignment="1">
      <alignment horizontal="right" vertical="center" wrapText="1"/>
    </xf>
    <xf numFmtId="0" fontId="42" fillId="11" borderId="10" xfId="0" applyFont="1" applyFill="1" applyBorder="1" applyAlignment="1">
      <alignment horizontal="center" vertical="center" wrapText="1"/>
    </xf>
    <xf numFmtId="0" fontId="42" fillId="11" borderId="2" xfId="0" applyFont="1" applyFill="1" applyBorder="1" applyAlignment="1">
      <alignment horizontal="center" vertical="center" wrapText="1"/>
    </xf>
    <xf numFmtId="0" fontId="42" fillId="3" borderId="10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32" fillId="11" borderId="2" xfId="0" applyFont="1" applyFill="1" applyBorder="1" applyAlignment="1">
      <alignment horizontal="left" vertical="center" shrinkToFit="1"/>
    </xf>
    <xf numFmtId="0" fontId="32" fillId="11" borderId="1" xfId="0" applyFont="1" applyFill="1" applyBorder="1" applyAlignment="1">
      <alignment horizontal="left" vertical="center" shrinkToFit="1"/>
    </xf>
    <xf numFmtId="0" fontId="32" fillId="3" borderId="2" xfId="0" applyFont="1" applyFill="1" applyBorder="1" applyAlignment="1">
      <alignment horizontal="left" vertical="center" shrinkToFit="1"/>
    </xf>
    <xf numFmtId="0" fontId="32" fillId="3" borderId="1" xfId="0" applyFont="1" applyFill="1" applyBorder="1" applyAlignment="1">
      <alignment horizontal="left" vertical="center" shrinkToFit="1"/>
    </xf>
    <xf numFmtId="0" fontId="42" fillId="3" borderId="3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43" fillId="12" borderId="2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4" fontId="0" fillId="4" borderId="9" xfId="0" applyNumberFormat="1" applyFill="1" applyBorder="1" applyAlignment="1" applyProtection="1">
      <alignment horizontal="right"/>
      <protection locked="0"/>
    </xf>
    <xf numFmtId="4" fontId="0" fillId="4" borderId="2" xfId="0" applyNumberFormat="1" applyFill="1" applyBorder="1" applyAlignment="1" applyProtection="1">
      <alignment horizontal="right"/>
      <protection locked="0"/>
    </xf>
    <xf numFmtId="44" fontId="29" fillId="4" borderId="9" xfId="3" applyFont="1" applyFill="1" applyBorder="1" applyAlignment="1" applyProtection="1">
      <alignment horizontal="left"/>
      <protection locked="0"/>
    </xf>
    <xf numFmtId="44" fontId="29" fillId="4" borderId="2" xfId="3" applyFont="1" applyFill="1" applyBorder="1" applyAlignment="1" applyProtection="1">
      <alignment horizontal="left"/>
      <protection locked="0"/>
    </xf>
    <xf numFmtId="4" fontId="0" fillId="4" borderId="9" xfId="0" applyNumberFormat="1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9" fillId="4" borderId="9" xfId="3" applyFont="1" applyFill="1" applyBorder="1" applyAlignment="1" applyProtection="1">
      <alignment horizontal="left"/>
    </xf>
    <xf numFmtId="44" fontId="29" fillId="4" borderId="2" xfId="3" applyFont="1" applyFill="1" applyBorder="1" applyAlignment="1" applyProtection="1">
      <alignment horizontal="left"/>
    </xf>
    <xf numFmtId="0" fontId="38" fillId="9" borderId="1" xfId="0" applyFont="1" applyFill="1" applyBorder="1" applyAlignment="1">
      <alignment horizontal="center" vertical="center" wrapText="1"/>
    </xf>
    <xf numFmtId="0" fontId="32" fillId="4" borderId="9" xfId="0" applyFont="1" applyFill="1" applyBorder="1" applyAlignment="1" applyProtection="1">
      <alignment horizontal="left" vertical="center"/>
      <protection locked="0"/>
    </xf>
    <xf numFmtId="0" fontId="32" fillId="4" borderId="10" xfId="0" applyFont="1" applyFill="1" applyBorder="1" applyAlignment="1" applyProtection="1">
      <alignment horizontal="left" vertical="center"/>
      <protection locked="0"/>
    </xf>
    <xf numFmtId="0" fontId="32" fillId="4" borderId="2" xfId="0" applyFont="1" applyFill="1" applyBorder="1" applyAlignment="1" applyProtection="1">
      <alignment horizontal="left" vertical="center"/>
      <protection locked="0"/>
    </xf>
    <xf numFmtId="0" fontId="32" fillId="3" borderId="10" xfId="0" applyFont="1" applyFill="1" applyBorder="1" applyAlignment="1">
      <alignment horizontal="left" vertical="center"/>
    </xf>
    <xf numFmtId="0" fontId="38" fillId="27" borderId="4" xfId="0" applyFont="1" applyFill="1" applyBorder="1" applyAlignment="1">
      <alignment horizontal="center" vertical="center"/>
    </xf>
    <xf numFmtId="0" fontId="38" fillId="27" borderId="6" xfId="0" applyFont="1" applyFill="1" applyBorder="1" applyAlignment="1">
      <alignment horizontal="center" vertical="center"/>
    </xf>
    <xf numFmtId="0" fontId="43" fillId="3" borderId="9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 applyProtection="1">
      <alignment vertical="center"/>
      <protection locked="0"/>
    </xf>
    <xf numFmtId="0" fontId="33" fillId="3" borderId="10" xfId="0" applyFont="1" applyFill="1" applyBorder="1" applyAlignment="1">
      <alignment horizontal="left" vertical="center" wrapText="1"/>
    </xf>
    <xf numFmtId="0" fontId="0" fillId="17" borderId="1" xfId="0" applyFill="1" applyBorder="1" applyAlignment="1">
      <alignment horizontal="center" vertical="center"/>
    </xf>
    <xf numFmtId="0" fontId="38" fillId="27" borderId="11" xfId="0" applyFont="1" applyFill="1" applyBorder="1" applyAlignment="1">
      <alignment horizontal="center" vertical="center"/>
    </xf>
    <xf numFmtId="0" fontId="38" fillId="27" borderId="13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32" fillId="4" borderId="10" xfId="0" applyFont="1" applyFill="1" applyBorder="1" applyAlignment="1">
      <alignment horizontal="left" vertical="center"/>
    </xf>
    <xf numFmtId="0" fontId="32" fillId="4" borderId="2" xfId="0" applyFont="1" applyFill="1" applyBorder="1" applyAlignment="1">
      <alignment horizontal="left" vertical="center"/>
    </xf>
    <xf numFmtId="0" fontId="32" fillId="11" borderId="10" xfId="0" applyFont="1" applyFill="1" applyBorder="1" applyAlignment="1">
      <alignment horizontal="left" vertical="center"/>
    </xf>
    <xf numFmtId="0" fontId="38" fillId="15" borderId="1" xfId="0" applyFont="1" applyFill="1" applyBorder="1" applyAlignment="1">
      <alignment horizontal="center" vertical="center" wrapText="1"/>
    </xf>
    <xf numFmtId="165" fontId="37" fillId="8" borderId="14" xfId="0" applyNumberFormat="1" applyFont="1" applyFill="1" applyBorder="1" applyAlignment="1">
      <alignment vertical="center"/>
    </xf>
    <xf numFmtId="165" fontId="37" fillId="8" borderId="3" xfId="0" applyNumberFormat="1" applyFont="1" applyFill="1" applyBorder="1" applyAlignment="1">
      <alignment vertical="center"/>
    </xf>
    <xf numFmtId="165" fontId="37" fillId="8" borderId="14" xfId="0" applyNumberFormat="1" applyFont="1" applyFill="1" applyBorder="1" applyAlignment="1">
      <alignment horizontal="right" vertical="center"/>
    </xf>
    <xf numFmtId="165" fontId="37" fillId="8" borderId="3" xfId="0" applyNumberFormat="1" applyFont="1" applyFill="1" applyBorder="1" applyAlignment="1">
      <alignment horizontal="right" vertical="center"/>
    </xf>
    <xf numFmtId="0" fontId="47" fillId="3" borderId="14" xfId="0" applyFont="1" applyFill="1" applyBorder="1" applyAlignment="1">
      <alignment horizontal="right" vertical="center"/>
    </xf>
    <xf numFmtId="0" fontId="47" fillId="3" borderId="3" xfId="0" applyFont="1" applyFill="1" applyBorder="1" applyAlignment="1">
      <alignment horizontal="right" vertical="center"/>
    </xf>
    <xf numFmtId="0" fontId="32" fillId="4" borderId="9" xfId="0" applyFont="1" applyFill="1" applyBorder="1" applyAlignment="1">
      <alignment horizontal="left" vertical="center"/>
    </xf>
    <xf numFmtId="0" fontId="32" fillId="11" borderId="9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left" vertical="center" wrapText="1"/>
    </xf>
    <xf numFmtId="0" fontId="44" fillId="11" borderId="14" xfId="0" applyFont="1" applyFill="1" applyBorder="1" applyAlignment="1">
      <alignment horizontal="right" vertical="center"/>
    </xf>
    <xf numFmtId="0" fontId="44" fillId="11" borderId="3" xfId="0" applyFont="1" applyFill="1" applyBorder="1" applyAlignment="1">
      <alignment horizontal="right" vertical="center"/>
    </xf>
    <xf numFmtId="165" fontId="37" fillId="14" borderId="14" xfId="0" applyNumberFormat="1" applyFont="1" applyFill="1" applyBorder="1" applyAlignment="1">
      <alignment vertical="center"/>
    </xf>
    <xf numFmtId="165" fontId="37" fillId="14" borderId="3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165" fontId="37" fillId="14" borderId="14" xfId="0" applyNumberFormat="1" applyFont="1" applyFill="1" applyBorder="1" applyAlignment="1">
      <alignment horizontal="right" vertical="center"/>
    </xf>
    <xf numFmtId="165" fontId="37" fillId="14" borderId="3" xfId="0" applyNumberFormat="1" applyFont="1" applyFill="1" applyBorder="1" applyAlignment="1">
      <alignment horizontal="right" vertical="center"/>
    </xf>
    <xf numFmtId="0" fontId="32" fillId="11" borderId="10" xfId="0" applyFont="1" applyFill="1" applyBorder="1" applyAlignment="1">
      <alignment horizontal="left" vertical="center" shrinkToFit="1"/>
    </xf>
    <xf numFmtId="0" fontId="0" fillId="19" borderId="1" xfId="0" applyFill="1" applyBorder="1" applyAlignment="1">
      <alignment horizontal="center"/>
    </xf>
    <xf numFmtId="0" fontId="0" fillId="19" borderId="9" xfId="0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59" fillId="4" borderId="1" xfId="0" applyFont="1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59" fillId="4" borderId="9" xfId="0" applyFont="1" applyFill="1" applyBorder="1" applyAlignment="1">
      <alignment horizontal="center"/>
    </xf>
    <xf numFmtId="0" fontId="59" fillId="4" borderId="10" xfId="0" applyFont="1" applyFill="1" applyBorder="1" applyAlignment="1">
      <alignment horizontal="center"/>
    </xf>
    <xf numFmtId="0" fontId="59" fillId="4" borderId="2" xfId="0" applyFont="1" applyFill="1" applyBorder="1" applyAlignment="1">
      <alignment horizontal="center"/>
    </xf>
    <xf numFmtId="0" fontId="30" fillId="23" borderId="32" xfId="0" applyFont="1" applyFill="1" applyBorder="1" applyAlignment="1">
      <alignment horizontal="center" vertical="center" wrapText="1"/>
    </xf>
    <xf numFmtId="0" fontId="30" fillId="23" borderId="33" xfId="0" applyFont="1" applyFill="1" applyBorder="1" applyAlignment="1">
      <alignment horizontal="center" vertical="center" wrapText="1"/>
    </xf>
    <xf numFmtId="0" fontId="30" fillId="23" borderId="34" xfId="0" applyFont="1" applyFill="1" applyBorder="1" applyAlignment="1">
      <alignment horizontal="center" vertical="center" wrapText="1"/>
    </xf>
    <xf numFmtId="0" fontId="32" fillId="4" borderId="26" xfId="0" applyFont="1" applyFill="1" applyBorder="1" applyAlignment="1">
      <alignment horizontal="center" vertical="top" wrapText="1"/>
    </xf>
    <xf numFmtId="0" fontId="32" fillId="4" borderId="0" xfId="0" applyFont="1" applyFill="1" applyAlignment="1">
      <alignment horizontal="center" vertical="top" wrapText="1"/>
    </xf>
    <xf numFmtId="0" fontId="76" fillId="4" borderId="0" xfId="0" applyFont="1" applyFill="1" applyAlignment="1">
      <alignment horizontal="left" vertical="center"/>
    </xf>
    <xf numFmtId="0" fontId="38" fillId="9" borderId="51" xfId="0" applyFont="1" applyFill="1" applyBorder="1" applyAlignment="1">
      <alignment horizontal="center" vertical="center"/>
    </xf>
    <xf numFmtId="0" fontId="38" fillId="9" borderId="52" xfId="0" applyFont="1" applyFill="1" applyBorder="1" applyAlignment="1">
      <alignment horizontal="center" vertical="center"/>
    </xf>
    <xf numFmtId="0" fontId="38" fillId="9" borderId="53" xfId="0" applyFont="1" applyFill="1" applyBorder="1" applyAlignment="1">
      <alignment horizontal="center" vertical="center"/>
    </xf>
    <xf numFmtId="0" fontId="59" fillId="4" borderId="50" xfId="0" applyFont="1" applyFill="1" applyBorder="1" applyAlignment="1">
      <alignment horizontal="center" vertical="center"/>
    </xf>
    <xf numFmtId="0" fontId="59" fillId="4" borderId="10" xfId="0" applyFont="1" applyFill="1" applyBorder="1" applyAlignment="1">
      <alignment horizontal="center" vertical="center"/>
    </xf>
    <xf numFmtId="0" fontId="59" fillId="4" borderId="2" xfId="0" applyFont="1" applyFill="1" applyBorder="1" applyAlignment="1">
      <alignment horizontal="center" vertical="center"/>
    </xf>
    <xf numFmtId="0" fontId="38" fillId="9" borderId="4" xfId="0" applyFont="1" applyFill="1" applyBorder="1" applyAlignment="1">
      <alignment horizontal="center" vertical="center"/>
    </xf>
    <xf numFmtId="0" fontId="38" fillId="9" borderId="11" xfId="0" applyFont="1" applyFill="1" applyBorder="1" applyAlignment="1">
      <alignment horizontal="center" vertical="center"/>
    </xf>
    <xf numFmtId="0" fontId="38" fillId="9" borderId="12" xfId="0" applyFont="1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19" borderId="12" xfId="0" applyFill="1" applyBorder="1" applyAlignment="1">
      <alignment horizontal="center" vertical="center"/>
    </xf>
    <xf numFmtId="0" fontId="0" fillId="19" borderId="13" xfId="0" applyFill="1" applyBorder="1" applyAlignment="1">
      <alignment horizontal="center" vertical="center"/>
    </xf>
    <xf numFmtId="0" fontId="0" fillId="19" borderId="54" xfId="0" applyFill="1" applyBorder="1" applyAlignment="1">
      <alignment horizontal="center" vertical="center"/>
    </xf>
    <xf numFmtId="0" fontId="0" fillId="19" borderId="55" xfId="0" applyFill="1" applyBorder="1" applyAlignment="1">
      <alignment horizontal="center" vertical="center"/>
    </xf>
    <xf numFmtId="0" fontId="0" fillId="19" borderId="56" xfId="0" applyFill="1" applyBorder="1" applyAlignment="1">
      <alignment horizontal="center" vertical="center"/>
    </xf>
    <xf numFmtId="0" fontId="0" fillId="19" borderId="9" xfId="0" applyFill="1" applyBorder="1" applyAlignment="1">
      <alignment horizontal="center" vertical="center"/>
    </xf>
    <xf numFmtId="0" fontId="0" fillId="19" borderId="10" xfId="0" applyFill="1" applyBorder="1" applyAlignment="1">
      <alignment horizontal="center" vertical="center"/>
    </xf>
    <xf numFmtId="0" fontId="0" fillId="19" borderId="57" xfId="0" applyFill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30" fillId="23" borderId="25" xfId="0" applyFont="1" applyFill="1" applyBorder="1" applyAlignment="1">
      <alignment horizontal="center" vertical="center" wrapText="1"/>
    </xf>
    <xf numFmtId="0" fontId="30" fillId="23" borderId="17" xfId="0" applyFont="1" applyFill="1" applyBorder="1" applyAlignment="1">
      <alignment horizontal="center" vertical="center" wrapText="1"/>
    </xf>
    <xf numFmtId="0" fontId="30" fillId="23" borderId="29" xfId="0" applyFont="1" applyFill="1" applyBorder="1" applyAlignment="1">
      <alignment horizontal="center" vertical="center" wrapText="1"/>
    </xf>
    <xf numFmtId="0" fontId="0" fillId="4" borderId="26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38" fillId="9" borderId="48" xfId="0" applyFont="1" applyFill="1" applyBorder="1" applyAlignment="1">
      <alignment horizontal="center" vertical="center"/>
    </xf>
    <xf numFmtId="0" fontId="38" fillId="9" borderId="49" xfId="0" applyFont="1" applyFill="1" applyBorder="1" applyAlignment="1">
      <alignment horizontal="center" vertical="center"/>
    </xf>
    <xf numFmtId="0" fontId="38" fillId="9" borderId="42" xfId="0" applyFont="1" applyFill="1" applyBorder="1" applyAlignment="1">
      <alignment horizontal="center" vertical="center"/>
    </xf>
    <xf numFmtId="0" fontId="59" fillId="4" borderId="9" xfId="0" applyFont="1" applyFill="1" applyBorder="1" applyAlignment="1">
      <alignment horizontal="center" vertical="center"/>
    </xf>
    <xf numFmtId="0" fontId="0" fillId="21" borderId="9" xfId="0" applyFill="1" applyBorder="1" applyAlignment="1">
      <alignment horizontal="center" vertical="center"/>
    </xf>
    <xf numFmtId="0" fontId="0" fillId="21" borderId="10" xfId="0" applyFill="1" applyBorder="1" applyAlignment="1">
      <alignment horizontal="center" vertical="center"/>
    </xf>
    <xf numFmtId="0" fontId="0" fillId="21" borderId="2" xfId="0" applyFill="1" applyBorder="1" applyAlignment="1">
      <alignment horizontal="center" vertical="center"/>
    </xf>
    <xf numFmtId="0" fontId="77" fillId="23" borderId="25" xfId="0" applyFont="1" applyFill="1" applyBorder="1" applyAlignment="1">
      <alignment horizontal="center" vertical="center"/>
    </xf>
    <xf numFmtId="0" fontId="77" fillId="23" borderId="26" xfId="0" applyFont="1" applyFill="1" applyBorder="1" applyAlignment="1">
      <alignment horizontal="center" vertical="center"/>
    </xf>
    <xf numFmtId="0" fontId="77" fillId="23" borderId="27" xfId="0" applyFont="1" applyFill="1" applyBorder="1" applyAlignment="1">
      <alignment horizontal="center" vertical="center"/>
    </xf>
    <xf numFmtId="0" fontId="77" fillId="23" borderId="29" xfId="0" applyFont="1" applyFill="1" applyBorder="1" applyAlignment="1">
      <alignment horizontal="center" vertical="center"/>
    </xf>
    <xf numFmtId="0" fontId="77" fillId="23" borderId="30" xfId="0" applyFont="1" applyFill="1" applyBorder="1" applyAlignment="1">
      <alignment horizontal="center" vertical="center"/>
    </xf>
    <xf numFmtId="0" fontId="77" fillId="23" borderId="31" xfId="0" applyFont="1" applyFill="1" applyBorder="1" applyAlignment="1">
      <alignment horizontal="center" vertical="center"/>
    </xf>
    <xf numFmtId="0" fontId="58" fillId="4" borderId="0" xfId="0" applyFont="1" applyFill="1" applyAlignment="1">
      <alignment horizontal="left" vertical="center"/>
    </xf>
    <xf numFmtId="0" fontId="37" fillId="3" borderId="9" xfId="0" applyFont="1" applyFill="1" applyBorder="1" applyAlignment="1">
      <alignment horizontal="left" vertical="center" wrapText="1"/>
    </xf>
    <xf numFmtId="0" fontId="37" fillId="3" borderId="2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0" fillId="10" borderId="0" xfId="0" applyFill="1" applyAlignment="1">
      <alignment horizontal="center"/>
    </xf>
    <xf numFmtId="0" fontId="58" fillId="4" borderId="0" xfId="0" applyFont="1" applyFill="1" applyAlignment="1">
      <alignment horizontal="left" vertical="center" wrapText="1"/>
    </xf>
    <xf numFmtId="0" fontId="37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79" fillId="24" borderId="20" xfId="0" applyFont="1" applyFill="1" applyBorder="1" applyAlignment="1">
      <alignment horizontal="center" vertical="center" wrapText="1"/>
    </xf>
    <xf numFmtId="0" fontId="79" fillId="24" borderId="39" xfId="0" applyFont="1" applyFill="1" applyBorder="1" applyAlignment="1">
      <alignment horizontal="center" vertical="center" wrapText="1"/>
    </xf>
    <xf numFmtId="0" fontId="79" fillId="24" borderId="21" xfId="0" applyFont="1" applyFill="1" applyBorder="1" applyAlignment="1">
      <alignment horizontal="center" vertical="center" wrapText="1"/>
    </xf>
    <xf numFmtId="44" fontId="75" fillId="23" borderId="17" xfId="3" applyFont="1" applyFill="1" applyBorder="1" applyAlignment="1" applyProtection="1">
      <alignment horizontal="center" vertical="center" wrapText="1"/>
    </xf>
    <xf numFmtId="44" fontId="75" fillId="23" borderId="0" xfId="3" applyFont="1" applyFill="1" applyBorder="1" applyAlignment="1" applyProtection="1">
      <alignment horizontal="center" vertical="center" wrapText="1"/>
    </xf>
    <xf numFmtId="0" fontId="78" fillId="24" borderId="20" xfId="0" applyFont="1" applyFill="1" applyBorder="1" applyAlignment="1">
      <alignment horizontal="center" vertical="center" wrapText="1"/>
    </xf>
    <xf numFmtId="0" fontId="78" fillId="24" borderId="21" xfId="0" applyFont="1" applyFill="1" applyBorder="1" applyAlignment="1">
      <alignment horizontal="center" vertical="center" wrapText="1"/>
    </xf>
    <xf numFmtId="0" fontId="63" fillId="24" borderId="35" xfId="0" applyFont="1" applyFill="1" applyBorder="1" applyAlignment="1">
      <alignment horizontal="center" vertical="center" wrapText="1"/>
    </xf>
    <xf numFmtId="0" fontId="63" fillId="24" borderId="36" xfId="0" applyFont="1" applyFill="1" applyBorder="1" applyAlignment="1">
      <alignment horizontal="center" vertical="center" wrapText="1"/>
    </xf>
    <xf numFmtId="0" fontId="63" fillId="24" borderId="23" xfId="0" applyFont="1" applyFill="1" applyBorder="1" applyAlignment="1">
      <alignment horizontal="center" vertical="center" wrapText="1"/>
    </xf>
    <xf numFmtId="0" fontId="63" fillId="24" borderId="37" xfId="0" applyFont="1" applyFill="1" applyBorder="1" applyAlignment="1">
      <alignment horizontal="center" vertical="center" wrapText="1"/>
    </xf>
    <xf numFmtId="0" fontId="63" fillId="24" borderId="38" xfId="0" applyFont="1" applyFill="1" applyBorder="1" applyAlignment="1">
      <alignment horizontal="center" vertical="center" wrapText="1"/>
    </xf>
    <xf numFmtId="0" fontId="63" fillId="24" borderId="16" xfId="0" applyFont="1" applyFill="1" applyBorder="1" applyAlignment="1">
      <alignment horizontal="center" vertical="center" wrapText="1"/>
    </xf>
    <xf numFmtId="0" fontId="63" fillId="24" borderId="39" xfId="0" applyFont="1" applyFill="1" applyBorder="1" applyAlignment="1">
      <alignment horizontal="left" vertical="center" wrapText="1" indent="1"/>
    </xf>
    <xf numFmtId="0" fontId="63" fillId="24" borderId="21" xfId="0" applyFont="1" applyFill="1" applyBorder="1" applyAlignment="1">
      <alignment horizontal="left" vertical="center" wrapText="1" indent="1"/>
    </xf>
    <xf numFmtId="0" fontId="63" fillId="24" borderId="20" xfId="0" applyFont="1" applyFill="1" applyBorder="1" applyAlignment="1">
      <alignment horizontal="center" vertical="center" wrapText="1"/>
    </xf>
    <xf numFmtId="0" fontId="63" fillId="24" borderId="21" xfId="0" applyFont="1" applyFill="1" applyBorder="1" applyAlignment="1">
      <alignment horizontal="center" vertical="center" wrapText="1"/>
    </xf>
    <xf numFmtId="0" fontId="63" fillId="24" borderId="19" xfId="0" applyFont="1" applyFill="1" applyBorder="1" applyAlignment="1">
      <alignment horizontal="center" vertical="center" wrapText="1"/>
    </xf>
    <xf numFmtId="0" fontId="63" fillId="24" borderId="22" xfId="0" applyFont="1" applyFill="1" applyBorder="1" applyAlignment="1">
      <alignment horizontal="center" vertical="center" wrapText="1"/>
    </xf>
    <xf numFmtId="44" fontId="68" fillId="24" borderId="19" xfId="0" applyNumberFormat="1" applyFont="1" applyFill="1" applyBorder="1" applyAlignment="1">
      <alignment horizontal="center" vertical="center" wrapText="1"/>
    </xf>
    <xf numFmtId="0" fontId="68" fillId="24" borderId="18" xfId="0" applyFont="1" applyFill="1" applyBorder="1" applyAlignment="1">
      <alignment horizontal="center" vertical="center" wrapText="1"/>
    </xf>
    <xf numFmtId="0" fontId="68" fillId="24" borderId="22" xfId="0" applyFont="1" applyFill="1" applyBorder="1" applyAlignment="1">
      <alignment horizontal="center" vertical="center" wrapText="1"/>
    </xf>
  </cellXfs>
  <cellStyles count="6">
    <cellStyle name="Ênfase6" xfId="1" builtinId="49"/>
    <cellStyle name="Hiperlink" xfId="2" builtinId="8"/>
    <cellStyle name="Moeda" xfId="3" builtinId="4"/>
    <cellStyle name="Normal" xfId="0" builtinId="0"/>
    <cellStyle name="Porcentagem" xfId="4" builtinId="5"/>
    <cellStyle name="Vírgula" xfId="5" builtinId="3"/>
  </cellStyles>
  <dxfs count="541"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theme="0"/>
      </font>
      <fill>
        <patternFill>
          <bgColor theme="5" tint="-0.499984740745262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0"/>
      </font>
      <fill>
        <patternFill>
          <bgColor theme="3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  <protection locked="1" hidden="0"/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3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3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protection locked="1" hidden="0"/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2.xml"/><Relationship Id="rId18" Type="http://schemas.openxmlformats.org/officeDocument/2006/relationships/worksheet" Target="worksheets/sheet17.xml"/><Relationship Id="rId26" Type="http://schemas.openxmlformats.org/officeDocument/2006/relationships/worksheet" Target="worksheets/sheet25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0.xml"/><Relationship Id="rId34" Type="http://schemas.openxmlformats.org/officeDocument/2006/relationships/theme" Target="theme/theme1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6.xml"/><Relationship Id="rId25" Type="http://schemas.openxmlformats.org/officeDocument/2006/relationships/worksheet" Target="worksheets/sheet24.xml"/><Relationship Id="rId33" Type="http://schemas.openxmlformats.org/officeDocument/2006/relationships/externalLink" Target="externalLinks/externalLink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worksheet" Target="worksheets/sheet19.xml"/><Relationship Id="rId29" Type="http://schemas.openxmlformats.org/officeDocument/2006/relationships/worksheet" Target="worksheets/sheet2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24" Type="http://schemas.openxmlformats.org/officeDocument/2006/relationships/worksheet" Target="worksheets/sheet23.xml"/><Relationship Id="rId32" Type="http://schemas.openxmlformats.org/officeDocument/2006/relationships/worksheet" Target="worksheets/sheet3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23" Type="http://schemas.openxmlformats.org/officeDocument/2006/relationships/worksheet" Target="worksheets/sheet22.xml"/><Relationship Id="rId28" Type="http://schemas.openxmlformats.org/officeDocument/2006/relationships/worksheet" Target="worksheets/sheet27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9.xml"/><Relationship Id="rId19" Type="http://schemas.openxmlformats.org/officeDocument/2006/relationships/worksheet" Target="worksheets/sheet18.xml"/><Relationship Id="rId31" Type="http://schemas.openxmlformats.org/officeDocument/2006/relationships/worksheet" Target="worksheets/sheet30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Relationship Id="rId22" Type="http://schemas.openxmlformats.org/officeDocument/2006/relationships/worksheet" Target="worksheets/sheet21.xml"/><Relationship Id="rId27" Type="http://schemas.openxmlformats.org/officeDocument/2006/relationships/worksheet" Target="worksheets/sheet26.xml"/><Relationship Id="rId30" Type="http://schemas.openxmlformats.org/officeDocument/2006/relationships/worksheet" Target="worksheets/sheet29.xml"/><Relationship Id="rId35" Type="http://schemas.openxmlformats.org/officeDocument/2006/relationships/styles" Target="styles.xml"/><Relationship Id="rId8" Type="http://schemas.openxmlformats.org/officeDocument/2006/relationships/worksheet" Target="worksheets/sheet7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099238112"/>
        <c:axId val="-2099239200"/>
      </c:barChart>
      <c:catAx>
        <c:axId val="-2099238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099239200"/>
        <c:crosses val="autoZero"/>
        <c:auto val="1"/>
        <c:lblAlgn val="ctr"/>
        <c:lblOffset val="100"/>
        <c:noMultiLvlLbl val="0"/>
      </c:catAx>
      <c:valAx>
        <c:axId val="-209923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09923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áfico1"/>
  <sheetViews>
    <sheetView zoomScale="74" workbookViewId="0"/>
  </sheetViews>
  <sheetProtection algorithmName="SHA-512" hashValue="uBrY2GJWRlNopUzs8zG+TDxS+ru+fLboRIqyXe+gJcJfrgHjQrtL9wgUzGPgVOiD8XIybden/6yqAdj/gEUU/Q==" saltValue="cw4VegCPFxweVctzZ6I+Lw==" spinCount="100000" content="1" objects="1"/>
  <pageMargins left="0.511811024" right="0.511811024" top="0.78740157499999996" bottom="0.78740157499999996" header="0.31496062000000002" footer="0.31496062000000002"/>
  <pageSetup paperSize="9" orientation="landscape" r:id="rId1"/>
  <headerFooter>
    <oddHeader>&amp;L&amp;"Calibri"&amp;10&amp;K0000FFUso Interno CPFL&amp;1#</oddHeader>
  </headerFooter>
  <drawing r:id="rId2"/>
</chartsheet>
</file>

<file path=xl/ctrlProps/ctrlProp1.xml><?xml version="1.0" encoding="utf-8"?>
<formControlPr xmlns="http://schemas.microsoft.com/office/spreadsheetml/2009/9/main" objectType="Drop" dropStyle="combo" dx="22" fmlaLink="$B$18" fmlaRange="$C$7:$C$16" noThreeD="1" sel="8" val="2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Drop" dropStyle="combo" dx="22" fmlaLink="Teste!$C$47" fmlaRange="Teste!$D$47:$D$50" noThreeD="1" sel="3" val="0"/>
</file>

<file path=xl/ctrlProps/ctrlProp3.xml><?xml version="1.0" encoding="utf-8"?>
<formControlPr xmlns="http://schemas.microsoft.com/office/spreadsheetml/2009/9/main" objectType="Drop" dropStyle="combo" dx="22" fmlaLink="$O$16" fmlaRange="IP_Parâmetros!$D$1:$D$498" noThreeD="1" sel="2" val="0"/>
</file>

<file path=xl/ctrlProps/ctrlProp4.xml><?xml version="1.0" encoding="utf-8"?>
<formControlPr xmlns="http://schemas.microsoft.com/office/spreadsheetml/2009/9/main" objectType="Drop" dropStyle="combo" dx="22" fmlaLink="$O$17" fmlaRange="IP_Parâmetros!$L:$L" noThreeD="1" sel="6" val="0"/>
</file>

<file path=xl/ctrlProps/ctrlProp5.xml><?xml version="1.0" encoding="utf-8"?>
<formControlPr xmlns="http://schemas.microsoft.com/office/spreadsheetml/2009/9/main" objectType="Drop" dropStyle="combo" dx="22" fmlaLink="$O$18" fmlaRange="IP_Parâmetros!$S$1:$S$4" noThreeD="1" sel="2" val="0"/>
</file>

<file path=xl/ctrlProps/ctrlProp6.xml><?xml version="1.0" encoding="utf-8"?>
<formControlPr xmlns="http://schemas.microsoft.com/office/spreadsheetml/2009/9/main" objectType="Drop" dropStyle="combo" dx="22" fmlaLink="$O$19" fmlaRange="IP_Parâmetros!$Z$1:$Z$4" noThreeD="1" sel="2" val="0"/>
</file>

<file path=xl/ctrlProps/ctrlProp7.xml><?xml version="1.0" encoding="utf-8"?>
<formControlPr xmlns="http://schemas.microsoft.com/office/spreadsheetml/2009/9/main" objectType="Drop" dropStyle="combo" dx="22" fmlaLink="CPFL!$W$8" fmlaRange="CPFL!$W$4:$W$6" noThreeD="1" sel="1" val="0"/>
</file>

<file path=xl/ctrlProps/ctrlProp8.xml><?xml version="1.0" encoding="utf-8"?>
<formControlPr xmlns="http://schemas.microsoft.com/office/spreadsheetml/2009/9/main" objectType="Drop" dropStyle="combo" dx="22" fmlaLink="CPFL!$AC$9" fmlaRange="CPFL!$AC$4:$AC$7" noThreeD="1" sel="1" val="0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104775</xdr:colOff>
      <xdr:row>5</xdr:row>
      <xdr:rowOff>171450</xdr:rowOff>
    </xdr:from>
    <xdr:to>
      <xdr:col>37</xdr:col>
      <xdr:colOff>161925</xdr:colOff>
      <xdr:row>9</xdr:row>
      <xdr:rowOff>9525</xdr:rowOff>
    </xdr:to>
    <xdr:pic>
      <xdr:nvPicPr>
        <xdr:cNvPr id="1025" name="Imagem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1123950"/>
          <a:ext cx="1276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161925</xdr:colOff>
      <xdr:row>0</xdr:row>
      <xdr:rowOff>180975</xdr:rowOff>
    </xdr:from>
    <xdr:to>
      <xdr:col>37</xdr:col>
      <xdr:colOff>295275</xdr:colOff>
      <xdr:row>4</xdr:row>
      <xdr:rowOff>142875</xdr:rowOff>
    </xdr:to>
    <xdr:pic>
      <xdr:nvPicPr>
        <xdr:cNvPr id="1026" name="Imagem 2" descr="D:\Users\c462152\AppData\Local\Microsoft\Windows\Temporary Internet Files\Content.Word\paulista_endos_pos_RGB.PN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80975"/>
          <a:ext cx="13525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133350</xdr:colOff>
      <xdr:row>15</xdr:row>
      <xdr:rowOff>95250</xdr:rowOff>
    </xdr:from>
    <xdr:to>
      <xdr:col>37</xdr:col>
      <xdr:colOff>304800</xdr:colOff>
      <xdr:row>18</xdr:row>
      <xdr:rowOff>190500</xdr:rowOff>
    </xdr:to>
    <xdr:pic>
      <xdr:nvPicPr>
        <xdr:cNvPr id="1027" name="Imagem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952750"/>
          <a:ext cx="13906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133350</xdr:colOff>
      <xdr:row>9</xdr:row>
      <xdr:rowOff>161925</xdr:rowOff>
    </xdr:from>
    <xdr:to>
      <xdr:col>37</xdr:col>
      <xdr:colOff>542925</xdr:colOff>
      <xdr:row>13</xdr:row>
      <xdr:rowOff>152400</xdr:rowOff>
    </xdr:to>
    <xdr:pic>
      <xdr:nvPicPr>
        <xdr:cNvPr id="1028" name="Imagem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876425"/>
          <a:ext cx="16287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20250" cy="59817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2659267</xdr:colOff>
      <xdr:row>18</xdr:row>
      <xdr:rowOff>62331</xdr:rowOff>
    </xdr:from>
    <xdr:to>
      <xdr:col>2</xdr:col>
      <xdr:colOff>2972124</xdr:colOff>
      <xdr:row>18</xdr:row>
      <xdr:rowOff>201191</xdr:rowOff>
    </xdr:to>
    <xdr:sp macro="" textlink="">
      <xdr:nvSpPr>
        <xdr:cNvPr id="2" name="Seta para baix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15464201">
          <a:off x="3233099" y="2928082"/>
          <a:ext cx="138860" cy="31285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17</xdr:row>
          <xdr:rowOff>0</xdr:rowOff>
        </xdr:from>
        <xdr:to>
          <xdr:col>3</xdr:col>
          <xdr:colOff>76200</xdr:colOff>
          <xdr:row>18</xdr:row>
          <xdr:rowOff>12700</xdr:rowOff>
        </xdr:to>
        <xdr:sp macro="" textlink="">
          <xdr:nvSpPr>
            <xdr:cNvPr id="73729" name="Drop Down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04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</xdr:row>
          <xdr:rowOff>0</xdr:rowOff>
        </xdr:from>
        <xdr:to>
          <xdr:col>10</xdr:col>
          <xdr:colOff>546100</xdr:colOff>
          <xdr:row>2</xdr:row>
          <xdr:rowOff>184150</xdr:rowOff>
        </xdr:to>
        <xdr:sp macro="" textlink="">
          <xdr:nvSpPr>
            <xdr:cNvPr id="73732" name="Drop Down 4" hidden="1">
              <a:extLst>
                <a:ext uri="{63B3BB69-23CF-44E3-9099-C40C66FF867C}">
                  <a14:compatExt spid="_x0000_s73732"/>
                </a:ext>
                <a:ext uri="{FF2B5EF4-FFF2-40B4-BE49-F238E27FC236}">
                  <a16:creationId xmlns:a16="http://schemas.microsoft.com/office/drawing/2014/main" id="{00000000-0008-0000-0400-000004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15</xdr:row>
          <xdr:rowOff>0</xdr:rowOff>
        </xdr:from>
        <xdr:to>
          <xdr:col>17</xdr:col>
          <xdr:colOff>31750</xdr:colOff>
          <xdr:row>15</xdr:row>
          <xdr:rowOff>184150</xdr:rowOff>
        </xdr:to>
        <xdr:sp macro="" textlink="">
          <xdr:nvSpPr>
            <xdr:cNvPr id="73736" name="Drop Down 8" hidden="1">
              <a:extLst>
                <a:ext uri="{63B3BB69-23CF-44E3-9099-C40C66FF867C}">
                  <a14:compatExt spid="_x0000_s73736"/>
                </a:ext>
                <a:ext uri="{FF2B5EF4-FFF2-40B4-BE49-F238E27FC236}">
                  <a16:creationId xmlns:a16="http://schemas.microsoft.com/office/drawing/2014/main" id="{00000000-0008-0000-0400-000008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16</xdr:row>
          <xdr:rowOff>0</xdr:rowOff>
        </xdr:from>
        <xdr:to>
          <xdr:col>17</xdr:col>
          <xdr:colOff>31750</xdr:colOff>
          <xdr:row>17</xdr:row>
          <xdr:rowOff>0</xdr:rowOff>
        </xdr:to>
        <xdr:sp macro="" textlink="">
          <xdr:nvSpPr>
            <xdr:cNvPr id="73737" name="Drop Down 9" hidden="1">
              <a:extLst>
                <a:ext uri="{63B3BB69-23CF-44E3-9099-C40C66FF867C}">
                  <a14:compatExt spid="_x0000_s73737"/>
                </a:ext>
                <a:ext uri="{FF2B5EF4-FFF2-40B4-BE49-F238E27FC236}">
                  <a16:creationId xmlns:a16="http://schemas.microsoft.com/office/drawing/2014/main" id="{00000000-0008-0000-0400-000009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17</xdr:row>
          <xdr:rowOff>0</xdr:rowOff>
        </xdr:from>
        <xdr:to>
          <xdr:col>17</xdr:col>
          <xdr:colOff>31750</xdr:colOff>
          <xdr:row>18</xdr:row>
          <xdr:rowOff>0</xdr:rowOff>
        </xdr:to>
        <xdr:sp macro="" textlink="">
          <xdr:nvSpPr>
            <xdr:cNvPr id="73738" name="Drop Down 10" hidden="1">
              <a:extLst>
                <a:ext uri="{63B3BB69-23CF-44E3-9099-C40C66FF867C}">
                  <a14:compatExt spid="_x0000_s73738"/>
                </a:ext>
                <a:ext uri="{FF2B5EF4-FFF2-40B4-BE49-F238E27FC236}">
                  <a16:creationId xmlns:a16="http://schemas.microsoft.com/office/drawing/2014/main" id="{00000000-0008-0000-0400-00000A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18</xdr:row>
          <xdr:rowOff>0</xdr:rowOff>
        </xdr:from>
        <xdr:to>
          <xdr:col>17</xdr:col>
          <xdr:colOff>31750</xdr:colOff>
          <xdr:row>19</xdr:row>
          <xdr:rowOff>0</xdr:rowOff>
        </xdr:to>
        <xdr:sp macro="" textlink="">
          <xdr:nvSpPr>
            <xdr:cNvPr id="73739" name="Drop Down 11" hidden="1">
              <a:extLst>
                <a:ext uri="{63B3BB69-23CF-44E3-9099-C40C66FF867C}">
                  <a14:compatExt spid="_x0000_s73739"/>
                </a:ext>
                <a:ext uri="{FF2B5EF4-FFF2-40B4-BE49-F238E27FC236}">
                  <a16:creationId xmlns:a16="http://schemas.microsoft.com/office/drawing/2014/main" id="{00000000-0008-0000-0400-00000B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694764</xdr:colOff>
      <xdr:row>24</xdr:row>
      <xdr:rowOff>93383</xdr:rowOff>
    </xdr:from>
    <xdr:to>
      <xdr:col>4</xdr:col>
      <xdr:colOff>1109383</xdr:colOff>
      <xdr:row>28</xdr:row>
      <xdr:rowOff>100853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888440" y="4654177"/>
          <a:ext cx="1848972" cy="769470"/>
        </a:xfrm>
        <a:prstGeom prst="rect">
          <a:avLst/>
        </a:prstGeom>
        <a:solidFill>
          <a:srgbClr val="FFFF00"/>
        </a:solidFill>
        <a:ln w="9525" cmpd="sng">
          <a:solidFill>
            <a:schemeClr val="bg1">
              <a:lumMod val="50000"/>
            </a:schemeClr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 b="1">
              <a:solidFill>
                <a:sysClr val="windowText" lastClr="000000"/>
              </a:solidFill>
            </a:rPr>
            <a:t>Preencher</a:t>
          </a:r>
          <a:r>
            <a:rPr lang="pt-BR" sz="1100" b="1" baseline="0">
              <a:solidFill>
                <a:sysClr val="windowText" lastClr="000000"/>
              </a:solidFill>
            </a:rPr>
            <a:t> Demanda [kW] de todas Unidades Consumidoras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705971</xdr:colOff>
      <xdr:row>19</xdr:row>
      <xdr:rowOff>11206</xdr:rowOff>
    </xdr:from>
    <xdr:to>
      <xdr:col>4</xdr:col>
      <xdr:colOff>1086971</xdr:colOff>
      <xdr:row>23</xdr:row>
      <xdr:rowOff>44824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3899647" y="3619500"/>
          <a:ext cx="1815353" cy="79561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Histórico</a:t>
          </a:r>
          <a:r>
            <a:rPr lang="pt-BR" sz="1100" b="1" baseline="0"/>
            <a:t> de consumo e demanda dos últimos 12 meses, conforme definido no edital</a:t>
          </a:r>
          <a:endParaRPr lang="pt-BR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15</xdr:row>
      <xdr:rowOff>85725</xdr:rowOff>
    </xdr:from>
    <xdr:to>
      <xdr:col>21</xdr:col>
      <xdr:colOff>19050</xdr:colOff>
      <xdr:row>18</xdr:row>
      <xdr:rowOff>123825</xdr:rowOff>
    </xdr:to>
    <xdr:pic>
      <xdr:nvPicPr>
        <xdr:cNvPr id="74759" name="Imagem 6">
          <a:extLst>
            <a:ext uri="{FF2B5EF4-FFF2-40B4-BE49-F238E27FC236}">
              <a16:creationId xmlns:a16="http://schemas.microsoft.com/office/drawing/2014/main" id="{00000000-0008-0000-0700-000007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9432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228600</xdr:colOff>
      <xdr:row>15</xdr:row>
      <xdr:rowOff>85725</xdr:rowOff>
    </xdr:from>
    <xdr:to>
      <xdr:col>24</xdr:col>
      <xdr:colOff>76200</xdr:colOff>
      <xdr:row>18</xdr:row>
      <xdr:rowOff>142875</xdr:rowOff>
    </xdr:to>
    <xdr:pic>
      <xdr:nvPicPr>
        <xdr:cNvPr id="74760" name="Imagem 7">
          <a:extLst>
            <a:ext uri="{FF2B5EF4-FFF2-40B4-BE49-F238E27FC236}">
              <a16:creationId xmlns:a16="http://schemas.microsoft.com/office/drawing/2014/main" id="{00000000-0008-0000-0700-000008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943225"/>
          <a:ext cx="590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9525</xdr:colOff>
      <xdr:row>15</xdr:row>
      <xdr:rowOff>57150</xdr:rowOff>
    </xdr:from>
    <xdr:to>
      <xdr:col>31</xdr:col>
      <xdr:colOff>142875</xdr:colOff>
      <xdr:row>17</xdr:row>
      <xdr:rowOff>47625</xdr:rowOff>
    </xdr:to>
    <xdr:pic>
      <xdr:nvPicPr>
        <xdr:cNvPr id="74761" name="Picture 33">
          <a:extLst>
            <a:ext uri="{FF2B5EF4-FFF2-40B4-BE49-F238E27FC236}">
              <a16:creationId xmlns:a16="http://schemas.microsoft.com/office/drawing/2014/main" id="{00000000-0008-0000-0700-000009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914650"/>
          <a:ext cx="857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57150</xdr:colOff>
      <xdr:row>15</xdr:row>
      <xdr:rowOff>38100</xdr:rowOff>
    </xdr:from>
    <xdr:to>
      <xdr:col>27</xdr:col>
      <xdr:colOff>285750</xdr:colOff>
      <xdr:row>17</xdr:row>
      <xdr:rowOff>47625</xdr:rowOff>
    </xdr:to>
    <xdr:pic>
      <xdr:nvPicPr>
        <xdr:cNvPr id="74762" name="Imagem 27" descr="D:\Users\c462152\AppData\Local\Microsoft\Windows\Temporary Internet Files\Content.Word\paulista_endos_pos_RGB.PNG">
          <a:extLst>
            <a:ext uri="{FF2B5EF4-FFF2-40B4-BE49-F238E27FC236}">
              <a16:creationId xmlns:a16="http://schemas.microsoft.com/office/drawing/2014/main" id="{00000000-0008-0000-0700-00000A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2895600"/>
          <a:ext cx="723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15</xdr:row>
          <xdr:rowOff>12700</xdr:rowOff>
        </xdr:from>
        <xdr:to>
          <xdr:col>18</xdr:col>
          <xdr:colOff>12700</xdr:colOff>
          <xdr:row>16</xdr:row>
          <xdr:rowOff>19050</xdr:rowOff>
        </xdr:to>
        <xdr:sp macro="" textlink="">
          <xdr:nvSpPr>
            <xdr:cNvPr id="74755" name="Drop Down 3" hidden="1">
              <a:extLst>
                <a:ext uri="{63B3BB69-23CF-44E3-9099-C40C66FF867C}">
                  <a14:compatExt spid="_x0000_s74755"/>
                </a:ext>
                <a:ext uri="{FF2B5EF4-FFF2-40B4-BE49-F238E27FC236}">
                  <a16:creationId xmlns:a16="http://schemas.microsoft.com/office/drawing/2014/main" id="{00000000-0008-0000-0700-000003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16</xdr:row>
          <xdr:rowOff>31750</xdr:rowOff>
        </xdr:from>
        <xdr:to>
          <xdr:col>18</xdr:col>
          <xdr:colOff>12700</xdr:colOff>
          <xdr:row>17</xdr:row>
          <xdr:rowOff>0</xdr:rowOff>
        </xdr:to>
        <xdr:sp macro="" textlink="">
          <xdr:nvSpPr>
            <xdr:cNvPr id="74758" name="Drop Down 6" hidden="1">
              <a:extLst>
                <a:ext uri="{63B3BB69-23CF-44E3-9099-C40C66FF867C}">
                  <a14:compatExt spid="_x0000_s74758"/>
                </a:ext>
                <a:ext uri="{FF2B5EF4-FFF2-40B4-BE49-F238E27FC236}">
                  <a16:creationId xmlns:a16="http://schemas.microsoft.com/office/drawing/2014/main" id="{00000000-0008-0000-0700-000006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9525</xdr:colOff>
      <xdr:row>17</xdr:row>
      <xdr:rowOff>123825</xdr:rowOff>
    </xdr:from>
    <xdr:to>
      <xdr:col>27</xdr:col>
      <xdr:colOff>333375</xdr:colOff>
      <xdr:row>19</xdr:row>
      <xdr:rowOff>114300</xdr:rowOff>
    </xdr:to>
    <xdr:pic>
      <xdr:nvPicPr>
        <xdr:cNvPr id="74763" name="Imagem 9">
          <a:extLst>
            <a:ext uri="{FF2B5EF4-FFF2-40B4-BE49-F238E27FC236}">
              <a16:creationId xmlns:a16="http://schemas.microsoft.com/office/drawing/2014/main" id="{00000000-0008-0000-0700-00000B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390900"/>
          <a:ext cx="819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219075</xdr:colOff>
      <xdr:row>17</xdr:row>
      <xdr:rowOff>76200</xdr:rowOff>
    </xdr:from>
    <xdr:to>
      <xdr:col>32</xdr:col>
      <xdr:colOff>9525</xdr:colOff>
      <xdr:row>19</xdr:row>
      <xdr:rowOff>142875</xdr:rowOff>
    </xdr:to>
    <xdr:pic>
      <xdr:nvPicPr>
        <xdr:cNvPr id="74764" name="Imagem 10">
          <a:extLst>
            <a:ext uri="{FF2B5EF4-FFF2-40B4-BE49-F238E27FC236}">
              <a16:creationId xmlns:a16="http://schemas.microsoft.com/office/drawing/2014/main" id="{00000000-0008-0000-0700-00000C2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3343275"/>
          <a:ext cx="1000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12</xdr:row>
          <xdr:rowOff>0</xdr:rowOff>
        </xdr:from>
        <xdr:to>
          <xdr:col>13</xdr:col>
          <xdr:colOff>1098550</xdr:colOff>
          <xdr:row>13</xdr:row>
          <xdr:rowOff>0</xdr:rowOff>
        </xdr:to>
        <xdr:sp macro="" textlink="">
          <xdr:nvSpPr>
            <xdr:cNvPr id="66561" name="ComboBox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5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50800</xdr:colOff>
          <xdr:row>1</xdr:row>
          <xdr:rowOff>50800</xdr:rowOff>
        </xdr:from>
        <xdr:to>
          <xdr:col>2</xdr:col>
          <xdr:colOff>717550</xdr:colOff>
          <xdr:row>4</xdr:row>
          <xdr:rowOff>114300</xdr:rowOff>
        </xdr:to>
        <xdr:sp macro="" textlink="">
          <xdr:nvSpPr>
            <xdr:cNvPr id="104455" name="Button 7" hidden="1">
              <a:extLst>
                <a:ext uri="{63B3BB69-23CF-44E3-9099-C40C66FF867C}">
                  <a14:compatExt spid="_x0000_s104455"/>
                </a:ext>
                <a:ext uri="{FF2B5EF4-FFF2-40B4-BE49-F238E27FC236}">
                  <a16:creationId xmlns:a16="http://schemas.microsoft.com/office/drawing/2014/main" id="{00000000-0008-0000-1C00-000007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Sem Fonte</a:t>
              </a:r>
            </a:p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Incentivada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781050</xdr:colOff>
          <xdr:row>1</xdr:row>
          <xdr:rowOff>50800</xdr:rowOff>
        </xdr:from>
        <xdr:to>
          <xdr:col>2</xdr:col>
          <xdr:colOff>1676400</xdr:colOff>
          <xdr:row>4</xdr:row>
          <xdr:rowOff>114300</xdr:rowOff>
        </xdr:to>
        <xdr:sp macro="" textlink="">
          <xdr:nvSpPr>
            <xdr:cNvPr id="104456" name="Button 8" hidden="1">
              <a:extLst>
                <a:ext uri="{63B3BB69-23CF-44E3-9099-C40C66FF867C}">
                  <a14:compatExt spid="_x0000_s104456"/>
                </a:ext>
                <a:ext uri="{FF2B5EF4-FFF2-40B4-BE49-F238E27FC236}">
                  <a16:creationId xmlns:a16="http://schemas.microsoft.com/office/drawing/2014/main" id="{00000000-0008-0000-1C00-000008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Com Fonte</a:t>
              </a:r>
            </a:p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Incentivada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1752600</xdr:colOff>
          <xdr:row>1</xdr:row>
          <xdr:rowOff>50800</xdr:rowOff>
        </xdr:from>
        <xdr:to>
          <xdr:col>2</xdr:col>
          <xdr:colOff>2647950</xdr:colOff>
          <xdr:row>4</xdr:row>
          <xdr:rowOff>114300</xdr:rowOff>
        </xdr:to>
        <xdr:sp macro="" textlink="">
          <xdr:nvSpPr>
            <xdr:cNvPr id="104458" name="Button 10" hidden="1">
              <a:extLst>
                <a:ext uri="{63B3BB69-23CF-44E3-9099-C40C66FF867C}">
                  <a14:compatExt spid="_x0000_s104458"/>
                </a:ext>
                <a:ext uri="{FF2B5EF4-FFF2-40B4-BE49-F238E27FC236}">
                  <a16:creationId xmlns:a16="http://schemas.microsoft.com/office/drawing/2014/main" id="{00000000-0008-0000-1C00-00000A9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Limpar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pflenergia-my.sharepoint.com/personal/csippel_cpfl_com_br/Documents/&#193;rea%20de%20Trabalho/HOME%20OFFICE/CPP2022/Planilha%20-%20%20RCB%20CPP%202021_CD_rv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uda"/>
      <sheetName val="Teste"/>
      <sheetName val="IP_Parâmetros"/>
      <sheetName val="Escolha tarifa"/>
      <sheetName val="CPFL"/>
      <sheetName val="Projeto"/>
      <sheetName val="RCB"/>
      <sheetName val="CustoContabil"/>
      <sheetName val="ContrDesemp"/>
      <sheetName val="IPCA"/>
      <sheetName val="M&amp;V"/>
      <sheetName val="Descarte"/>
      <sheetName val="IlumCusto"/>
      <sheetName val="IlumBenef"/>
      <sheetName val="SolarFVCusto"/>
      <sheetName val="SolarFVBenef"/>
      <sheetName val="MotorCusto"/>
      <sheetName val="MotorBenef"/>
      <sheetName val="SolarCusto"/>
      <sheetName val="SolarBenef"/>
      <sheetName val="CondAmbCusto"/>
      <sheetName val="CondAmbBenef"/>
      <sheetName val="RefrigCusto"/>
      <sheetName val="RefrigBenef"/>
      <sheetName val="OutrosCusto"/>
      <sheetName val="OutrosBenef"/>
      <sheetName val="Cronograma Físico"/>
      <sheetName val="Cronograma Financeiro"/>
    </sheetNames>
    <sheetDataSet>
      <sheetData sheetId="0"/>
      <sheetData sheetId="1"/>
      <sheetData sheetId="2"/>
      <sheetData sheetId="3"/>
      <sheetData sheetId="4">
        <row r="4">
          <cell r="AI4" t="str">
            <v>SELECIONE A TARIFA</v>
          </cell>
          <cell r="BD4" t="str">
            <v>ARACAJU</v>
          </cell>
        </row>
        <row r="5">
          <cell r="AI5" t="str">
            <v>CONVENCIONAL</v>
          </cell>
          <cell r="BD5" t="str">
            <v>BELÉM</v>
          </cell>
        </row>
        <row r="6">
          <cell r="AI6" t="str">
            <v>TARIFA VERDE</v>
          </cell>
          <cell r="BD6" t="str">
            <v>BELO HORIZONTE</v>
          </cell>
        </row>
        <row r="7">
          <cell r="AI7" t="str">
            <v>TARIFA AZUL</v>
          </cell>
          <cell r="BD7" t="str">
            <v>BRASÍLIA</v>
          </cell>
        </row>
        <row r="8">
          <cell r="V8">
            <v>2</v>
          </cell>
          <cell r="AI8" t="str">
            <v>CONSUMIDOR LIVRE</v>
          </cell>
          <cell r="BD8" t="str">
            <v>CAMPO GRANDE</v>
          </cell>
        </row>
        <row r="9">
          <cell r="BD9" t="str">
            <v>CUIABÁ</v>
          </cell>
        </row>
        <row r="10">
          <cell r="BD10" t="str">
            <v>CURITIBA</v>
          </cell>
        </row>
        <row r="11">
          <cell r="BD11" t="str">
            <v>FLORIANÓPOLIS</v>
          </cell>
        </row>
        <row r="12">
          <cell r="BD12" t="str">
            <v>FORTALEZA</v>
          </cell>
        </row>
        <row r="13">
          <cell r="BD13" t="str">
            <v>GOIÂNIA</v>
          </cell>
        </row>
        <row r="14">
          <cell r="BD14" t="str">
            <v>JOÃO PESSOA</v>
          </cell>
        </row>
        <row r="15">
          <cell r="BD15" t="str">
            <v>MACAPÁ</v>
          </cell>
        </row>
        <row r="16">
          <cell r="BD16" t="str">
            <v>MACEIÓ</v>
          </cell>
        </row>
        <row r="17">
          <cell r="BD17" t="str">
            <v>MANAUS</v>
          </cell>
        </row>
        <row r="18">
          <cell r="BD18" t="str">
            <v>NATAL</v>
          </cell>
        </row>
        <row r="19">
          <cell r="BD19" t="str">
            <v>PORTO ALEGRE</v>
          </cell>
        </row>
        <row r="20">
          <cell r="BD20" t="str">
            <v>PORTO NACIONAL</v>
          </cell>
        </row>
        <row r="21">
          <cell r="BD21" t="str">
            <v>PORTO VELHO</v>
          </cell>
        </row>
        <row r="22">
          <cell r="BD22" t="str">
            <v>RECIFE</v>
          </cell>
        </row>
        <row r="23">
          <cell r="BD23" t="str">
            <v>RIBEIRÃO PRETO</v>
          </cell>
        </row>
        <row r="24">
          <cell r="BD24" t="str">
            <v>RIO DE JANEIRO</v>
          </cell>
        </row>
        <row r="25">
          <cell r="BD25" t="str">
            <v>SALVADOR</v>
          </cell>
        </row>
        <row r="26">
          <cell r="BD26" t="str">
            <v>SÃO LUÍS</v>
          </cell>
        </row>
        <row r="27">
          <cell r="BD27" t="str">
            <v>SÃO PAULO</v>
          </cell>
        </row>
        <row r="28">
          <cell r="BD28" t="str">
            <v>TERESINA</v>
          </cell>
        </row>
        <row r="29">
          <cell r="BD29" t="str">
            <v>VITÓRIA</v>
          </cell>
        </row>
      </sheetData>
      <sheetData sheetId="5">
        <row r="8">
          <cell r="AD8">
            <v>0.08</v>
          </cell>
        </row>
      </sheetData>
      <sheetData sheetId="6">
        <row r="7">
          <cell r="H7">
            <v>0.21</v>
          </cell>
          <cell r="K7">
            <v>0.25</v>
          </cell>
        </row>
        <row r="10">
          <cell r="G10">
            <v>9.3905030938970846E-2</v>
          </cell>
          <cell r="J10">
            <v>0.10820165587324974</v>
          </cell>
        </row>
        <row r="13">
          <cell r="G13">
            <v>68.230694202960009</v>
          </cell>
          <cell r="J13">
            <v>65.515414952716171</v>
          </cell>
        </row>
        <row r="29">
          <cell r="H29">
            <v>0</v>
          </cell>
          <cell r="K29">
            <v>0</v>
          </cell>
        </row>
        <row r="32">
          <cell r="G32">
            <v>0</v>
          </cell>
          <cell r="J32">
            <v>0</v>
          </cell>
        </row>
        <row r="35">
          <cell r="G35">
            <v>0</v>
          </cell>
          <cell r="J35">
            <v>0</v>
          </cell>
        </row>
      </sheetData>
      <sheetData sheetId="7">
        <row r="6">
          <cell r="D6">
            <v>2070000</v>
          </cell>
          <cell r="F6">
            <v>1600000</v>
          </cell>
        </row>
        <row r="21">
          <cell r="D21">
            <v>2410025</v>
          </cell>
          <cell r="F21">
            <v>1940025</v>
          </cell>
        </row>
        <row r="31">
          <cell r="D31">
            <v>0</v>
          </cell>
          <cell r="F31">
            <v>0</v>
          </cell>
        </row>
        <row r="45">
          <cell r="D45">
            <v>0</v>
          </cell>
          <cell r="F45">
            <v>0</v>
          </cell>
        </row>
      </sheetData>
      <sheetData sheetId="8"/>
      <sheetData sheetId="9"/>
      <sheetData sheetId="10">
        <row r="399"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670"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790"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874"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</sheetData>
      <sheetData sheetId="11"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93"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148"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87"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0000000}" name="Consumo_energia_UC1" displayName="Consumo_energia_UC1" ref="B5:E18" totalsRowCount="1" headerRowDxfId="540" totalsRowDxfId="537" headerRowBorderDxfId="539" tableBorderDxfId="538">
  <autoFilter ref="B5:E17" xr:uid="{00000000-000C-0000-FFFF-FFFF00000000}"/>
  <tableColumns count="4">
    <tableColumn id="1" xr3:uid="{00000000-0010-0000-0000-000001000000}" name="Periodo" totalsRowLabel="Média" dataDxfId="536" totalsRowDxfId="535"/>
    <tableColumn id="2" xr3:uid="{00000000-0010-0000-0000-000002000000}" name="Consumo Ponta [a]" totalsRowFunction="average" dataDxfId="534" totalsRowDxfId="533" dataCellStyle="Vírgula"/>
    <tableColumn id="3" xr3:uid="{00000000-0010-0000-0000-000003000000}" name="Consumo Fora Ponta [b]" totalsRowFunction="average" dataDxfId="532" totalsRowDxfId="531" dataCellStyle="Vírgula"/>
    <tableColumn id="4" xr3:uid="{00000000-0010-0000-0000-000004000000}" name="Consumo total (kWh/mês)" totalsRowFunction="sum" dataDxfId="530" totalsRowDxfId="529">
      <calculatedColumnFormula>UCs!$C6+UCs!$D6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09000000}" name="Tabela2623101" displayName="Tabela2623101" ref="V21:W34" totalsRowCount="1" headerRowDxfId="456" totalsRowDxfId="455">
  <autoFilter ref="V21:W33" xr:uid="{00000000-0009-0000-0100-000064000000}"/>
  <tableColumns count="2">
    <tableColumn id="1" xr3:uid="{00000000-0010-0000-0900-000001000000}" name="Periodo" totalsRowLabel="Média" dataDxfId="454" totalsRowDxfId="453"/>
    <tableColumn id="2" xr3:uid="{00000000-0010-0000-0900-000002000000}" name="Demanda[kW]" totalsRowFunction="average" dataDxfId="452" totalsRowDxfId="451" dataCellStyle="Vírgula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0A000000}" name="Consumo_energia_UC6" displayName="Consumo_energia_UC6" ref="AA5:AD18" totalsRowCount="1" headerRowDxfId="450" totalsRowDxfId="447" headerRowBorderDxfId="449" tableBorderDxfId="448">
  <autoFilter ref="AA5:AD17" xr:uid="{00000000-0009-0000-0100-000065000000}"/>
  <tableColumns count="4">
    <tableColumn id="1" xr3:uid="{00000000-0010-0000-0A00-000001000000}" name="Periodo" totalsRowLabel="Média" dataDxfId="446" totalsRowDxfId="445"/>
    <tableColumn id="2" xr3:uid="{00000000-0010-0000-0A00-000002000000}" name="Consumo Ponta [a]" totalsRowFunction="average" dataDxfId="444" totalsRowDxfId="443" dataCellStyle="Vírgula"/>
    <tableColumn id="3" xr3:uid="{00000000-0010-0000-0A00-000003000000}" name="Consumo Fora Ponta [b]" totalsRowFunction="average" dataDxfId="442" totalsRowDxfId="441" dataCellStyle="Vírgula"/>
    <tableColumn id="4" xr3:uid="{00000000-0010-0000-0A00-000004000000}" name="Consumo total (kWh/mês)" totalsRowFunction="sum" dataDxfId="440" totalsRowDxfId="439">
      <calculatedColumnFormula>UCs!$AB6+UCs!$AC6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0B000000}" name="Tabela262393103" displayName="Tabela262393103" ref="AA21:AB34" totalsRowCount="1" headerRowDxfId="438" totalsRowDxfId="437">
  <autoFilter ref="AA21:AB33" xr:uid="{00000000-0009-0000-0100-000066000000}"/>
  <tableColumns count="2">
    <tableColumn id="1" xr3:uid="{00000000-0010-0000-0B00-000001000000}" name="Periodo" totalsRowLabel="Média" dataDxfId="436" totalsRowDxfId="435"/>
    <tableColumn id="2" xr3:uid="{00000000-0010-0000-0B00-000002000000}" name="Demanda[kW]" totalsRowFunction="average" dataDxfId="434" totalsRowDxfId="433" dataCellStyle="Vírgula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0C000000}" name="Consumo_energia_UC7" displayName="Consumo_energia_UC7" ref="AF5:AI18" totalsRowCount="1" headerRowDxfId="432" totalsRowDxfId="429" headerRowBorderDxfId="431" tableBorderDxfId="430">
  <autoFilter ref="AF5:AI17" xr:uid="{00000000-0009-0000-0100-000067000000}"/>
  <tableColumns count="4">
    <tableColumn id="1" xr3:uid="{00000000-0010-0000-0C00-000001000000}" name="Periodo" totalsRowLabel="Média" dataDxfId="428" totalsRowDxfId="427"/>
    <tableColumn id="2" xr3:uid="{00000000-0010-0000-0C00-000002000000}" name="Consumo Ponta [a]" totalsRowFunction="average" dataDxfId="426" totalsRowDxfId="425" dataCellStyle="Vírgula"/>
    <tableColumn id="3" xr3:uid="{00000000-0010-0000-0C00-000003000000}" name="Consumo Fora Ponta [b]" totalsRowFunction="average" dataDxfId="424" totalsRowDxfId="423" dataCellStyle="Vírgula"/>
    <tableColumn id="4" xr3:uid="{00000000-0010-0000-0C00-000004000000}" name="Consumo total (kWh/mês)" totalsRowFunction="sum" dataDxfId="422" totalsRowDxfId="421">
      <calculatedColumnFormula>UCs!$AG6+UCs!$AH6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0D000000}" name="Tabela262395105" displayName="Tabela262395105" ref="AF21:AG34" totalsRowCount="1" headerRowDxfId="420" totalsRowDxfId="419">
  <autoFilter ref="AF21:AG33" xr:uid="{00000000-0009-0000-0100-000068000000}"/>
  <tableColumns count="2">
    <tableColumn id="1" xr3:uid="{00000000-0010-0000-0D00-000001000000}" name="Periodo" totalsRowLabel="Média" dataDxfId="418" totalsRowDxfId="417"/>
    <tableColumn id="2" xr3:uid="{00000000-0010-0000-0D00-000002000000}" name="Demanda[kW]" totalsRowFunction="average" dataDxfId="416" dataCellStyle="Vírgula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0E000000}" name="Consumo_energia_UC8" displayName="Consumo_energia_UC8" ref="AK5:AN18" totalsRowCount="1" headerRowDxfId="415" totalsRowDxfId="412" headerRowBorderDxfId="414" tableBorderDxfId="413">
  <autoFilter ref="AK5:AN17" xr:uid="{00000000-0009-0000-0100-000069000000}"/>
  <tableColumns count="4">
    <tableColumn id="1" xr3:uid="{00000000-0010-0000-0E00-000001000000}" name="Periodo" totalsRowLabel="Média" dataDxfId="411" totalsRowDxfId="410"/>
    <tableColumn id="2" xr3:uid="{00000000-0010-0000-0E00-000002000000}" name="Consumo Ponta [a]" totalsRowFunction="average" dataDxfId="409" totalsRowDxfId="408" dataCellStyle="Vírgula"/>
    <tableColumn id="3" xr3:uid="{00000000-0010-0000-0E00-000003000000}" name="Consumo Fora Ponta [b]" totalsRowFunction="average" dataDxfId="407" totalsRowDxfId="406" dataCellStyle="Vírgula"/>
    <tableColumn id="4" xr3:uid="{00000000-0010-0000-0E00-000004000000}" name="Consumo total (kWh/mês)" totalsRowFunction="sum" dataDxfId="405" totalsRowDxfId="404">
      <calculatedColumnFormula>UCs!$AL6+UCs!$AM6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0F000000}" name="Tabela262397107" displayName="Tabela262397107" ref="AK21:AL34" totalsRowCount="1" headerRowDxfId="403" totalsRowDxfId="402">
  <autoFilter ref="AK21:AL33" xr:uid="{00000000-0009-0000-0100-00006A000000}"/>
  <tableColumns count="2">
    <tableColumn id="1" xr3:uid="{00000000-0010-0000-0F00-000001000000}" name="Periodo" totalsRowLabel="Média" dataDxfId="401" totalsRowDxfId="400"/>
    <tableColumn id="2" xr3:uid="{00000000-0010-0000-0F00-000002000000}" name="Demanda[kW]" totalsRowFunction="average" dataDxfId="399" totalsRowDxfId="398" dataCellStyle="Vírgula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10000000}" name="Consumo_energia_UC9" displayName="Consumo_energia_UC9" ref="AP5:AS18" totalsRowCount="1" headerRowDxfId="397" totalsRowDxfId="394" headerRowBorderDxfId="396" tableBorderDxfId="395">
  <autoFilter ref="AP5:AS17" xr:uid="{00000000-0009-0000-0100-00006B000000}"/>
  <tableColumns count="4">
    <tableColumn id="1" xr3:uid="{00000000-0010-0000-1000-000001000000}" name="Periodo" totalsRowLabel="Média" dataDxfId="393" totalsRowDxfId="392"/>
    <tableColumn id="2" xr3:uid="{00000000-0010-0000-1000-000002000000}" name="Consumo Ponta [a]" totalsRowFunction="average" dataDxfId="391" totalsRowDxfId="390" dataCellStyle="Vírgula"/>
    <tableColumn id="3" xr3:uid="{00000000-0010-0000-1000-000003000000}" name="Consumo Fora Ponta [b]" totalsRowFunction="average" dataDxfId="389" totalsRowDxfId="388" dataCellStyle="Vírgula"/>
    <tableColumn id="4" xr3:uid="{00000000-0010-0000-1000-000004000000}" name="Consumo total (kWh/mês)" totalsRowFunction="sum" dataDxfId="387" totalsRowDxfId="386">
      <calculatedColumnFormula>UCs!$AQ6+UCs!$AR6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11000000}" name="Tabela262399109" displayName="Tabela262399109" ref="AP21:AQ34" totalsRowCount="1" headerRowDxfId="385" totalsRowDxfId="384">
  <autoFilter ref="AP21:AQ33" xr:uid="{00000000-0009-0000-0100-00006C000000}"/>
  <tableColumns count="2">
    <tableColumn id="1" xr3:uid="{00000000-0010-0000-1100-000001000000}" name="Periodo" totalsRowLabel="Média" dataDxfId="383" totalsRowDxfId="382"/>
    <tableColumn id="2" xr3:uid="{00000000-0010-0000-1100-000002000000}" name="Demanda[kW]" totalsRowFunction="average" dataDxfId="381" totalsRowDxfId="380" dataCellStyle="Vírgula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12000000}" name="Consumo_energia_UC10" displayName="Consumo_energia_UC10" ref="AU5:AX18" totalsRowCount="1" headerRowDxfId="379" totalsRowDxfId="376" headerRowBorderDxfId="378" tableBorderDxfId="377">
  <autoFilter ref="AU5:AX17" xr:uid="{00000000-0009-0000-0100-00006D000000}"/>
  <tableColumns count="4">
    <tableColumn id="1" xr3:uid="{00000000-0010-0000-1200-000001000000}" name="Periodo" totalsRowLabel="Média" dataDxfId="375" totalsRowDxfId="374"/>
    <tableColumn id="2" xr3:uid="{00000000-0010-0000-1200-000002000000}" name="Consumo Ponta [a]" totalsRowFunction="average" dataDxfId="373" totalsRowDxfId="372" dataCellStyle="Vírgula"/>
    <tableColumn id="3" xr3:uid="{00000000-0010-0000-1200-000003000000}" name="Consumo Fora Ponta [b]" totalsRowFunction="average" dataDxfId="371" totalsRowDxfId="370" dataCellStyle="Vírgula"/>
    <tableColumn id="4" xr3:uid="{00000000-0010-0000-1200-000004000000}" name="Consumo total (kWh/mês)" totalsRowFunction="sum" dataDxfId="369" totalsRowDxfId="368">
      <calculatedColumnFormula>UCs!$AV6+UCs!$AW6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1000000}" name="Tabela2623" displayName="Tabela2623" ref="B21:C34" totalsRowCount="1" headerRowDxfId="528" totalsRowDxfId="527">
  <autoFilter ref="B21:C33" xr:uid="{00000000-0009-0000-0100-000016000000}">
    <filterColumn colId="0" hiddenButton="1"/>
    <filterColumn colId="1" hiddenButton="1"/>
  </autoFilter>
  <tableColumns count="2">
    <tableColumn id="1" xr3:uid="{00000000-0010-0000-0100-000001000000}" name="Periodo" totalsRowLabel="Média" dataDxfId="526" totalsRowDxfId="525"/>
    <tableColumn id="2" xr3:uid="{00000000-0010-0000-0100-000002000000}" name="Demanda[kW]" totalsRowFunction="average" dataDxfId="524" totalsRowDxfId="523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13000000}" name="Tabela2623111" displayName="Tabela2623111" ref="AU21:AV34" totalsRowCount="1" headerRowDxfId="367" totalsRowDxfId="366">
  <autoFilter ref="AU21:AV33" xr:uid="{00000000-0009-0000-0100-00006E000000}"/>
  <tableColumns count="2">
    <tableColumn id="1" xr3:uid="{00000000-0010-0000-1300-000001000000}" name="Periodo" totalsRowLabel="Média" dataDxfId="365" totalsRowDxfId="364"/>
    <tableColumn id="2" xr3:uid="{00000000-0010-0000-1300-000002000000}" name="Demanda[kW]" totalsRowFunction="average" dataDxfId="363" totalsRowDxfId="362" dataCellStyle="Vírgula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14000000}" name="Consumo_energia_UC11" displayName="Consumo_energia_UC11" ref="AZ5:BC18" totalsRowCount="1" headerRowDxfId="361" totalsRowDxfId="358" headerRowBorderDxfId="360" tableBorderDxfId="359">
  <autoFilter ref="AZ5:BC17" xr:uid="{00000000-0009-0000-0100-00006F000000}"/>
  <tableColumns count="4">
    <tableColumn id="1" xr3:uid="{00000000-0010-0000-1400-000001000000}" name="Periodo" totalsRowLabel="Média" dataDxfId="357" totalsRowDxfId="356"/>
    <tableColumn id="2" xr3:uid="{00000000-0010-0000-1400-000002000000}" name="Consumo Ponta [a]" totalsRowFunction="average" dataDxfId="355" totalsRowDxfId="354" dataCellStyle="Vírgula"/>
    <tableColumn id="3" xr3:uid="{00000000-0010-0000-1400-000003000000}" name="Consumo Fora Ponta [b]" totalsRowFunction="average" dataDxfId="353" totalsRowDxfId="352" dataCellStyle="Vírgula"/>
    <tableColumn id="4" xr3:uid="{00000000-0010-0000-1400-000004000000}" name="Consumo total (kWh/mês)" totalsRowFunction="sum" dataDxfId="351" totalsRowDxfId="350">
      <calculatedColumnFormula>UCs!$BA6+UCs!$BB6</calculatedColumn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15000000}" name="Tabela262393113" displayName="Tabela262393113" ref="AZ21:BA34" totalsRowCount="1" headerRowDxfId="349" totalsRowDxfId="348">
  <autoFilter ref="AZ21:BA33" xr:uid="{00000000-0009-0000-0100-000070000000}"/>
  <tableColumns count="2">
    <tableColumn id="1" xr3:uid="{00000000-0010-0000-1500-000001000000}" name="Periodo" totalsRowLabel="Média" dataDxfId="347" totalsRowDxfId="346"/>
    <tableColumn id="2" xr3:uid="{00000000-0010-0000-1500-000002000000}" name="Demanda[kW]" totalsRowFunction="average" dataDxfId="345" totalsRowDxfId="344" dataCellStyle="Vírgula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16000000}" name="Consumo_energia_UC12" displayName="Consumo_energia_UC12" ref="BE5:BH18" totalsRowCount="1" headerRowDxfId="343" totalsRowDxfId="340" headerRowBorderDxfId="342" tableBorderDxfId="341">
  <autoFilter ref="BE5:BH17" xr:uid="{00000000-0009-0000-0100-000071000000}"/>
  <tableColumns count="4">
    <tableColumn id="1" xr3:uid="{00000000-0010-0000-1600-000001000000}" name="Periodo" totalsRowLabel="Média" dataDxfId="339" totalsRowDxfId="338"/>
    <tableColumn id="2" xr3:uid="{00000000-0010-0000-1600-000002000000}" name="Consumo Ponta [a]" totalsRowFunction="average" dataDxfId="337" totalsRowDxfId="336" dataCellStyle="Vírgula"/>
    <tableColumn id="3" xr3:uid="{00000000-0010-0000-1600-000003000000}" name="Consumo Fora Ponta [b]" totalsRowFunction="average" dataDxfId="335" totalsRowDxfId="334" dataCellStyle="Vírgula"/>
    <tableColumn id="4" xr3:uid="{00000000-0010-0000-1600-000004000000}" name="Consumo total (kWh/mês)" totalsRowFunction="sum" dataDxfId="333" totalsRowDxfId="332">
      <calculatedColumnFormula>UCs!$BF6+UCs!$BG6</calculatedColumn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17000000}" name="Tabela262395115" displayName="Tabela262395115" ref="BE21:BF34" totalsRowCount="1" headerRowDxfId="331" totalsRowDxfId="330">
  <autoFilter ref="BE21:BF33" xr:uid="{00000000-0009-0000-0100-000072000000}"/>
  <tableColumns count="2">
    <tableColumn id="1" xr3:uid="{00000000-0010-0000-1700-000001000000}" name="Periodo" totalsRowLabel="Média" dataDxfId="329" totalsRowDxfId="328"/>
    <tableColumn id="2" xr3:uid="{00000000-0010-0000-1700-000002000000}" name="Demanda[kW]" totalsRowFunction="average" dataDxfId="327" totalsRowDxfId="326" dataCellStyle="Vírgula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18000000}" name="Consumo_energia_UC13" displayName="Consumo_energia_UC13" ref="BJ5:BM18" totalsRowCount="1" headerRowDxfId="325" totalsRowDxfId="322" headerRowBorderDxfId="324" tableBorderDxfId="323">
  <autoFilter ref="BJ5:BM17" xr:uid="{00000000-0009-0000-0100-000073000000}"/>
  <tableColumns count="4">
    <tableColumn id="1" xr3:uid="{00000000-0010-0000-1800-000001000000}" name="Periodo" totalsRowLabel="Média" dataDxfId="321" totalsRowDxfId="320"/>
    <tableColumn id="2" xr3:uid="{00000000-0010-0000-1800-000002000000}" name="Consumo Ponta [a]" totalsRowFunction="average" dataDxfId="319" totalsRowDxfId="318" dataCellStyle="Vírgula"/>
    <tableColumn id="3" xr3:uid="{00000000-0010-0000-1800-000003000000}" name="Consumo Fora Ponta [b]" totalsRowFunction="average" dataDxfId="317" totalsRowDxfId="316" dataCellStyle="Vírgula"/>
    <tableColumn id="4" xr3:uid="{00000000-0010-0000-1800-000004000000}" name="Consumo total (kWh/mês)" totalsRowFunction="sum" dataDxfId="315" totalsRowDxfId="314">
      <calculatedColumnFormula>UCs!$BK6+UCs!$BL6</calculatedColumn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19000000}" name="Tabela262397117" displayName="Tabela262397117" ref="BJ21:BK34" totalsRowCount="1" headerRowDxfId="313" totalsRowDxfId="312">
  <autoFilter ref="BJ21:BK33" xr:uid="{00000000-0009-0000-0100-000074000000}"/>
  <tableColumns count="2">
    <tableColumn id="1" xr3:uid="{00000000-0010-0000-1900-000001000000}" name="Periodo" totalsRowLabel="Média" dataDxfId="311" totalsRowDxfId="310"/>
    <tableColumn id="2" xr3:uid="{00000000-0010-0000-1900-000002000000}" name="Demanda[kW]" totalsRowFunction="average" dataDxfId="309" totalsRowDxfId="308" dataCellStyle="Vírgula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1A000000}" name="Consumo_energia_UC14" displayName="Consumo_energia_UC14" ref="BO5:BR18" totalsRowCount="1" headerRowDxfId="307" totalsRowDxfId="304" headerRowBorderDxfId="306" tableBorderDxfId="305">
  <autoFilter ref="BO5:BR17" xr:uid="{00000000-0009-0000-0100-000075000000}"/>
  <tableColumns count="4">
    <tableColumn id="1" xr3:uid="{00000000-0010-0000-1A00-000001000000}" name="Periodo" totalsRowLabel="Média" dataDxfId="303" totalsRowDxfId="302"/>
    <tableColumn id="2" xr3:uid="{00000000-0010-0000-1A00-000002000000}" name="Consumo Ponta [a]" totalsRowFunction="average" dataDxfId="301" totalsRowDxfId="300" dataCellStyle="Vírgula"/>
    <tableColumn id="3" xr3:uid="{00000000-0010-0000-1A00-000003000000}" name="Consumo Fora Ponta [b]" totalsRowFunction="average" dataDxfId="299" totalsRowDxfId="298" dataCellStyle="Vírgula"/>
    <tableColumn id="4" xr3:uid="{00000000-0010-0000-1A00-000004000000}" name="Consumo total (kWh/mês)" totalsRowFunction="sum" dataDxfId="297" totalsRowDxfId="296">
      <calculatedColumnFormula>UCs!$BP6+UCs!$BQ6</calculatedColumnFormula>
    </tableColumn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1B000000}" name="Tabela262399119" displayName="Tabela262399119" ref="BO21:BP34" totalsRowCount="1" headerRowDxfId="295" totalsRowDxfId="294">
  <autoFilter ref="BO21:BP33" xr:uid="{00000000-0009-0000-0100-000076000000}"/>
  <tableColumns count="2">
    <tableColumn id="1" xr3:uid="{00000000-0010-0000-1B00-000001000000}" name="Periodo" totalsRowLabel="Média" dataDxfId="293" totalsRowDxfId="292"/>
    <tableColumn id="2" xr3:uid="{00000000-0010-0000-1B00-000002000000}" name="Demanda[kW]" totalsRowFunction="average" dataDxfId="291" totalsRowDxfId="290" dataCellStyle="Vírgula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1C000000}" name="Consumo_energia_UC15" displayName="Consumo_energia_UC15" ref="BT5:BW18" totalsRowCount="1" headerRowDxfId="289" totalsRowDxfId="286" headerRowBorderDxfId="288" tableBorderDxfId="287">
  <autoFilter ref="BT5:BW17" xr:uid="{00000000-0009-0000-0100-000077000000}"/>
  <tableColumns count="4">
    <tableColumn id="1" xr3:uid="{00000000-0010-0000-1C00-000001000000}" name="Periodo" totalsRowLabel="Média" dataDxfId="285" totalsRowDxfId="284"/>
    <tableColumn id="2" xr3:uid="{00000000-0010-0000-1C00-000002000000}" name="Consumo Ponta [a]" totalsRowFunction="average" dataDxfId="283" totalsRowDxfId="282" dataCellStyle="Vírgula"/>
    <tableColumn id="3" xr3:uid="{00000000-0010-0000-1C00-000003000000}" name="Consumo Fora Ponta [b]" totalsRowFunction="average" dataDxfId="281" totalsRowDxfId="280" dataCellStyle="Vírgula"/>
    <tableColumn id="4" xr3:uid="{00000000-0010-0000-1C00-000004000000}" name="Consumo total (kWh/mês)" totalsRowFunction="sum" dataDxfId="279" totalsRowDxfId="278">
      <calculatedColumnFormula>UCs!$BU6+UCs!$BV6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02000000}" name="Consumo_energia_UC2" displayName="Consumo_energia_UC2" ref="G5:J18" totalsRowCount="1" headerRowDxfId="522" totalsRowDxfId="519" headerRowBorderDxfId="521" tableBorderDxfId="520">
  <autoFilter ref="G5:J17" xr:uid="{00000000-0009-0000-0100-00005B000000}"/>
  <tableColumns count="4">
    <tableColumn id="1" xr3:uid="{00000000-0010-0000-0200-000001000000}" name="Periodo" totalsRowLabel="Média" dataDxfId="518" totalsRowDxfId="517"/>
    <tableColumn id="2" xr3:uid="{00000000-0010-0000-0200-000002000000}" name="Consumo Ponta [a]" totalsRowFunction="average" dataDxfId="516" totalsRowDxfId="515" dataCellStyle="Vírgula"/>
    <tableColumn id="3" xr3:uid="{00000000-0010-0000-0200-000003000000}" name="Consumo Fora Ponta [b]" totalsRowFunction="average" dataDxfId="514" totalsRowDxfId="513" dataCellStyle="Vírgula"/>
    <tableColumn id="4" xr3:uid="{00000000-0010-0000-0200-000004000000}" name="Consumo total (kWh/mês)" totalsRowFunction="sum" dataDxfId="512" totalsRowDxfId="511">
      <calculatedColumnFormula>UCs!$H6+UCs!$I6</calculatedColumnFormula>
    </tableColumn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1D000000}" name="Tabela2623101121" displayName="Tabela2623101121" ref="BT21:BU34" totalsRowCount="1" headerRowDxfId="277" totalsRowDxfId="276">
  <autoFilter ref="BT21:BU33" xr:uid="{00000000-0009-0000-0100-000078000000}"/>
  <tableColumns count="2">
    <tableColumn id="1" xr3:uid="{00000000-0010-0000-1D00-000001000000}" name="Periodo" totalsRowLabel="Média" dataDxfId="275" totalsRowDxfId="274"/>
    <tableColumn id="2" xr3:uid="{00000000-0010-0000-1D00-000002000000}" name="Demanda[kW]" totalsRowFunction="average" dataDxfId="273" totalsRowDxfId="272" dataCellStyle="Vírgula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1E000000}" name="Consumo_energia_UC16" displayName="Consumo_energia_UC16" ref="BY5:CB18" totalsRowCount="1" headerRowDxfId="271" totalsRowDxfId="268" headerRowBorderDxfId="270" tableBorderDxfId="269">
  <autoFilter ref="BY5:CB17" xr:uid="{00000000-0009-0000-0100-000079000000}"/>
  <tableColumns count="4">
    <tableColumn id="1" xr3:uid="{00000000-0010-0000-1E00-000001000000}" name="Periodo" totalsRowLabel="Média" dataDxfId="267" totalsRowDxfId="266"/>
    <tableColumn id="2" xr3:uid="{00000000-0010-0000-1E00-000002000000}" name="Consumo Ponta [a]" totalsRowFunction="average" dataDxfId="265" totalsRowDxfId="264" dataCellStyle="Vírgula"/>
    <tableColumn id="3" xr3:uid="{00000000-0010-0000-1E00-000003000000}" name="Consumo Fora Ponta [b]" totalsRowFunction="average" dataDxfId="263" totalsRowDxfId="262" dataCellStyle="Vírgula"/>
    <tableColumn id="4" xr3:uid="{00000000-0010-0000-1E00-000004000000}" name="Consumo total (kWh/mês)" totalsRowFunction="sum" dataDxfId="261" totalsRowDxfId="260">
      <calculatedColumnFormula>UCs!$BZ6+UCs!$CA6</calculatedColumnFormula>
    </tableColumn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1F000000}" name="Tabela262393103123" displayName="Tabela262393103123" ref="BY21:BZ34" totalsRowCount="1" headerRowDxfId="259" totalsRowDxfId="258">
  <autoFilter ref="BY21:BZ33" xr:uid="{00000000-0009-0000-0100-00007A000000}"/>
  <tableColumns count="2">
    <tableColumn id="1" xr3:uid="{00000000-0010-0000-1F00-000001000000}" name="Periodo" totalsRowLabel="Média" dataDxfId="257" totalsRowDxfId="256"/>
    <tableColumn id="2" xr3:uid="{00000000-0010-0000-1F00-000002000000}" name="Demanda[kW]" totalsRowFunction="average" dataDxfId="255" totalsRowDxfId="254" dataCellStyle="Vírgula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20000000}" name="Consumo_energia_UC17" displayName="Consumo_energia_UC17" ref="CD5:CG18" totalsRowCount="1" headerRowDxfId="253" totalsRowDxfId="250" headerRowBorderDxfId="252" tableBorderDxfId="251">
  <autoFilter ref="CD5:CG17" xr:uid="{00000000-0009-0000-0100-00007B000000}"/>
  <tableColumns count="4">
    <tableColumn id="1" xr3:uid="{00000000-0010-0000-2000-000001000000}" name="Periodo" totalsRowLabel="Média" dataDxfId="249" totalsRowDxfId="248"/>
    <tableColumn id="2" xr3:uid="{00000000-0010-0000-2000-000002000000}" name="Consumo Ponta [a]" totalsRowFunction="average" dataDxfId="247" totalsRowDxfId="246" dataCellStyle="Vírgula"/>
    <tableColumn id="3" xr3:uid="{00000000-0010-0000-2000-000003000000}" name="Consumo Fora Ponta [b]" totalsRowFunction="average" dataDxfId="245" totalsRowDxfId="244" dataCellStyle="Vírgula"/>
    <tableColumn id="4" xr3:uid="{00000000-0010-0000-2000-000004000000}" name="Consumo total (kWh/mês)" totalsRowFunction="sum" dataDxfId="243" totalsRowDxfId="242">
      <calculatedColumnFormula>UCs!$CE6+UCs!$CF6</calculatedColumnFormula>
    </tableColumn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21000000}" name="Tabela262395105125" displayName="Tabela262395105125" ref="CD21:CE34" totalsRowCount="1" headerRowDxfId="241" totalsRowDxfId="240">
  <autoFilter ref="CD21:CE33" xr:uid="{00000000-0009-0000-0100-00007C000000}"/>
  <tableColumns count="2">
    <tableColumn id="1" xr3:uid="{00000000-0010-0000-2100-000001000000}" name="Periodo" totalsRowLabel="Média" dataDxfId="239" totalsRowDxfId="238"/>
    <tableColumn id="2" xr3:uid="{00000000-0010-0000-2100-000002000000}" name="Demanda[kW]" totalsRowFunction="average" dataDxfId="237" totalsRowDxfId="236" dataCellStyle="Vírgula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22000000}" name="Consumo_energia_UC18" displayName="Consumo_energia_UC18" ref="CI5:CL18" totalsRowCount="1" headerRowDxfId="235" totalsRowDxfId="232" headerRowBorderDxfId="234" tableBorderDxfId="233">
  <autoFilter ref="CI5:CL17" xr:uid="{00000000-0009-0000-0100-00007D000000}"/>
  <tableColumns count="4">
    <tableColumn id="1" xr3:uid="{00000000-0010-0000-2200-000001000000}" name="Periodo" totalsRowLabel="Média" dataDxfId="231" totalsRowDxfId="230"/>
    <tableColumn id="2" xr3:uid="{00000000-0010-0000-2200-000002000000}" name="Consumo Ponta [a]" totalsRowFunction="average" dataDxfId="229" totalsRowDxfId="228" dataCellStyle="Vírgula"/>
    <tableColumn id="3" xr3:uid="{00000000-0010-0000-2200-000003000000}" name="Consumo Fora Ponta [b]" totalsRowFunction="average" dataDxfId="227" totalsRowDxfId="226" dataCellStyle="Vírgula"/>
    <tableColumn id="4" xr3:uid="{00000000-0010-0000-2200-000004000000}" name="Consumo total (kWh/mês)" totalsRowFunction="sum" dataDxfId="225" totalsRowDxfId="224">
      <calculatedColumnFormula>UCs!$CJ6+UCs!$CK6</calculatedColumnFormula>
    </tableColumn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23000000}" name="Tabela262397107127" displayName="Tabela262397107127" ref="CI21:CJ34" totalsRowCount="1" headerRowDxfId="223" totalsRowDxfId="222">
  <autoFilter ref="CI21:CJ33" xr:uid="{00000000-0009-0000-0100-00007E000000}"/>
  <tableColumns count="2">
    <tableColumn id="1" xr3:uid="{00000000-0010-0000-2300-000001000000}" name="Periodo" totalsRowLabel="Média" dataDxfId="221" totalsRowDxfId="220"/>
    <tableColumn id="2" xr3:uid="{00000000-0010-0000-2300-000002000000}" name="Demanda[kW]" totalsRowFunction="average" dataDxfId="219" totalsRowDxfId="218" dataCellStyle="Vírgula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24000000}" name="Consumo_energia_UC19" displayName="Consumo_energia_UC19" ref="CN5:CQ18" totalsRowCount="1" headerRowDxfId="217" totalsRowDxfId="214" headerRowBorderDxfId="216" tableBorderDxfId="215">
  <autoFilter ref="CN5:CQ17" xr:uid="{00000000-0009-0000-0100-00007F000000}"/>
  <tableColumns count="4">
    <tableColumn id="1" xr3:uid="{00000000-0010-0000-2400-000001000000}" name="Periodo" totalsRowLabel="Média" dataDxfId="213" totalsRowDxfId="212"/>
    <tableColumn id="2" xr3:uid="{00000000-0010-0000-2400-000002000000}" name="Consumo Ponta [a]" totalsRowFunction="average" dataDxfId="211" totalsRowDxfId="210" dataCellStyle="Vírgula"/>
    <tableColumn id="3" xr3:uid="{00000000-0010-0000-2400-000003000000}" name="Consumo Fora Ponta [b]" totalsRowFunction="average" dataDxfId="209" totalsRowDxfId="208" dataCellStyle="Vírgula"/>
    <tableColumn id="4" xr3:uid="{00000000-0010-0000-2400-000004000000}" name="Consumo total (kWh/mês)" totalsRowFunction="sum" dataDxfId="207" totalsRowDxfId="206">
      <calculatedColumnFormula>UCs!$CO6+UCs!$CP6</calculatedColumnFormula>
    </tableColumn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25000000}" name="Tabela262399109129" displayName="Tabela262399109129" ref="CN21:CO34" totalsRowCount="1" headerRowDxfId="205" totalsRowDxfId="204">
  <autoFilter ref="CN21:CO33" xr:uid="{00000000-0009-0000-0100-000080000000}"/>
  <tableColumns count="2">
    <tableColumn id="1" xr3:uid="{00000000-0010-0000-2500-000001000000}" name="Periodo" totalsRowLabel="Média" dataDxfId="203" totalsRowDxfId="202"/>
    <tableColumn id="2" xr3:uid="{00000000-0010-0000-2500-000002000000}" name="Demanda[kW]" totalsRowFunction="average" dataDxfId="201" totalsRowDxfId="200" dataCellStyle="Vírgula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26000000}" name="Consumo_energia_UC20" displayName="Consumo_energia_UC20" ref="CS5:CV18" totalsRowCount="1" headerRowDxfId="199" totalsRowDxfId="196" headerRowBorderDxfId="198" tableBorderDxfId="197">
  <autoFilter ref="CS5:CV17" xr:uid="{00000000-0009-0000-0100-000081000000}"/>
  <tableColumns count="4">
    <tableColumn id="1" xr3:uid="{00000000-0010-0000-2600-000001000000}" name="Periodo" totalsRowLabel="Média" dataDxfId="195" totalsRowDxfId="194"/>
    <tableColumn id="2" xr3:uid="{00000000-0010-0000-2600-000002000000}" name="Consumo Ponta [a]" totalsRowFunction="average" dataDxfId="193" totalsRowDxfId="192" dataCellStyle="Vírgula"/>
    <tableColumn id="3" xr3:uid="{00000000-0010-0000-2600-000003000000}" name="Consumo Fora Ponta [b]" totalsRowFunction="average" dataDxfId="191" totalsRowDxfId="190" dataCellStyle="Vírgula"/>
    <tableColumn id="4" xr3:uid="{00000000-0010-0000-2600-000004000000}" name="Consumo total (kWh/mês)" totalsRowFunction="sum" dataDxfId="189" totalsRowDxfId="188">
      <calculatedColumnFormula>UCs!$CT6+UCs!$CU6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03000000}" name="Tabela262393" displayName="Tabela262393" ref="G21:H34" totalsRowCount="1" headerRowDxfId="510" totalsRowDxfId="509">
  <autoFilter ref="G21:H33" xr:uid="{00000000-0009-0000-0100-00005C000000}"/>
  <tableColumns count="2">
    <tableColumn id="1" xr3:uid="{00000000-0010-0000-0300-000001000000}" name="Periodo" totalsRowLabel="Média" dataDxfId="508" totalsRowDxfId="507"/>
    <tableColumn id="2" xr3:uid="{00000000-0010-0000-0300-000002000000}" name="Demanda[kW]" totalsRowFunction="average" dataDxfId="506" totalsRowDxfId="505" dataCellStyle="Vírgula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27000000}" name="Tabela262399109129131" displayName="Tabela262399109129131" ref="CS21:CT34" totalsRowCount="1" headerRowDxfId="187" totalsRowDxfId="186">
  <autoFilter ref="CS21:CT33" xr:uid="{00000000-0009-0000-0100-000082000000}"/>
  <tableColumns count="2">
    <tableColumn id="1" xr3:uid="{00000000-0010-0000-2700-000001000000}" name="Periodo" totalsRowLabel="Média" dataDxfId="185" totalsRowDxfId="184"/>
    <tableColumn id="2" xr3:uid="{00000000-0010-0000-2700-000002000000}" name="Demanda[kW]" totalsRowFunction="average" dataDxfId="183" totalsRowDxfId="182" dataCellStyle="Vírgula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8000000}" name="Solar" displayName="Solar" ref="P3:S24" totalsRowCount="1" headerRowDxfId="181" tableBorderDxfId="180">
  <autoFilter ref="P3:S23" xr:uid="{00000000-0009-0000-0100-000001000000}"/>
  <tableColumns count="4">
    <tableColumn id="1" xr3:uid="{00000000-0010-0000-2800-000001000000}" name="UC" totalsRowLabel="Total" dataDxfId="4" totalsRowDxfId="3"/>
    <tableColumn id="2" xr3:uid="{00000000-0010-0000-2800-000002000000}" name="QTD" totalsRowFunction="sum" dataDxfId="7" totalsRowDxfId="2"/>
    <tableColumn id="3" xr3:uid="{00000000-0010-0000-2800-000003000000}" name="Energia" totalsRowFunction="sum" dataDxfId="6" totalsRowDxfId="1">
      <calculatedColumnFormula>IFERROR(($G$24/Solar[[#Totals],[QTD]])*Solar[[#This Row],[QTD]],"")</calculatedColumnFormula>
    </tableColumn>
    <tableColumn id="4" xr3:uid="{00000000-0010-0000-2800-000004000000}" name="Demanda" totalsRowFunction="sum" dataDxfId="5" totalsRowDxfId="0">
      <calculatedColumnFormula>IFERROR(($G$22/Solar[[#Totals],[QTD]])*Solar[[#This Row],[QTD]],"")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04000000}" name="Consumo_energia_UC3" displayName="Consumo_energia_UC3" ref="L5:O18" totalsRowCount="1" headerRowDxfId="504" totalsRowDxfId="501" headerRowBorderDxfId="503" tableBorderDxfId="502">
  <autoFilter ref="L5:O17" xr:uid="{00000000-0009-0000-0100-00005F000000}"/>
  <tableColumns count="4">
    <tableColumn id="1" xr3:uid="{00000000-0010-0000-0400-000001000000}" name="Periodo" totalsRowLabel="Média" dataDxfId="500" totalsRowDxfId="499"/>
    <tableColumn id="2" xr3:uid="{00000000-0010-0000-0400-000002000000}" name="Consumo Ponta [a]" totalsRowFunction="average" dataDxfId="498" totalsRowDxfId="497" dataCellStyle="Vírgula"/>
    <tableColumn id="3" xr3:uid="{00000000-0010-0000-0400-000003000000}" name="Consumo Fora Ponta [b]" totalsRowFunction="average" dataDxfId="496" totalsRowDxfId="495" dataCellStyle="Vírgula"/>
    <tableColumn id="4" xr3:uid="{00000000-0010-0000-0400-000004000000}" name="Consumo total (kWh/mês)" totalsRowFunction="sum" dataDxfId="494" totalsRowDxfId="493">
      <calculatedColumnFormula>UCs!$M6+UCs!$N6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05000000}" name="Tabela262397" displayName="Tabela262397" ref="L21:M34" totalsRowCount="1" headerRowDxfId="492" totalsRowDxfId="491">
  <autoFilter ref="L21:M33" xr:uid="{00000000-0009-0000-0100-000060000000}"/>
  <tableColumns count="2">
    <tableColumn id="1" xr3:uid="{00000000-0010-0000-0500-000001000000}" name="Periodo" totalsRowLabel="Média" dataDxfId="490" totalsRowDxfId="489"/>
    <tableColumn id="2" xr3:uid="{00000000-0010-0000-0500-000002000000}" name="Demanda[kW]" totalsRowFunction="average" dataDxfId="488" totalsRowDxfId="487" dataCellStyle="Vírgula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06000000}" name="Consumo_energia_UC4" displayName="Consumo_energia_UC4" ref="Q5:T18" totalsRowCount="1" headerRowDxfId="486" totalsRowDxfId="483" headerRowBorderDxfId="485" tableBorderDxfId="484">
  <autoFilter ref="Q5:T17" xr:uid="{00000000-0009-0000-0100-000061000000}"/>
  <tableColumns count="4">
    <tableColumn id="1" xr3:uid="{00000000-0010-0000-0600-000001000000}" name="Periodo" totalsRowLabel="Média" dataDxfId="482" totalsRowDxfId="481"/>
    <tableColumn id="2" xr3:uid="{00000000-0010-0000-0600-000002000000}" name="Consumo Ponta [a]" totalsRowFunction="average" dataDxfId="480" totalsRowDxfId="479" dataCellStyle="Vírgula"/>
    <tableColumn id="3" xr3:uid="{00000000-0010-0000-0600-000003000000}" name="Consumo Fora Ponta [b]" totalsRowFunction="average" dataDxfId="478" totalsRowDxfId="477" dataCellStyle="Vírgula"/>
    <tableColumn id="4" xr3:uid="{00000000-0010-0000-0600-000004000000}" name="Consumo total (kWh/mês)" totalsRowFunction="sum" dataDxfId="476" totalsRowDxfId="475">
      <calculatedColumnFormula>UCs!$R6+UCs!$S6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07000000}" name="Tabela262399" displayName="Tabela262399" ref="Q21:R34" totalsRowCount="1" headerRowDxfId="474" totalsRowDxfId="473">
  <autoFilter ref="Q21:R33" xr:uid="{00000000-0009-0000-0100-000062000000}"/>
  <tableColumns count="2">
    <tableColumn id="1" xr3:uid="{00000000-0010-0000-0700-000001000000}" name="Periodo" totalsRowLabel="Média" dataDxfId="472" totalsRowDxfId="471"/>
    <tableColumn id="2" xr3:uid="{00000000-0010-0000-0700-000002000000}" name="Demanda[kW]" totalsRowFunction="average" dataDxfId="470" totalsRowDxfId="469" dataCellStyle="Vírgula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08000000}" name="Consumo_energia_UC5" displayName="Consumo_energia_UC5" ref="V5:Y18" totalsRowCount="1" headerRowDxfId="468" totalsRowDxfId="465" headerRowBorderDxfId="467" tableBorderDxfId="466">
  <autoFilter ref="V5:Y17" xr:uid="{00000000-0009-0000-0100-000063000000}"/>
  <tableColumns count="4">
    <tableColumn id="1" xr3:uid="{00000000-0010-0000-0800-000001000000}" name="Periodo" totalsRowLabel="Média" dataDxfId="464" totalsRowDxfId="463"/>
    <tableColumn id="2" xr3:uid="{00000000-0010-0000-0800-000002000000}" name="Consumo Ponta [a]" totalsRowFunction="average" dataDxfId="462" totalsRowDxfId="461" dataCellStyle="Vírgula"/>
    <tableColumn id="3" xr3:uid="{00000000-0010-0000-0800-000003000000}" name="Consumo Fora Ponta [b]" totalsRowFunction="average" dataDxfId="460" totalsRowDxfId="459" dataCellStyle="Vírgula"/>
    <tableColumn id="4" xr3:uid="{00000000-0010-0000-0800-000004000000}" name="Consumo total (kWh/mês)" totalsRowFunction="sum" dataDxfId="458" totalsRowDxfId="457">
      <calculatedColumnFormula>UCs!$W6+UCs!$X6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ficiencia.energetica@copel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omments" Target="../comments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table" Target="../tables/table41.xml"/><Relationship Id="rId5" Type="http://schemas.openxmlformats.org/officeDocument/2006/relationships/image" Target="../media/image11.emf"/><Relationship Id="rId4" Type="http://schemas.openxmlformats.org/officeDocument/2006/relationships/control" Target="../activeX/activeX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9" Type="http://schemas.openxmlformats.org/officeDocument/2006/relationships/table" Target="../tables/table37.xml"/><Relationship Id="rId21" Type="http://schemas.openxmlformats.org/officeDocument/2006/relationships/table" Target="../tables/table19.xml"/><Relationship Id="rId34" Type="http://schemas.openxmlformats.org/officeDocument/2006/relationships/table" Target="../tables/table32.xml"/><Relationship Id="rId42" Type="http://schemas.openxmlformats.org/officeDocument/2006/relationships/table" Target="../tables/table40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29" Type="http://schemas.openxmlformats.org/officeDocument/2006/relationships/table" Target="../tables/table27.xml"/><Relationship Id="rId41" Type="http://schemas.openxmlformats.org/officeDocument/2006/relationships/table" Target="../tables/table39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40" Type="http://schemas.openxmlformats.org/officeDocument/2006/relationships/table" Target="../tables/table38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31" Type="http://schemas.openxmlformats.org/officeDocument/2006/relationships/table" Target="../tables/table29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2"/>
  <dimension ref="B2:AH107"/>
  <sheetViews>
    <sheetView tabSelected="1" zoomScale="85" zoomScaleNormal="85" workbookViewId="0">
      <selection activeCell="AM17" sqref="AM17"/>
    </sheetView>
  </sheetViews>
  <sheetFormatPr defaultColWidth="9.1796875" defaultRowHeight="15" customHeight="1" x14ac:dyDescent="0.35"/>
  <cols>
    <col min="1" max="1" width="3.7265625" style="53" customWidth="1"/>
    <col min="2" max="2" width="3.7265625" style="74" customWidth="1"/>
    <col min="3" max="33" width="3.7265625" style="53" customWidth="1"/>
    <col min="34" max="34" width="5.7265625" style="53" customWidth="1"/>
    <col min="35" max="16384" width="9.1796875" style="53"/>
  </cols>
  <sheetData>
    <row r="2" spans="2:34" ht="15" customHeight="1" x14ac:dyDescent="0.35">
      <c r="B2" s="50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2"/>
    </row>
    <row r="3" spans="2:34" ht="15" customHeight="1" x14ac:dyDescent="0.35">
      <c r="B3" s="54"/>
      <c r="C3" s="55" t="s">
        <v>1182</v>
      </c>
      <c r="AH3" s="56"/>
    </row>
    <row r="4" spans="2:34" ht="15" customHeight="1" x14ac:dyDescent="0.35">
      <c r="B4" s="54"/>
      <c r="D4" s="53" t="s">
        <v>1163</v>
      </c>
      <c r="E4" s="55" t="s">
        <v>1356</v>
      </c>
      <c r="AH4" s="56"/>
    </row>
    <row r="5" spans="2:34" ht="15" customHeight="1" x14ac:dyDescent="0.35">
      <c r="B5" s="54"/>
      <c r="AH5" s="56"/>
    </row>
    <row r="6" spans="2:34" ht="15" customHeight="1" x14ac:dyDescent="0.35">
      <c r="B6" s="54"/>
      <c r="D6" s="57" t="s">
        <v>1165</v>
      </c>
      <c r="E6" s="58" t="s">
        <v>1183</v>
      </c>
      <c r="F6" s="59"/>
      <c r="G6" s="59"/>
      <c r="H6" s="59"/>
      <c r="I6" s="60"/>
      <c r="J6" s="61" t="s">
        <v>1173</v>
      </c>
      <c r="K6" s="62" t="s">
        <v>1189</v>
      </c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3"/>
      <c r="AH6" s="56"/>
    </row>
    <row r="7" spans="2:34" ht="15" customHeight="1" x14ac:dyDescent="0.35">
      <c r="B7" s="54"/>
      <c r="J7" s="64" t="s">
        <v>1174</v>
      </c>
      <c r="K7" s="65" t="s">
        <v>1188</v>
      </c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6"/>
      <c r="AH7" s="56"/>
    </row>
    <row r="8" spans="2:34" ht="15" customHeight="1" x14ac:dyDescent="0.35">
      <c r="B8" s="54"/>
      <c r="J8" s="64" t="s">
        <v>1175</v>
      </c>
      <c r="K8" s="65" t="s">
        <v>1185</v>
      </c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6"/>
      <c r="AH8" s="56"/>
    </row>
    <row r="9" spans="2:34" ht="15" customHeight="1" x14ac:dyDescent="0.35">
      <c r="B9" s="54"/>
      <c r="J9" s="64" t="s">
        <v>1332</v>
      </c>
      <c r="K9" s="65" t="s">
        <v>1186</v>
      </c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6"/>
      <c r="AH9" s="56"/>
    </row>
    <row r="10" spans="2:34" ht="15" customHeight="1" x14ac:dyDescent="0.35">
      <c r="B10" s="54"/>
      <c r="J10" s="67" t="s">
        <v>1354</v>
      </c>
      <c r="K10" s="68" t="s">
        <v>1198</v>
      </c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70"/>
      <c r="AH10" s="56"/>
    </row>
    <row r="11" spans="2:34" ht="15" customHeight="1" x14ac:dyDescent="0.35">
      <c r="B11" s="54"/>
      <c r="K11" s="55"/>
      <c r="AH11" s="56"/>
    </row>
    <row r="12" spans="2:34" ht="15" customHeight="1" x14ac:dyDescent="0.35">
      <c r="B12" s="54"/>
      <c r="D12" s="53" t="s">
        <v>1178</v>
      </c>
      <c r="E12" s="53" t="s">
        <v>1193</v>
      </c>
      <c r="AH12" s="56"/>
    </row>
    <row r="13" spans="2:34" ht="15" customHeight="1" x14ac:dyDescent="0.35">
      <c r="B13" s="54"/>
      <c r="E13" s="53" t="s">
        <v>1179</v>
      </c>
      <c r="F13" s="53" t="s">
        <v>1194</v>
      </c>
      <c r="AH13" s="56"/>
    </row>
    <row r="14" spans="2:34" ht="15" customHeight="1" x14ac:dyDescent="0.35">
      <c r="B14" s="54"/>
      <c r="E14" s="53" t="s">
        <v>1180</v>
      </c>
      <c r="F14" s="53" t="s">
        <v>1195</v>
      </c>
      <c r="AH14" s="56"/>
    </row>
    <row r="15" spans="2:34" ht="15" customHeight="1" x14ac:dyDescent="0.35">
      <c r="B15" s="54"/>
      <c r="D15" s="53" t="s">
        <v>1187</v>
      </c>
      <c r="E15" s="53" t="s">
        <v>1192</v>
      </c>
      <c r="AH15" s="56"/>
    </row>
    <row r="16" spans="2:34" ht="15" customHeight="1" x14ac:dyDescent="0.35">
      <c r="B16" s="54"/>
      <c r="E16" s="53" t="s">
        <v>1190</v>
      </c>
      <c r="F16" s="53" t="s">
        <v>1196</v>
      </c>
      <c r="AH16" s="56"/>
    </row>
    <row r="17" spans="2:34" ht="15" customHeight="1" x14ac:dyDescent="0.35">
      <c r="B17" s="54"/>
      <c r="D17" s="53" t="s">
        <v>1176</v>
      </c>
      <c r="E17" s="53" t="s">
        <v>1200</v>
      </c>
      <c r="AH17" s="56"/>
    </row>
    <row r="18" spans="2:34" ht="15" customHeight="1" x14ac:dyDescent="0.35">
      <c r="B18" s="54"/>
      <c r="E18" s="53" t="s">
        <v>1201</v>
      </c>
      <c r="AH18" s="56"/>
    </row>
    <row r="19" spans="2:34" ht="15" customHeight="1" x14ac:dyDescent="0.35">
      <c r="B19" s="71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3"/>
    </row>
    <row r="21" spans="2:34" ht="15" customHeight="1" x14ac:dyDescent="0.35">
      <c r="B21" s="50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2"/>
    </row>
    <row r="22" spans="2:34" ht="15" customHeight="1" x14ac:dyDescent="0.35">
      <c r="B22" s="75"/>
      <c r="C22" s="55" t="s">
        <v>1199</v>
      </c>
      <c r="AH22" s="76"/>
    </row>
    <row r="23" spans="2:34" ht="15" customHeight="1" x14ac:dyDescent="0.35">
      <c r="B23" s="77"/>
      <c r="D23" s="53" t="s">
        <v>1163</v>
      </c>
      <c r="E23" s="55" t="s">
        <v>1164</v>
      </c>
      <c r="AH23" s="76"/>
    </row>
    <row r="24" spans="2:34" ht="15" customHeight="1" x14ac:dyDescent="0.35">
      <c r="B24" s="77"/>
      <c r="D24" s="53" t="s">
        <v>1329</v>
      </c>
      <c r="E24" s="53" t="s">
        <v>1390</v>
      </c>
      <c r="AH24" s="76"/>
    </row>
    <row r="25" spans="2:34" ht="15" customHeight="1" x14ac:dyDescent="0.35">
      <c r="B25" s="77"/>
      <c r="E25" s="53" t="s">
        <v>1330</v>
      </c>
      <c r="F25" s="53" t="s">
        <v>1453</v>
      </c>
      <c r="AH25" s="76"/>
    </row>
    <row r="26" spans="2:34" ht="15" customHeight="1" x14ac:dyDescent="0.35">
      <c r="B26" s="77"/>
      <c r="E26" s="539" t="s">
        <v>3003</v>
      </c>
      <c r="F26" s="539" t="s">
        <v>3005</v>
      </c>
      <c r="G26" s="539"/>
      <c r="H26" s="539"/>
      <c r="I26" s="539"/>
      <c r="J26" s="539"/>
      <c r="K26" s="539"/>
      <c r="L26" s="539"/>
      <c r="M26" s="539"/>
      <c r="N26" s="539"/>
      <c r="O26" s="539"/>
      <c r="P26" s="539"/>
      <c r="Q26" s="539"/>
      <c r="R26" s="539"/>
      <c r="S26" s="539"/>
      <c r="T26" s="539"/>
      <c r="U26" s="539"/>
      <c r="V26" s="539"/>
      <c r="W26" s="539"/>
      <c r="X26" s="539"/>
      <c r="Y26" s="539"/>
      <c r="Z26" s="539"/>
      <c r="AA26" s="539"/>
      <c r="AB26" s="539"/>
      <c r="AC26" s="539"/>
      <c r="AD26" s="539"/>
      <c r="AE26" s="539"/>
      <c r="AF26" s="539"/>
      <c r="AG26" s="539"/>
      <c r="AH26" s="76"/>
    </row>
    <row r="27" spans="2:34" ht="15" customHeight="1" x14ac:dyDescent="0.35">
      <c r="B27" s="77"/>
      <c r="E27" s="539"/>
      <c r="F27" s="539" t="s">
        <v>3004</v>
      </c>
      <c r="G27" s="539"/>
      <c r="H27" s="539"/>
      <c r="I27" s="539"/>
      <c r="J27" s="539"/>
      <c r="K27" s="539"/>
      <c r="L27" s="539"/>
      <c r="M27" s="539"/>
      <c r="N27" s="539"/>
      <c r="O27" s="539"/>
      <c r="P27" s="539"/>
      <c r="Q27" s="539"/>
      <c r="R27" s="539"/>
      <c r="S27" s="539"/>
      <c r="T27" s="539"/>
      <c r="U27" s="539"/>
      <c r="V27" s="539"/>
      <c r="W27" s="539"/>
      <c r="X27" s="539"/>
      <c r="Y27" s="539"/>
      <c r="Z27" s="539"/>
      <c r="AA27" s="539"/>
      <c r="AB27" s="539"/>
      <c r="AC27" s="539"/>
      <c r="AD27" s="539"/>
      <c r="AE27" s="539"/>
      <c r="AF27" s="539"/>
      <c r="AG27" s="539"/>
      <c r="AH27" s="76"/>
    </row>
    <row r="28" spans="2:34" ht="15" customHeight="1" x14ac:dyDescent="0.35">
      <c r="B28" s="77"/>
      <c r="D28" s="53" t="s">
        <v>1178</v>
      </c>
      <c r="E28" s="53" t="s">
        <v>1331</v>
      </c>
      <c r="AH28" s="76"/>
    </row>
    <row r="29" spans="2:34" ht="15" customHeight="1" x14ac:dyDescent="0.35">
      <c r="B29" s="77"/>
      <c r="E29" s="53" t="s">
        <v>1391</v>
      </c>
      <c r="F29" s="53" t="s">
        <v>1204</v>
      </c>
      <c r="AH29" s="76"/>
    </row>
    <row r="30" spans="2:34" ht="15" customHeight="1" x14ac:dyDescent="0.35">
      <c r="B30" s="77"/>
      <c r="E30" s="53" t="s">
        <v>1392</v>
      </c>
      <c r="F30" s="53" t="s">
        <v>1205</v>
      </c>
      <c r="AH30" s="76"/>
    </row>
    <row r="31" spans="2:34" ht="39.75" customHeight="1" x14ac:dyDescent="0.35">
      <c r="B31" s="77"/>
      <c r="D31" s="78" t="s">
        <v>1187</v>
      </c>
      <c r="E31" s="639" t="s">
        <v>1355</v>
      </c>
      <c r="F31" s="639"/>
      <c r="G31" s="639"/>
      <c r="H31" s="639"/>
      <c r="I31" s="639"/>
      <c r="J31" s="639"/>
      <c r="K31" s="639"/>
      <c r="L31" s="639"/>
      <c r="M31" s="639"/>
      <c r="N31" s="639"/>
      <c r="O31" s="639"/>
      <c r="P31" s="639"/>
      <c r="Q31" s="639"/>
      <c r="R31" s="639"/>
      <c r="S31" s="639"/>
      <c r="T31" s="639"/>
      <c r="U31" s="639"/>
      <c r="V31" s="639"/>
      <c r="W31" s="639"/>
      <c r="X31" s="639"/>
      <c r="Y31" s="639"/>
      <c r="Z31" s="639"/>
      <c r="AA31" s="639"/>
      <c r="AB31" s="639"/>
      <c r="AC31" s="639"/>
      <c r="AH31" s="76"/>
    </row>
    <row r="32" spans="2:34" ht="36" customHeight="1" x14ac:dyDescent="0.35">
      <c r="B32" s="77"/>
      <c r="D32" s="78" t="s">
        <v>1176</v>
      </c>
      <c r="E32" s="639" t="s">
        <v>1454</v>
      </c>
      <c r="F32" s="639"/>
      <c r="G32" s="639"/>
      <c r="H32" s="639"/>
      <c r="I32" s="639"/>
      <c r="J32" s="639"/>
      <c r="K32" s="639"/>
      <c r="L32" s="639"/>
      <c r="M32" s="639"/>
      <c r="N32" s="639"/>
      <c r="O32" s="639"/>
      <c r="P32" s="639"/>
      <c r="Q32" s="639"/>
      <c r="R32" s="639"/>
      <c r="S32" s="639"/>
      <c r="T32" s="639"/>
      <c r="U32" s="639"/>
      <c r="V32" s="639"/>
      <c r="W32" s="639"/>
      <c r="X32" s="639"/>
      <c r="Y32" s="639"/>
      <c r="Z32" s="639"/>
      <c r="AA32" s="639"/>
      <c r="AB32" s="639"/>
      <c r="AC32" s="79"/>
      <c r="AH32" s="76"/>
    </row>
    <row r="33" spans="2:34" ht="15" customHeight="1" x14ac:dyDescent="0.35">
      <c r="B33" s="80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81"/>
    </row>
    <row r="35" spans="2:34" ht="15" customHeight="1" x14ac:dyDescent="0.35">
      <c r="B35" s="86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84"/>
    </row>
    <row r="36" spans="2:34" ht="15" customHeight="1" x14ac:dyDescent="0.35">
      <c r="B36" s="75"/>
      <c r="C36" s="55" t="s">
        <v>3075</v>
      </c>
      <c r="AH36" s="76"/>
    </row>
    <row r="37" spans="2:34" ht="14.5" x14ac:dyDescent="0.35">
      <c r="B37" s="75"/>
      <c r="D37" s="78" t="s">
        <v>1163</v>
      </c>
      <c r="E37" s="641" t="s">
        <v>3078</v>
      </c>
      <c r="F37" s="641"/>
      <c r="G37" s="641"/>
      <c r="H37" s="641"/>
      <c r="I37" s="641"/>
      <c r="J37" s="641"/>
      <c r="K37" s="641"/>
      <c r="L37" s="641"/>
      <c r="M37" s="641"/>
      <c r="N37" s="641"/>
      <c r="O37" s="641"/>
      <c r="P37" s="641"/>
      <c r="Q37" s="641"/>
      <c r="R37" s="641"/>
      <c r="S37" s="641"/>
      <c r="T37" s="641"/>
      <c r="U37" s="641"/>
      <c r="V37" s="641"/>
      <c r="W37" s="641"/>
      <c r="X37" s="641"/>
      <c r="Y37" s="641"/>
      <c r="Z37" s="641"/>
      <c r="AA37" s="641"/>
      <c r="AB37" s="641"/>
      <c r="AC37" s="641"/>
      <c r="AD37" s="641"/>
      <c r="AE37" s="641"/>
      <c r="AF37" s="641"/>
      <c r="AG37" s="641"/>
      <c r="AH37" s="642"/>
    </row>
    <row r="38" spans="2:34" ht="34.5" customHeight="1" x14ac:dyDescent="0.35">
      <c r="B38" s="75"/>
      <c r="D38" s="78" t="s">
        <v>1165</v>
      </c>
      <c r="E38" s="641" t="s">
        <v>3076</v>
      </c>
      <c r="F38" s="641"/>
      <c r="G38" s="641"/>
      <c r="H38" s="641"/>
      <c r="I38" s="641"/>
      <c r="J38" s="641"/>
      <c r="K38" s="641"/>
      <c r="L38" s="641"/>
      <c r="M38" s="641"/>
      <c r="N38" s="641"/>
      <c r="O38" s="641"/>
      <c r="P38" s="641"/>
      <c r="Q38" s="641"/>
      <c r="R38" s="641"/>
      <c r="S38" s="641"/>
      <c r="T38" s="641"/>
      <c r="U38" s="641"/>
      <c r="V38" s="641"/>
      <c r="W38" s="641"/>
      <c r="X38" s="641"/>
      <c r="Y38" s="641"/>
      <c r="Z38" s="641"/>
      <c r="AA38" s="641"/>
      <c r="AB38" s="641"/>
      <c r="AC38" s="641"/>
      <c r="AD38" s="641"/>
      <c r="AE38" s="641"/>
      <c r="AF38" s="641"/>
      <c r="AG38" s="641"/>
      <c r="AH38" s="642"/>
    </row>
    <row r="39" spans="2:34" ht="32.25" customHeight="1" x14ac:dyDescent="0.35">
      <c r="B39" s="75"/>
      <c r="D39" s="78" t="s">
        <v>1178</v>
      </c>
      <c r="E39" s="641" t="s">
        <v>3077</v>
      </c>
      <c r="F39" s="641"/>
      <c r="G39" s="641"/>
      <c r="H39" s="641"/>
      <c r="I39" s="641"/>
      <c r="J39" s="641"/>
      <c r="K39" s="641"/>
      <c r="L39" s="641"/>
      <c r="M39" s="641"/>
      <c r="N39" s="641"/>
      <c r="O39" s="641"/>
      <c r="P39" s="641"/>
      <c r="Q39" s="641"/>
      <c r="R39" s="641"/>
      <c r="S39" s="641"/>
      <c r="T39" s="641"/>
      <c r="U39" s="641"/>
      <c r="V39" s="641"/>
      <c r="W39" s="641"/>
      <c r="X39" s="641"/>
      <c r="Y39" s="641"/>
      <c r="Z39" s="641"/>
      <c r="AA39" s="641"/>
      <c r="AB39" s="641"/>
      <c r="AC39" s="641"/>
      <c r="AD39" s="641"/>
      <c r="AE39" s="641"/>
      <c r="AF39" s="641"/>
      <c r="AG39" s="641"/>
      <c r="AH39" s="642"/>
    </row>
    <row r="40" spans="2:34" ht="15" customHeight="1" x14ac:dyDescent="0.35">
      <c r="B40" s="75"/>
      <c r="D40" s="78" t="s">
        <v>1178</v>
      </c>
      <c r="E40" s="641" t="s">
        <v>3079</v>
      </c>
      <c r="F40" s="641"/>
      <c r="G40" s="641"/>
      <c r="H40" s="641"/>
      <c r="I40" s="641"/>
      <c r="J40" s="641"/>
      <c r="K40" s="641"/>
      <c r="L40" s="641"/>
      <c r="M40" s="641"/>
      <c r="N40" s="641"/>
      <c r="O40" s="641"/>
      <c r="P40" s="641"/>
      <c r="Q40" s="641"/>
      <c r="R40" s="641"/>
      <c r="S40" s="641"/>
      <c r="T40" s="641"/>
      <c r="U40" s="641"/>
      <c r="V40" s="641"/>
      <c r="W40" s="641"/>
      <c r="X40" s="641"/>
      <c r="Y40" s="641"/>
      <c r="Z40" s="641"/>
      <c r="AA40" s="641"/>
      <c r="AB40" s="641"/>
      <c r="AC40" s="641"/>
      <c r="AD40" s="641"/>
      <c r="AE40" s="641"/>
      <c r="AF40" s="641"/>
      <c r="AG40" s="641"/>
      <c r="AH40" s="642"/>
    </row>
    <row r="41" spans="2:34" ht="15" customHeight="1" x14ac:dyDescent="0.35">
      <c r="B41" s="75"/>
      <c r="D41" s="78" t="s">
        <v>1187</v>
      </c>
      <c r="E41" s="641" t="s">
        <v>3081</v>
      </c>
      <c r="F41" s="641"/>
      <c r="G41" s="641"/>
      <c r="H41" s="641"/>
      <c r="I41" s="641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641"/>
      <c r="U41" s="641"/>
      <c r="V41" s="641"/>
      <c r="W41" s="641"/>
      <c r="X41" s="641"/>
      <c r="Y41" s="641"/>
      <c r="Z41" s="641"/>
      <c r="AA41" s="641"/>
      <c r="AB41" s="641"/>
      <c r="AC41" s="641"/>
      <c r="AD41" s="641"/>
      <c r="AE41" s="641"/>
      <c r="AF41" s="641"/>
      <c r="AG41" s="641"/>
      <c r="AH41" s="642"/>
    </row>
    <row r="42" spans="2:34" ht="15" customHeight="1" x14ac:dyDescent="0.35">
      <c r="B42" s="85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81"/>
    </row>
    <row r="44" spans="2:34" ht="15" customHeight="1" x14ac:dyDescent="0.35">
      <c r="B44" s="50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2"/>
    </row>
    <row r="45" spans="2:34" ht="15" customHeight="1" x14ac:dyDescent="0.35">
      <c r="B45" s="75"/>
      <c r="C45" s="55" t="s">
        <v>1258</v>
      </c>
      <c r="AH45" s="76"/>
    </row>
    <row r="46" spans="2:34" ht="15" customHeight="1" x14ac:dyDescent="0.35">
      <c r="B46" s="77"/>
      <c r="D46" s="53" t="s">
        <v>1259</v>
      </c>
      <c r="AH46" s="76"/>
    </row>
    <row r="47" spans="2:34" ht="15" customHeight="1" x14ac:dyDescent="0.35">
      <c r="B47" s="77"/>
      <c r="D47" s="53" t="s">
        <v>1357</v>
      </c>
      <c r="AH47" s="76"/>
    </row>
    <row r="48" spans="2:34" ht="15" customHeight="1" x14ac:dyDescent="0.35">
      <c r="B48" s="77"/>
      <c r="D48" s="53" t="s">
        <v>1163</v>
      </c>
      <c r="E48" s="53" t="s">
        <v>1260</v>
      </c>
      <c r="AH48" s="76"/>
    </row>
    <row r="49" spans="2:34" ht="15" customHeight="1" x14ac:dyDescent="0.35">
      <c r="B49" s="77"/>
      <c r="E49" s="53" t="s">
        <v>1261</v>
      </c>
      <c r="F49" s="53" t="s">
        <v>1263</v>
      </c>
      <c r="AH49" s="76"/>
    </row>
    <row r="50" spans="2:34" ht="15" customHeight="1" x14ac:dyDescent="0.35">
      <c r="B50" s="77"/>
      <c r="E50" s="53" t="s">
        <v>1262</v>
      </c>
      <c r="F50" s="53" t="s">
        <v>1264</v>
      </c>
      <c r="AH50" s="76"/>
    </row>
    <row r="51" spans="2:34" ht="15" customHeight="1" x14ac:dyDescent="0.35">
      <c r="B51" s="77"/>
      <c r="D51" s="53" t="s">
        <v>1165</v>
      </c>
      <c r="E51" s="53" t="s">
        <v>1288</v>
      </c>
      <c r="AH51" s="76"/>
    </row>
    <row r="52" spans="2:34" ht="15" customHeight="1" x14ac:dyDescent="0.35">
      <c r="B52" s="77"/>
      <c r="E52" s="53" t="s">
        <v>1173</v>
      </c>
      <c r="F52" s="53" t="s">
        <v>1266</v>
      </c>
      <c r="AH52" s="76"/>
    </row>
    <row r="53" spans="2:34" ht="15" customHeight="1" x14ac:dyDescent="0.35">
      <c r="B53" s="77"/>
      <c r="E53" s="53" t="s">
        <v>1174</v>
      </c>
      <c r="F53" s="53" t="s">
        <v>1267</v>
      </c>
      <c r="AH53" s="76"/>
    </row>
    <row r="54" spans="2:34" ht="15" customHeight="1" x14ac:dyDescent="0.35">
      <c r="B54" s="77"/>
      <c r="E54" s="53" t="s">
        <v>1175</v>
      </c>
      <c r="F54" s="53" t="s">
        <v>1268</v>
      </c>
      <c r="AH54" s="76"/>
    </row>
    <row r="55" spans="2:34" ht="15" customHeight="1" x14ac:dyDescent="0.35">
      <c r="B55" s="77"/>
      <c r="D55" s="53" t="s">
        <v>1178</v>
      </c>
      <c r="E55" s="53" t="s">
        <v>1276</v>
      </c>
      <c r="AH55" s="76"/>
    </row>
    <row r="56" spans="2:34" ht="15" customHeight="1" x14ac:dyDescent="0.35">
      <c r="B56" s="77"/>
      <c r="E56" s="53" t="s">
        <v>1179</v>
      </c>
      <c r="F56" s="53" t="s">
        <v>1272</v>
      </c>
      <c r="AH56" s="76"/>
    </row>
    <row r="57" spans="2:34" ht="15" customHeight="1" x14ac:dyDescent="0.35">
      <c r="B57" s="77"/>
      <c r="E57" s="53" t="s">
        <v>1180</v>
      </c>
      <c r="F57" s="53" t="s">
        <v>1271</v>
      </c>
      <c r="AH57" s="76"/>
    </row>
    <row r="58" spans="2:34" ht="15" customHeight="1" x14ac:dyDescent="0.35">
      <c r="B58" s="77"/>
      <c r="E58" s="53" t="s">
        <v>1181</v>
      </c>
      <c r="F58" s="53" t="s">
        <v>1269</v>
      </c>
      <c r="AH58" s="76"/>
    </row>
    <row r="59" spans="2:34" ht="15" customHeight="1" x14ac:dyDescent="0.35">
      <c r="B59" s="77"/>
      <c r="E59" s="53" t="s">
        <v>1184</v>
      </c>
      <c r="F59" s="53" t="s">
        <v>1270</v>
      </c>
      <c r="AH59" s="76"/>
    </row>
    <row r="60" spans="2:34" ht="15" customHeight="1" x14ac:dyDescent="0.35">
      <c r="B60" s="77"/>
      <c r="D60" s="53" t="s">
        <v>1187</v>
      </c>
      <c r="E60" s="53" t="s">
        <v>1273</v>
      </c>
      <c r="AH60" s="76"/>
    </row>
    <row r="61" spans="2:34" ht="15" customHeight="1" x14ac:dyDescent="0.35">
      <c r="B61" s="77"/>
      <c r="E61" s="53" t="s">
        <v>1190</v>
      </c>
      <c r="F61" s="53" t="s">
        <v>1274</v>
      </c>
      <c r="AH61" s="76"/>
    </row>
    <row r="62" spans="2:34" ht="15" customHeight="1" x14ac:dyDescent="0.35">
      <c r="B62" s="77"/>
      <c r="E62" s="53" t="s">
        <v>1191</v>
      </c>
      <c r="F62" s="53" t="s">
        <v>1275</v>
      </c>
      <c r="AH62" s="76"/>
    </row>
    <row r="63" spans="2:34" ht="15" customHeight="1" x14ac:dyDescent="0.35">
      <c r="B63" s="80"/>
      <c r="C63" s="72"/>
      <c r="D63" s="72"/>
      <c r="E63" s="72" t="s">
        <v>1358</v>
      </c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81"/>
    </row>
    <row r="64" spans="2:34" ht="15" customHeight="1" x14ac:dyDescent="0.35">
      <c r="B64" s="55"/>
      <c r="AH64" s="82"/>
    </row>
    <row r="65" spans="2:34" ht="15" customHeight="1" x14ac:dyDescent="0.35">
      <c r="B65" s="83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84"/>
    </row>
    <row r="66" spans="2:34" ht="15" customHeight="1" x14ac:dyDescent="0.35">
      <c r="B66" s="77"/>
      <c r="C66" s="55" t="s">
        <v>1197</v>
      </c>
      <c r="AH66" s="76"/>
    </row>
    <row r="67" spans="2:34" ht="15" customHeight="1" x14ac:dyDescent="0.35">
      <c r="B67" s="77"/>
      <c r="D67" s="53" t="s">
        <v>1163</v>
      </c>
      <c r="E67" s="53" t="s">
        <v>1177</v>
      </c>
      <c r="AH67" s="76"/>
    </row>
    <row r="68" spans="2:34" ht="15" customHeight="1" x14ac:dyDescent="0.35">
      <c r="B68" s="75"/>
      <c r="D68" s="53" t="s">
        <v>1165</v>
      </c>
      <c r="E68" s="53" t="s">
        <v>1362</v>
      </c>
      <c r="AH68" s="76"/>
    </row>
    <row r="69" spans="2:34" ht="15" customHeight="1" x14ac:dyDescent="0.35">
      <c r="B69" s="75"/>
      <c r="E69" s="640" t="s">
        <v>1371</v>
      </c>
      <c r="F69" s="640"/>
      <c r="G69" s="640"/>
      <c r="H69" s="640"/>
      <c r="I69" s="640"/>
      <c r="J69" s="640"/>
      <c r="K69" s="640"/>
      <c r="L69" s="640"/>
      <c r="M69" s="53" t="s">
        <v>1166</v>
      </c>
      <c r="AH69" s="76"/>
    </row>
    <row r="70" spans="2:34" ht="15" customHeight="1" x14ac:dyDescent="0.35">
      <c r="B70" s="75"/>
      <c r="E70" s="640"/>
      <c r="F70" s="640"/>
      <c r="G70" s="640"/>
      <c r="H70" s="640"/>
      <c r="I70" s="640"/>
      <c r="J70" s="640"/>
      <c r="K70" s="640"/>
      <c r="L70" s="640"/>
      <c r="M70" s="53" t="s">
        <v>1167</v>
      </c>
      <c r="AH70" s="76"/>
    </row>
    <row r="71" spans="2:34" ht="15" customHeight="1" x14ac:dyDescent="0.35">
      <c r="B71" s="75"/>
      <c r="E71" s="640"/>
      <c r="F71" s="640"/>
      <c r="G71" s="640"/>
      <c r="H71" s="640"/>
      <c r="I71" s="640"/>
      <c r="J71" s="640"/>
      <c r="K71" s="640"/>
      <c r="L71" s="640"/>
      <c r="M71" s="53" t="s">
        <v>1168</v>
      </c>
      <c r="AH71" s="76"/>
    </row>
    <row r="72" spans="2:34" ht="15" customHeight="1" x14ac:dyDescent="0.35">
      <c r="B72" s="75"/>
      <c r="E72" s="640" t="s">
        <v>1372</v>
      </c>
      <c r="F72" s="640"/>
      <c r="G72" s="640"/>
      <c r="H72" s="640"/>
      <c r="I72" s="640"/>
      <c r="J72" s="53" t="s">
        <v>1169</v>
      </c>
      <c r="AH72" s="76"/>
    </row>
    <row r="73" spans="2:34" ht="15" customHeight="1" x14ac:dyDescent="0.35">
      <c r="B73" s="75"/>
      <c r="E73" s="640"/>
      <c r="F73" s="640"/>
      <c r="G73" s="640"/>
      <c r="H73" s="640"/>
      <c r="I73" s="640"/>
      <c r="J73" s="53" t="s">
        <v>1170</v>
      </c>
      <c r="AH73" s="76"/>
    </row>
    <row r="74" spans="2:34" ht="15" customHeight="1" x14ac:dyDescent="0.35">
      <c r="B74" s="75"/>
      <c r="E74" s="640"/>
      <c r="F74" s="640"/>
      <c r="G74" s="640"/>
      <c r="H74" s="640"/>
      <c r="I74" s="640"/>
      <c r="J74" s="53" t="s">
        <v>1171</v>
      </c>
      <c r="AH74" s="76"/>
    </row>
    <row r="75" spans="2:34" ht="15" customHeight="1" x14ac:dyDescent="0.35">
      <c r="B75" s="75"/>
      <c r="E75" s="640"/>
      <c r="F75" s="640"/>
      <c r="G75" s="640"/>
      <c r="H75" s="640"/>
      <c r="I75" s="640"/>
      <c r="J75" s="53" t="s">
        <v>1172</v>
      </c>
      <c r="AH75" s="76"/>
    </row>
    <row r="76" spans="2:34" ht="21" customHeight="1" x14ac:dyDescent="0.35">
      <c r="B76" s="75"/>
      <c r="E76" s="53" t="s">
        <v>1175</v>
      </c>
      <c r="F76" s="53" t="s">
        <v>3006</v>
      </c>
      <c r="AH76" s="76"/>
    </row>
    <row r="77" spans="2:34" ht="17.25" customHeight="1" x14ac:dyDescent="0.35">
      <c r="B77" s="85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81"/>
    </row>
    <row r="78" spans="2:34" ht="15" customHeight="1" x14ac:dyDescent="0.35">
      <c r="B78" s="53"/>
      <c r="AH78" s="82"/>
    </row>
    <row r="79" spans="2:34" ht="15" customHeight="1" x14ac:dyDescent="0.35">
      <c r="B79" s="86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84"/>
    </row>
    <row r="80" spans="2:34" ht="15" customHeight="1" x14ac:dyDescent="0.35">
      <c r="B80" s="75"/>
      <c r="C80" s="55" t="s">
        <v>1202</v>
      </c>
      <c r="AH80" s="76"/>
    </row>
    <row r="81" spans="2:34" ht="15" customHeight="1" x14ac:dyDescent="0.35">
      <c r="B81" s="75"/>
      <c r="D81" s="53" t="s">
        <v>1163</v>
      </c>
      <c r="E81" s="53" t="s">
        <v>1277</v>
      </c>
      <c r="AH81" s="76"/>
    </row>
    <row r="82" spans="2:34" ht="15" customHeight="1" x14ac:dyDescent="0.35">
      <c r="B82" s="75"/>
      <c r="E82" s="53" t="s">
        <v>1278</v>
      </c>
      <c r="AH82" s="76"/>
    </row>
    <row r="83" spans="2:34" ht="15" customHeight="1" x14ac:dyDescent="0.35">
      <c r="B83" s="75"/>
      <c r="D83" s="53" t="s">
        <v>1165</v>
      </c>
      <c r="E83" s="53" t="s">
        <v>1281</v>
      </c>
      <c r="AH83" s="76"/>
    </row>
    <row r="84" spans="2:34" ht="15" customHeight="1" x14ac:dyDescent="0.35">
      <c r="B84" s="75"/>
      <c r="D84" s="53" t="s">
        <v>1178</v>
      </c>
      <c r="E84" s="53" t="s">
        <v>1279</v>
      </c>
      <c r="AH84" s="76"/>
    </row>
    <row r="85" spans="2:34" ht="15" customHeight="1" x14ac:dyDescent="0.35">
      <c r="B85" s="75"/>
      <c r="E85" s="53" t="s">
        <v>1179</v>
      </c>
      <c r="F85" s="53" t="s">
        <v>1282</v>
      </c>
      <c r="AH85" s="76"/>
    </row>
    <row r="86" spans="2:34" ht="15" customHeight="1" x14ac:dyDescent="0.35">
      <c r="B86" s="75"/>
      <c r="F86" s="53" t="s">
        <v>1283</v>
      </c>
      <c r="AH86" s="76"/>
    </row>
    <row r="87" spans="2:34" ht="15" customHeight="1" x14ac:dyDescent="0.35">
      <c r="B87" s="75"/>
      <c r="E87" s="53" t="s">
        <v>1180</v>
      </c>
      <c r="F87" s="53" t="s">
        <v>1280</v>
      </c>
      <c r="AH87" s="76"/>
    </row>
    <row r="88" spans="2:34" ht="15" customHeight="1" x14ac:dyDescent="0.35">
      <c r="B88" s="75"/>
      <c r="D88" s="53" t="s">
        <v>1187</v>
      </c>
      <c r="E88" s="53" t="s">
        <v>3007</v>
      </c>
      <c r="AH88" s="76"/>
    </row>
    <row r="89" spans="2:34" ht="15" customHeight="1" x14ac:dyDescent="0.35">
      <c r="B89" s="75"/>
      <c r="E89" s="53" t="s">
        <v>1455</v>
      </c>
      <c r="AH89" s="76"/>
    </row>
    <row r="90" spans="2:34" ht="15" customHeight="1" x14ac:dyDescent="0.35">
      <c r="B90" s="75"/>
      <c r="E90" s="53" t="s">
        <v>1284</v>
      </c>
      <c r="AH90" s="76"/>
    </row>
    <row r="91" spans="2:34" ht="15" customHeight="1" x14ac:dyDescent="0.35">
      <c r="B91" s="75"/>
      <c r="D91" s="53" t="s">
        <v>1176</v>
      </c>
      <c r="E91" s="53" t="s">
        <v>1203</v>
      </c>
      <c r="AH91" s="76"/>
    </row>
    <row r="92" spans="2:34" ht="15" customHeight="1" x14ac:dyDescent="0.35">
      <c r="B92" s="85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81"/>
    </row>
    <row r="94" spans="2:34" ht="15" customHeight="1" x14ac:dyDescent="0.35">
      <c r="B94" s="53"/>
    </row>
    <row r="95" spans="2:34" ht="15" customHeight="1" x14ac:dyDescent="0.35">
      <c r="B95" s="53"/>
    </row>
    <row r="96" spans="2:34" ht="15" customHeight="1" x14ac:dyDescent="0.35">
      <c r="B96" s="53"/>
    </row>
    <row r="97" spans="2:2" ht="15" customHeight="1" x14ac:dyDescent="0.35">
      <c r="B97" s="53"/>
    </row>
    <row r="98" spans="2:2" ht="15" customHeight="1" x14ac:dyDescent="0.35">
      <c r="B98" s="53"/>
    </row>
    <row r="99" spans="2:2" ht="15" customHeight="1" x14ac:dyDescent="0.35">
      <c r="B99" s="53"/>
    </row>
    <row r="100" spans="2:2" ht="15" customHeight="1" x14ac:dyDescent="0.35">
      <c r="B100" s="53"/>
    </row>
    <row r="101" spans="2:2" ht="15" customHeight="1" x14ac:dyDescent="0.35">
      <c r="B101" s="53"/>
    </row>
    <row r="102" spans="2:2" ht="15" customHeight="1" x14ac:dyDescent="0.35">
      <c r="B102" s="53"/>
    </row>
    <row r="103" spans="2:2" ht="15" customHeight="1" x14ac:dyDescent="0.35">
      <c r="B103" s="53"/>
    </row>
    <row r="104" spans="2:2" ht="15" customHeight="1" x14ac:dyDescent="0.35">
      <c r="B104" s="53"/>
    </row>
    <row r="105" spans="2:2" ht="15" customHeight="1" x14ac:dyDescent="0.35">
      <c r="B105" s="53"/>
    </row>
    <row r="106" spans="2:2" ht="15" customHeight="1" x14ac:dyDescent="0.35">
      <c r="B106" s="53"/>
    </row>
    <row r="107" spans="2:2" ht="15" customHeight="1" x14ac:dyDescent="0.35">
      <c r="B107" s="53"/>
    </row>
  </sheetData>
  <sheetProtection algorithmName="SHA-512" hashValue="GKuUW/FLJFS44/4tNiJD9TzJGpghXXIzFptYTw5yOlPK07HlpLNHedvtjWBtwUHWF7JM+SvzzXwS3z357T40gw==" saltValue="s3/X9TDUDwnw07qLrGGZKQ==" spinCount="100000" sheet="1" objects="1" scenarios="1"/>
  <mergeCells count="9">
    <mergeCell ref="E31:AC31"/>
    <mergeCell ref="E32:AB32"/>
    <mergeCell ref="E69:L71"/>
    <mergeCell ref="E72:I75"/>
    <mergeCell ref="E37:AH37"/>
    <mergeCell ref="E38:AH38"/>
    <mergeCell ref="E39:AH39"/>
    <mergeCell ref="E40:AH40"/>
    <mergeCell ref="E41:AH41"/>
  </mergeCells>
  <hyperlinks>
    <hyperlink ref="X89" r:id="rId1" display="eficiencia.energetica@copel.com" xr:uid="{00000000-0004-0000-0000-000000000000}"/>
  </hyperlinks>
  <pageMargins left="0.511811024" right="0.511811024" top="0.78740157499999996" bottom="0.78740157499999996" header="0.31496062000000002" footer="0.31496062000000002"/>
  <pageSetup paperSize="9" orientation="portrait" r:id="rId2"/>
  <headerFooter>
    <oddHeader>&amp;L&amp;"Calibri"&amp;10&amp;K0000FFUso Interno CPFL&amp;1#</oddHead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4"/>
  <dimension ref="B2:L48"/>
  <sheetViews>
    <sheetView zoomScale="90" zoomScaleNormal="90" workbookViewId="0">
      <selection activeCell="B23" sqref="B23:F23"/>
    </sheetView>
  </sheetViews>
  <sheetFormatPr defaultColWidth="9.1796875" defaultRowHeight="14.5" x14ac:dyDescent="0.35"/>
  <cols>
    <col min="1" max="1" width="3.7265625" style="53" customWidth="1"/>
    <col min="2" max="2" width="33.7265625" style="53" customWidth="1"/>
    <col min="3" max="3" width="10.81640625" style="53" bestFit="1" customWidth="1"/>
    <col min="4" max="4" width="20.54296875" style="53" bestFit="1" customWidth="1"/>
    <col min="5" max="5" width="8.54296875" style="53" bestFit="1" customWidth="1"/>
    <col min="6" max="6" width="20.54296875" style="53" bestFit="1" customWidth="1"/>
    <col min="7" max="7" width="21.1796875" style="53" customWidth="1"/>
    <col min="8" max="8" width="20.453125" style="53" customWidth="1"/>
    <col min="9" max="9" width="4.26953125" style="53" customWidth="1"/>
    <col min="10" max="10" width="13.81640625" style="53" bestFit="1" customWidth="1"/>
    <col min="11" max="11" width="9.1796875" style="53"/>
    <col min="12" max="12" width="12.1796875" style="53" customWidth="1"/>
    <col min="13" max="16384" width="9.1796875" style="53"/>
  </cols>
  <sheetData>
    <row r="2" spans="2:12" ht="15" customHeight="1" x14ac:dyDescent="0.35">
      <c r="B2" s="663" t="s">
        <v>908</v>
      </c>
      <c r="C2" s="663"/>
      <c r="D2" s="663" t="s">
        <v>528</v>
      </c>
      <c r="E2" s="663"/>
      <c r="F2" s="766" t="s">
        <v>529</v>
      </c>
      <c r="G2" s="767"/>
      <c r="H2" s="768"/>
      <c r="J2" s="736" t="s">
        <v>1387</v>
      </c>
      <c r="K2" s="737"/>
      <c r="L2" s="738"/>
    </row>
    <row r="3" spans="2:12" ht="15" customHeight="1" x14ac:dyDescent="0.35">
      <c r="B3" s="663"/>
      <c r="C3" s="663"/>
      <c r="D3" s="770" t="s">
        <v>125</v>
      </c>
      <c r="E3" s="770" t="s">
        <v>71</v>
      </c>
      <c r="F3" s="138" t="s">
        <v>527</v>
      </c>
      <c r="G3" s="139" t="s">
        <v>857</v>
      </c>
      <c r="H3" s="139" t="s">
        <v>1857</v>
      </c>
      <c r="J3" s="739"/>
      <c r="K3" s="740"/>
      <c r="L3" s="741"/>
    </row>
    <row r="4" spans="2:12" ht="15" customHeight="1" x14ac:dyDescent="0.35">
      <c r="B4" s="663"/>
      <c r="C4" s="663"/>
      <c r="D4" s="771"/>
      <c r="E4" s="771"/>
      <c r="F4" s="140" t="s">
        <v>861</v>
      </c>
      <c r="G4" s="140" t="s">
        <v>1856</v>
      </c>
      <c r="H4" s="140" t="s">
        <v>1858</v>
      </c>
      <c r="J4" s="739"/>
      <c r="K4" s="740"/>
      <c r="L4" s="741"/>
    </row>
    <row r="5" spans="2:12" ht="15" customHeight="1" x14ac:dyDescent="0.35">
      <c r="B5" s="769" t="s">
        <v>896</v>
      </c>
      <c r="C5" s="769"/>
      <c r="D5" s="769"/>
      <c r="E5" s="769"/>
      <c r="F5" s="769"/>
      <c r="G5" s="769"/>
      <c r="H5" s="769"/>
      <c r="J5" s="739"/>
      <c r="K5" s="740"/>
      <c r="L5" s="741"/>
    </row>
    <row r="6" spans="2:12" ht="15" customHeight="1" x14ac:dyDescent="0.35">
      <c r="B6" s="114" t="s">
        <v>518</v>
      </c>
      <c r="C6" s="114" t="s">
        <v>525</v>
      </c>
      <c r="D6" s="47">
        <f>SUM(F6:H6)</f>
        <v>0</v>
      </c>
      <c r="E6" s="48">
        <f>IF($D$21=0,0,D6/$D$21)</f>
        <v>0</v>
      </c>
      <c r="F6" s="46">
        <f>IlumCusto!K107+CondAmbCusto!K107+MotorCusto!K107+RefrigCusto!K107+SolarCusto!K57+SolarFVCusto!K57+OutrosCusto!K107</f>
        <v>0</v>
      </c>
      <c r="G6" s="46">
        <f>IlumCusto!L107+CondAmbCusto!L107+MotorCusto!L107+RefrigCusto!L107+SolarCusto!L57+SolarFVCusto!L57+OutrosCusto!L107</f>
        <v>0</v>
      </c>
      <c r="H6" s="46">
        <f>IlumCusto!M107+CondAmbCusto!M107+MotorCusto!M107+RefrigCusto!M107+SolarCusto!M57+SolarFVCusto!M57+OutrosCusto!M107</f>
        <v>0</v>
      </c>
      <c r="J6" s="739"/>
      <c r="K6" s="740"/>
      <c r="L6" s="741"/>
    </row>
    <row r="7" spans="2:12" ht="15" customHeight="1" x14ac:dyDescent="0.35">
      <c r="B7" s="114" t="s">
        <v>543</v>
      </c>
      <c r="C7" s="114" t="s">
        <v>525</v>
      </c>
      <c r="D7" s="47">
        <f>SUM(F7:H7)</f>
        <v>0</v>
      </c>
      <c r="E7" s="48">
        <f>IF($D$21=0,0,D7/$D$21)</f>
        <v>0</v>
      </c>
      <c r="F7" s="46">
        <f>5%*SUM(F6,F8,F10,F16,F19)</f>
        <v>0</v>
      </c>
      <c r="G7" s="46">
        <v>0</v>
      </c>
      <c r="H7" s="46">
        <v>0</v>
      </c>
      <c r="J7" s="739"/>
      <c r="K7" s="740"/>
      <c r="L7" s="741"/>
    </row>
    <row r="8" spans="2:12" ht="15" customHeight="1" x14ac:dyDescent="0.35">
      <c r="B8" s="114" t="s">
        <v>544</v>
      </c>
      <c r="C8" s="114" t="s">
        <v>525</v>
      </c>
      <c r="D8" s="47">
        <f>SUM(F8:H8)</f>
        <v>0</v>
      </c>
      <c r="E8" s="48">
        <f>IF($D$21=0,0,D8/$D$21)</f>
        <v>0</v>
      </c>
      <c r="F8" s="46">
        <f>IlumCusto!K118+CondAmbCusto!K118+MotorCusto!K118+RefrigCusto!K118+SolarCusto!K68+SolarFVCusto!K68+OutrosCusto!K118</f>
        <v>0</v>
      </c>
      <c r="G8" s="46">
        <f>IlumCusto!L118+CondAmbCusto!L118+MotorCusto!L118+RefrigCusto!L118+SolarCusto!L68+SolarFVCusto!L68+OutrosCusto!L118</f>
        <v>0</v>
      </c>
      <c r="H8" s="46">
        <f>IlumCusto!M118+CondAmbCusto!M118+MotorCusto!M118+RefrigCusto!M118+SolarCusto!M68+SolarFVCusto!M68+OutrosCusto!M118</f>
        <v>0</v>
      </c>
      <c r="J8" s="739"/>
      <c r="K8" s="740"/>
      <c r="L8" s="741"/>
    </row>
    <row r="9" spans="2:12" ht="15" customHeight="1" x14ac:dyDescent="0.35">
      <c r="B9" s="114" t="s">
        <v>519</v>
      </c>
      <c r="C9" s="114" t="s">
        <v>525</v>
      </c>
      <c r="D9" s="47">
        <f>SUM(F9:H9)</f>
        <v>0</v>
      </c>
      <c r="E9" s="48">
        <f>IF($D$21=0,0,D9/$D$21)</f>
        <v>0</v>
      </c>
      <c r="F9" s="46">
        <f>0.5%*(SUM(F6,F8,F10,F16,F19))</f>
        <v>0</v>
      </c>
      <c r="G9" s="46">
        <v>0</v>
      </c>
      <c r="H9" s="46">
        <v>0</v>
      </c>
      <c r="J9" s="742"/>
      <c r="K9" s="743"/>
      <c r="L9" s="744"/>
    </row>
    <row r="10" spans="2:12" ht="15" hidden="1" customHeight="1" x14ac:dyDescent="0.35">
      <c r="B10" s="589" t="s">
        <v>537</v>
      </c>
      <c r="C10" s="589" t="s">
        <v>525</v>
      </c>
      <c r="D10" s="590">
        <f>SUM(F10:H10)</f>
        <v>0</v>
      </c>
      <c r="E10" s="591">
        <f>IF($D$21=0,0,D10/$D$21)</f>
        <v>0</v>
      </c>
      <c r="F10" s="592">
        <f>IlumCusto!K125+CondAmbCusto!K125+MotorCusto!K125+RefrigCusto!K125+SolarCusto!K75+SolarFVCusto!K75+OutrosCusto!K125</f>
        <v>0</v>
      </c>
      <c r="G10" s="592">
        <f>IlumCusto!L125+CondAmbCusto!L125+MotorCusto!L125+RefrigCusto!L125+SolarCusto!L75+SolarFVCusto!L75+OutrosCusto!L125</f>
        <v>0</v>
      </c>
      <c r="H10" s="592">
        <f>IlumCusto!M125+CondAmbCusto!M125+MotorCusto!M125+RefrigCusto!M125+SolarCusto!M75+SolarFVCusto!M75+OutrosCusto!M125</f>
        <v>0</v>
      </c>
    </row>
    <row r="11" spans="2:12" ht="15" customHeight="1" x14ac:dyDescent="0.35">
      <c r="B11" s="118" t="s">
        <v>530</v>
      </c>
      <c r="C11" s="118" t="s">
        <v>525</v>
      </c>
      <c r="D11" s="120">
        <f>SUM(D6:D10)</f>
        <v>0</v>
      </c>
      <c r="E11" s="48">
        <f>SUM(E6:E10)</f>
        <v>0</v>
      </c>
      <c r="F11" s="142">
        <f>SUM(F6:F10)</f>
        <v>0</v>
      </c>
      <c r="G11" s="142">
        <f>SUM(G6:G10)</f>
        <v>0</v>
      </c>
      <c r="H11" s="142">
        <f>SUM(H6:H10)</f>
        <v>0</v>
      </c>
    </row>
    <row r="12" spans="2:12" ht="15" customHeight="1" x14ac:dyDescent="0.35">
      <c r="B12" s="769" t="s">
        <v>898</v>
      </c>
      <c r="C12" s="769"/>
      <c r="D12" s="769"/>
      <c r="E12" s="769"/>
      <c r="F12" s="769"/>
      <c r="G12" s="769"/>
      <c r="H12" s="769"/>
      <c r="J12" s="225"/>
    </row>
    <row r="13" spans="2:12" ht="15" customHeight="1" x14ac:dyDescent="0.35">
      <c r="B13" s="114" t="s">
        <v>522</v>
      </c>
      <c r="C13" s="114" t="s">
        <v>525</v>
      </c>
      <c r="D13" s="47">
        <f t="shared" ref="D13:D19" si="0">SUM(F13:H13)</f>
        <v>0</v>
      </c>
      <c r="E13" s="48">
        <f t="shared" ref="E13:E19" si="1">IF($D$21=0,0,D13/$D$21)</f>
        <v>0</v>
      </c>
      <c r="F13" s="46">
        <f>4%*(SUM(F6,F8,F10,F16,F19))</f>
        <v>0</v>
      </c>
      <c r="G13" s="46">
        <v>0</v>
      </c>
      <c r="H13" s="46">
        <v>0</v>
      </c>
      <c r="J13" s="225"/>
    </row>
    <row r="14" spans="2:12" ht="15" customHeight="1" x14ac:dyDescent="0.35">
      <c r="B14" s="114" t="s">
        <v>1506</v>
      </c>
      <c r="C14" s="114" t="s">
        <v>525</v>
      </c>
      <c r="D14" s="47">
        <f t="shared" si="0"/>
        <v>0</v>
      </c>
      <c r="E14" s="48">
        <f t="shared" si="1"/>
        <v>0</v>
      </c>
      <c r="F14" s="46">
        <f>1%*(SUM(F6,F8,F10,F16,F19))</f>
        <v>0</v>
      </c>
      <c r="G14" s="46">
        <v>0</v>
      </c>
      <c r="H14" s="46">
        <v>0</v>
      </c>
      <c r="J14" s="225"/>
    </row>
    <row r="15" spans="2:12" ht="15" customHeight="1" x14ac:dyDescent="0.35">
      <c r="B15" s="114" t="s">
        <v>526</v>
      </c>
      <c r="C15" s="114" t="s">
        <v>525</v>
      </c>
      <c r="D15" s="47">
        <f t="shared" si="0"/>
        <v>0</v>
      </c>
      <c r="E15" s="48">
        <f t="shared" si="1"/>
        <v>0</v>
      </c>
      <c r="F15" s="46">
        <f>IlumCusto!K134+CondAmbCusto!K134+MotorCusto!K134+RefrigCusto!K134+SolarCusto!K84+SolarFVCusto!K84+OutrosCusto!K134</f>
        <v>0</v>
      </c>
      <c r="G15" s="46">
        <f>IlumCusto!L134+CondAmbCusto!L134+MotorCusto!L134+RefrigCusto!L134+SolarCusto!L84+SolarFVCusto!L84+OutrosCusto!L134</f>
        <v>0</v>
      </c>
      <c r="H15" s="46">
        <f>IlumCusto!M134+CondAmbCusto!M134+MotorCusto!M134+RefrigCusto!M134+SolarCusto!M84+SolarFVCusto!M84+OutrosCusto!M134</f>
        <v>0</v>
      </c>
    </row>
    <row r="16" spans="2:12" x14ac:dyDescent="0.35">
      <c r="B16" s="114" t="s">
        <v>523</v>
      </c>
      <c r="C16" s="114" t="s">
        <v>525</v>
      </c>
      <c r="D16" s="47">
        <f t="shared" si="0"/>
        <v>0</v>
      </c>
      <c r="E16" s="48">
        <f t="shared" si="1"/>
        <v>0</v>
      </c>
      <c r="F16" s="46">
        <f>IlumCusto!K135+CondAmbCusto!K135+MotorCusto!K135+RefrigCusto!K135+SolarCusto!K85+SolarFVCusto!K85+OutrosCusto!K135</f>
        <v>0</v>
      </c>
      <c r="G16" s="46">
        <f>IlumCusto!L135+CondAmbCusto!L135+MotorCusto!L135+RefrigCusto!L135+SolarCusto!L85+SolarFVCusto!L85+OutrosCusto!L135</f>
        <v>0</v>
      </c>
      <c r="H16" s="46">
        <f>IlumCusto!M134+CondAmbCusto!M134+MotorCusto!M134+RefrigCusto!M134+SolarCusto!M84+SolarFVCusto!M84+OutrosCusto!M134</f>
        <v>0</v>
      </c>
      <c r="K16" s="225"/>
    </row>
    <row r="17" spans="2:11" x14ac:dyDescent="0.35">
      <c r="B17" s="114" t="s">
        <v>524</v>
      </c>
      <c r="C17" s="114" t="s">
        <v>525</v>
      </c>
      <c r="D17" s="47">
        <f t="shared" si="0"/>
        <v>0</v>
      </c>
      <c r="E17" s="48">
        <f t="shared" si="1"/>
        <v>0</v>
      </c>
      <c r="F17" s="46">
        <f>IlumCusto!K136+CondAmbCusto!K136+MotorCusto!K136+RefrigCusto!K136+SolarCusto!K86+SolarFVCusto!K86+OutrosCusto!K136</f>
        <v>0</v>
      </c>
      <c r="G17" s="46">
        <f>IlumCusto!L136+CondAmbCusto!L136+MotorCusto!L136+RefrigCusto!L136+SolarCusto!L86+SolarFVCusto!L86+OutrosCusto!L136</f>
        <v>0</v>
      </c>
      <c r="H17" s="46">
        <f>IlumCusto!M136+CondAmbCusto!M136+MotorCusto!M136+RefrigCusto!M136+SolarCusto!M86+SolarFVCusto!M86+OutrosCusto!M136</f>
        <v>0</v>
      </c>
    </row>
    <row r="18" spans="2:11" x14ac:dyDescent="0.35">
      <c r="B18" s="114" t="s">
        <v>1388</v>
      </c>
      <c r="C18" s="114" t="s">
        <v>525</v>
      </c>
      <c r="D18" s="47">
        <f t="shared" si="0"/>
        <v>3000</v>
      </c>
      <c r="E18" s="48">
        <f t="shared" si="1"/>
        <v>1</v>
      </c>
      <c r="F18" s="46">
        <v>3000</v>
      </c>
      <c r="G18" s="46">
        <v>0</v>
      </c>
      <c r="H18" s="46">
        <v>0</v>
      </c>
    </row>
    <row r="19" spans="2:11" x14ac:dyDescent="0.35">
      <c r="B19" s="114" t="s">
        <v>520</v>
      </c>
      <c r="C19" s="114" t="s">
        <v>525</v>
      </c>
      <c r="D19" s="47">
        <f t="shared" si="0"/>
        <v>0</v>
      </c>
      <c r="E19" s="48">
        <f t="shared" si="1"/>
        <v>0</v>
      </c>
      <c r="F19" s="46">
        <f>IlumCusto!K141+CondAmbCusto!K141+MotorCusto!K141+RefrigCusto!K141+SolarCusto!K91+SolarFVCusto!K91+OutrosCusto!K141</f>
        <v>0</v>
      </c>
      <c r="G19" s="46">
        <f>IlumCusto!L141+CondAmbCusto!L141+MotorCusto!L141+RefrigCusto!L141+SolarCusto!L91+SolarFVCusto!L91+OutrosCusto!L141</f>
        <v>0</v>
      </c>
      <c r="H19" s="46">
        <f>IlumCusto!M141+CondAmbCusto!M141+MotorCusto!M141+RefrigCusto!M141+SolarCusto!M91+SolarFVCusto!M91+OutrosCusto!M141</f>
        <v>0</v>
      </c>
    </row>
    <row r="20" spans="2:11" x14ac:dyDescent="0.35">
      <c r="B20" s="118" t="s">
        <v>531</v>
      </c>
      <c r="C20" s="118" t="s">
        <v>525</v>
      </c>
      <c r="D20" s="120">
        <f>SUM(D13:D19)</f>
        <v>3000</v>
      </c>
      <c r="E20" s="141">
        <f>SUM(E13:E19)</f>
        <v>1</v>
      </c>
      <c r="F20" s="142">
        <f>SUM(F13:F19)</f>
        <v>3000</v>
      </c>
      <c r="G20" s="142">
        <f>SUM(G13:G19)</f>
        <v>0</v>
      </c>
      <c r="H20" s="142">
        <f>SUM(H13:H19)</f>
        <v>0</v>
      </c>
    </row>
    <row r="21" spans="2:11" x14ac:dyDescent="0.35">
      <c r="B21" s="143" t="s">
        <v>1025</v>
      </c>
      <c r="C21" s="143" t="s">
        <v>533</v>
      </c>
      <c r="D21" s="144">
        <f>SUM(D11,D20)</f>
        <v>3000</v>
      </c>
      <c r="E21" s="145">
        <f>SUM(E11,E20)</f>
        <v>1</v>
      </c>
      <c r="F21" s="144">
        <f>SUM(F11,F20)</f>
        <v>3000</v>
      </c>
      <c r="G21" s="144">
        <f>SUM(G11,G20)</f>
        <v>0</v>
      </c>
      <c r="H21" s="144">
        <f>SUM(H11,H20)</f>
        <v>0</v>
      </c>
      <c r="J21" s="502">
        <f>F8-SUM(IlumCusto!K111,SolarFVCusto!K61,MotorCusto!K111,SolarCusto!K61,CondAmbCusto!K111,RefrigCusto!K111,OutrosCusto!K111)</f>
        <v>0</v>
      </c>
    </row>
    <row r="23" spans="2:11" x14ac:dyDescent="0.35">
      <c r="B23" s="772" t="s">
        <v>1130</v>
      </c>
      <c r="C23" s="772"/>
      <c r="D23" s="772"/>
      <c r="E23" s="772"/>
      <c r="F23" s="772"/>
      <c r="G23" s="146" t="s">
        <v>1128</v>
      </c>
      <c r="H23" s="146" t="s">
        <v>1129</v>
      </c>
      <c r="K23" s="605"/>
    </row>
    <row r="24" spans="2:11" x14ac:dyDescent="0.35">
      <c r="B24" s="64" t="s">
        <v>3084</v>
      </c>
      <c r="C24" s="65"/>
      <c r="D24" s="65"/>
      <c r="E24" s="65"/>
      <c r="F24" s="66"/>
      <c r="G24" s="400">
        <v>0.03</v>
      </c>
      <c r="H24" s="147">
        <f>IF((SUM(F6,F8,F10,F16,F19))=0,0,SUM(F15)/SUM(F6,F8,F10,F16,F19))</f>
        <v>0</v>
      </c>
      <c r="I24" s="593"/>
    </row>
    <row r="25" spans="2:11" x14ac:dyDescent="0.35">
      <c r="B25" s="64" t="s">
        <v>3083</v>
      </c>
      <c r="C25" s="65"/>
      <c r="D25" s="65"/>
      <c r="E25" s="65"/>
      <c r="F25" s="66"/>
      <c r="G25" s="400">
        <v>3.5000000000000003E-2</v>
      </c>
      <c r="H25" s="147">
        <f>IF((SUM(F6,F8,F10,F16,F19))=0,0,SUM(F17)/SUM(F6,F8,F10,F16,F19))</f>
        <v>0</v>
      </c>
      <c r="J25" s="225"/>
    </row>
    <row r="26" spans="2:11" x14ac:dyDescent="0.35">
      <c r="B26" s="67" t="s">
        <v>3021</v>
      </c>
      <c r="C26" s="69"/>
      <c r="D26" s="69"/>
      <c r="E26" s="69"/>
      <c r="F26" s="70"/>
      <c r="G26" s="400">
        <v>0.03</v>
      </c>
      <c r="H26" s="147">
        <f>IF((SUM(F6,J21,F10,F16,F19))=0,0,SUM(IlumCusto!K111,SolarFVCusto!K61,MotorCusto!K111,SolarCusto!K61,CondAmbCusto!K111,RefrigCusto!K111,OutrosCusto!K111)/(SUM(F6,J21,F10,F16,F19)))</f>
        <v>0</v>
      </c>
      <c r="J26" s="225"/>
    </row>
    <row r="27" spans="2:11" hidden="1" x14ac:dyDescent="0.35">
      <c r="B27" s="773" t="s">
        <v>909</v>
      </c>
      <c r="C27" s="773"/>
      <c r="D27" s="773" t="s">
        <v>528</v>
      </c>
      <c r="E27" s="773"/>
      <c r="F27" s="774" t="s">
        <v>529</v>
      </c>
      <c r="G27" s="775"/>
      <c r="H27" s="776"/>
      <c r="J27" s="225"/>
    </row>
    <row r="28" spans="2:11" hidden="1" x14ac:dyDescent="0.35">
      <c r="B28" s="773"/>
      <c r="C28" s="773"/>
      <c r="D28" s="764" t="s">
        <v>125</v>
      </c>
      <c r="E28" s="764" t="s">
        <v>71</v>
      </c>
      <c r="F28" s="148" t="s">
        <v>527</v>
      </c>
      <c r="G28" s="149" t="s">
        <v>856</v>
      </c>
      <c r="H28" s="149" t="s">
        <v>857</v>
      </c>
    </row>
    <row r="29" spans="2:11" hidden="1" x14ac:dyDescent="0.35">
      <c r="B29" s="773"/>
      <c r="C29" s="773"/>
      <c r="D29" s="765"/>
      <c r="E29" s="765"/>
      <c r="F29" s="150" t="s">
        <v>861</v>
      </c>
      <c r="G29" s="150" t="s">
        <v>859</v>
      </c>
      <c r="H29" s="150" t="s">
        <v>858</v>
      </c>
    </row>
    <row r="30" spans="2:11" hidden="1" x14ac:dyDescent="0.35">
      <c r="B30" s="763" t="s">
        <v>900</v>
      </c>
      <c r="C30" s="763"/>
      <c r="D30" s="763"/>
      <c r="E30" s="763"/>
      <c r="F30" s="763"/>
      <c r="G30" s="763"/>
      <c r="H30" s="763"/>
      <c r="J30" s="225"/>
    </row>
    <row r="31" spans="2:11" hidden="1" x14ac:dyDescent="0.35">
      <c r="B31" s="126" t="s">
        <v>518</v>
      </c>
      <c r="C31" s="126" t="s">
        <v>532</v>
      </c>
      <c r="D31" s="151">
        <f>SUM(F31:H31)</f>
        <v>0</v>
      </c>
      <c r="E31" s="152">
        <f>IF($D$45=0,0,D31/$D$45)</f>
        <v>0</v>
      </c>
      <c r="F31" s="128">
        <f>IlumCusto!K200+CondAmbCusto!K170+MotorCusto!K200+RefrigCusto!K170+SolarCusto!K120+SolarFVCusto!K120+OutrosCusto!K170</f>
        <v>0</v>
      </c>
      <c r="G31" s="128">
        <f>IlumCusto!L200+CondAmbCusto!L170+MotorCusto!L200+RefrigCusto!L170+SolarCusto!L120+SolarFVCusto!L120+OutrosCusto!L170</f>
        <v>0</v>
      </c>
      <c r="H31" s="128">
        <f>IlumCusto!M200+CondAmbCusto!M170+MotorCusto!M200+RefrigCusto!M170+SolarCusto!M120+SolarFVCusto!M120+OutrosCusto!M170</f>
        <v>0</v>
      </c>
      <c r="J31" s="225"/>
    </row>
    <row r="32" spans="2:11" hidden="1" x14ac:dyDescent="0.35">
      <c r="B32" s="126" t="s">
        <v>543</v>
      </c>
      <c r="C32" s="126" t="s">
        <v>532</v>
      </c>
      <c r="D32" s="151">
        <f>SUM(F32:H32)</f>
        <v>0</v>
      </c>
      <c r="E32" s="152">
        <f>IF($D$45=0,0,D32/$D$45)</f>
        <v>0</v>
      </c>
      <c r="F32" s="128">
        <f>IlumCusto!K202+CondAmbCusto!K172+MotorCusto!K202+RefrigCusto!K172+SolarCusto!K122+SolarFVCusto!K122+OutrosCusto!K172</f>
        <v>0</v>
      </c>
      <c r="G32" s="128">
        <v>0</v>
      </c>
      <c r="H32" s="128">
        <v>0</v>
      </c>
    </row>
    <row r="33" spans="2:8" hidden="1" x14ac:dyDescent="0.35">
      <c r="B33" s="126" t="s">
        <v>544</v>
      </c>
      <c r="C33" s="126" t="s">
        <v>532</v>
      </c>
      <c r="D33" s="151">
        <f>SUM(F33:H33)</f>
        <v>0</v>
      </c>
      <c r="E33" s="152">
        <f>IF($D$45=0,0,D33/$D$45)</f>
        <v>0</v>
      </c>
      <c r="F33" s="128">
        <f>IlumCusto!K209+CondAmbCusto!K179+MotorCusto!K209+RefrigCusto!K179+SolarCusto!K129+SolarFVCusto!K129+OutrosCusto!K179</f>
        <v>0</v>
      </c>
      <c r="G33" s="128">
        <f>IlumCusto!L209+CondAmbCusto!L179+MotorCusto!L209+RefrigCusto!L179+SolarCusto!L129+SolarFVCusto!L129+OutrosCusto!L179</f>
        <v>0</v>
      </c>
      <c r="H33" s="128">
        <f>IlumCusto!M209+CondAmbCusto!M179+MotorCusto!M209+RefrigCusto!M179+SolarCusto!M129+SolarFVCusto!M129+OutrosCusto!M179</f>
        <v>0</v>
      </c>
    </row>
    <row r="34" spans="2:8" hidden="1" x14ac:dyDescent="0.35">
      <c r="B34" s="126" t="s">
        <v>519</v>
      </c>
      <c r="C34" s="126" t="s">
        <v>532</v>
      </c>
      <c r="D34" s="151">
        <f>SUM(F34:H34)</f>
        <v>0</v>
      </c>
      <c r="E34" s="152">
        <f>IF($D$45=0,0,D34/$D$45)</f>
        <v>0</v>
      </c>
      <c r="F34" s="128">
        <f>IlumCusto!K212+CondAmbCusto!K182+MotorCusto!K212+RefrigCusto!K182+SolarCusto!K132+SolarFVCusto!K132+OutrosCusto!K182</f>
        <v>0</v>
      </c>
      <c r="G34" s="128">
        <v>0</v>
      </c>
      <c r="H34" s="128">
        <v>0</v>
      </c>
    </row>
    <row r="35" spans="2:8" hidden="1" x14ac:dyDescent="0.35">
      <c r="B35" s="126" t="s">
        <v>537</v>
      </c>
      <c r="C35" s="126" t="s">
        <v>532</v>
      </c>
      <c r="D35" s="151">
        <f>SUM(F35:H35)</f>
        <v>0</v>
      </c>
      <c r="E35" s="152">
        <f>IF($D$45=0,0,D35/$D$45)</f>
        <v>0</v>
      </c>
      <c r="F35" s="128">
        <f>IlumCusto!K217+CondAmbCusto!K187+MotorCusto!K217+RefrigCusto!K187+SolarCusto!K137+SolarFVCusto!K137+OutrosCusto!K187</f>
        <v>0</v>
      </c>
      <c r="G35" s="128">
        <f>IlumCusto!L217+CondAmbCusto!L187+MotorCusto!L217+RefrigCusto!L187+SolarCusto!L137+SolarFVCusto!L137+OutrosCusto!L187</f>
        <v>0</v>
      </c>
      <c r="H35" s="128">
        <f>IlumCusto!M217+CondAmbCusto!M187+MotorCusto!M217+RefrigCusto!M187+SolarCusto!M137+SolarFVCusto!M137+OutrosCusto!M187</f>
        <v>0</v>
      </c>
    </row>
    <row r="36" spans="2:8" hidden="1" x14ac:dyDescent="0.35">
      <c r="B36" s="130" t="s">
        <v>530</v>
      </c>
      <c r="C36" s="130" t="s">
        <v>532</v>
      </c>
      <c r="D36" s="132">
        <f>SUM(D31:D35)</f>
        <v>0</v>
      </c>
      <c r="E36" s="153">
        <f>SUM(E31:E35)</f>
        <v>0</v>
      </c>
      <c r="F36" s="132">
        <f>SUM(F31:F35)</f>
        <v>0</v>
      </c>
      <c r="G36" s="132">
        <f>SUM(G31:G35)</f>
        <v>0</v>
      </c>
      <c r="H36" s="132">
        <f>SUM(H31:H35)</f>
        <v>0</v>
      </c>
    </row>
    <row r="37" spans="2:8" hidden="1" x14ac:dyDescent="0.35">
      <c r="B37" s="763" t="s">
        <v>904</v>
      </c>
      <c r="C37" s="763"/>
      <c r="D37" s="763"/>
      <c r="E37" s="763"/>
      <c r="F37" s="763"/>
      <c r="G37" s="763"/>
      <c r="H37" s="763"/>
    </row>
    <row r="38" spans="2:8" hidden="1" x14ac:dyDescent="0.35">
      <c r="B38" s="126" t="s">
        <v>521</v>
      </c>
      <c r="C38" s="126" t="s">
        <v>532</v>
      </c>
      <c r="D38" s="151">
        <f t="shared" ref="D38:D43" si="2">SUM(F38:H38)</f>
        <v>0</v>
      </c>
      <c r="E38" s="152">
        <f t="shared" ref="E38:E43" si="3">IF($D$45=0,0,D38/$D$45)</f>
        <v>0</v>
      </c>
      <c r="F38" s="128">
        <f>IlumCusto!K222+CondAmbCusto!K192+MotorCusto!K222+RefrigCusto!K192+SolarCusto!K142+SolarFVCusto!K142+OutrosCusto!K192</f>
        <v>0</v>
      </c>
      <c r="G38" s="128">
        <v>0</v>
      </c>
      <c r="H38" s="128">
        <v>0</v>
      </c>
    </row>
    <row r="39" spans="2:8" hidden="1" x14ac:dyDescent="0.35">
      <c r="B39" s="126" t="s">
        <v>522</v>
      </c>
      <c r="C39" s="126" t="s">
        <v>532</v>
      </c>
      <c r="D39" s="151">
        <f t="shared" si="2"/>
        <v>0</v>
      </c>
      <c r="E39" s="152">
        <f t="shared" si="3"/>
        <v>0</v>
      </c>
      <c r="F39" s="128">
        <f>IlumCusto!K227+CondAmbCusto!K197+MotorCusto!K227+RefrigCusto!K197+SolarCusto!K147+SolarFVCusto!K147+OutrosCusto!K197</f>
        <v>0</v>
      </c>
      <c r="G39" s="128">
        <f>IlumCusto!L227+CondAmbCusto!L197+MotorCusto!L227+RefrigCusto!L197+SolarCusto!L147+SolarFVCusto!L147+OutrosCusto!L197</f>
        <v>0</v>
      </c>
      <c r="H39" s="128">
        <f>IlumCusto!M227+CondAmbCusto!M197+MotorCusto!M227+RefrigCusto!M197+SolarCusto!M147+SolarFVCusto!M147+OutrosCusto!M197</f>
        <v>0</v>
      </c>
    </row>
    <row r="40" spans="2:8" hidden="1" x14ac:dyDescent="0.35">
      <c r="B40" s="126" t="s">
        <v>526</v>
      </c>
      <c r="C40" s="126" t="s">
        <v>532</v>
      </c>
      <c r="D40" s="151">
        <f t="shared" si="2"/>
        <v>0</v>
      </c>
      <c r="E40" s="152">
        <f t="shared" si="3"/>
        <v>0</v>
      </c>
      <c r="F40" s="128">
        <f>IlumCusto!K232+CondAmbCusto!K202+MotorCusto!K232+RefrigCusto!K202+SolarCusto!K152+SolarFVCusto!K152+OutrosCusto!K202</f>
        <v>0</v>
      </c>
      <c r="G40" s="128">
        <f>IlumCusto!L232+CondAmbCusto!L202+MotorCusto!L232+RefrigCusto!L202+SolarCusto!L152+SolarFVCusto!L152+OutrosCusto!L202</f>
        <v>0</v>
      </c>
      <c r="H40" s="128">
        <f>IlumCusto!M232+CondAmbCusto!M202+MotorCusto!M232+RefrigCusto!M202+SolarCusto!M152+SolarFVCusto!M152+OutrosCusto!M202</f>
        <v>0</v>
      </c>
    </row>
    <row r="41" spans="2:8" hidden="1" x14ac:dyDescent="0.35">
      <c r="B41" s="126" t="s">
        <v>523</v>
      </c>
      <c r="C41" s="126" t="s">
        <v>532</v>
      </c>
      <c r="D41" s="151">
        <f t="shared" si="2"/>
        <v>0</v>
      </c>
      <c r="E41" s="152">
        <f t="shared" si="3"/>
        <v>0</v>
      </c>
      <c r="F41" s="128">
        <f>IlumCusto!K233+CondAmbCusto!K203+MotorCusto!K233+RefrigCusto!K203+SolarCusto!K153+SolarFVCusto!K153+OutrosCusto!K203</f>
        <v>0</v>
      </c>
      <c r="G41" s="128">
        <f>IlumCusto!L233+CondAmbCusto!L203+MotorCusto!L233+RefrigCusto!L203+SolarCusto!L153+SolarFVCusto!L153+OutrosCusto!L203</f>
        <v>0</v>
      </c>
      <c r="H41" s="128">
        <f>IlumCusto!M233+CondAmbCusto!M203+MotorCusto!M233+RefrigCusto!M203+SolarCusto!M153+SolarFVCusto!M153+OutrosCusto!M203</f>
        <v>0</v>
      </c>
    </row>
    <row r="42" spans="2:8" hidden="1" x14ac:dyDescent="0.35">
      <c r="B42" s="126" t="s">
        <v>524</v>
      </c>
      <c r="C42" s="126" t="s">
        <v>532</v>
      </c>
      <c r="D42" s="151">
        <f t="shared" si="2"/>
        <v>0</v>
      </c>
      <c r="E42" s="152">
        <f t="shared" si="3"/>
        <v>0</v>
      </c>
      <c r="F42" s="128">
        <f>IlumCusto!K234+CondAmbCusto!K204+MotorCusto!K234+RefrigCusto!K204+SolarCusto!K154+SolarFVCusto!K154+OutrosCusto!K204</f>
        <v>0</v>
      </c>
      <c r="G42" s="128">
        <f>IlumCusto!L234+CondAmbCusto!L204+MotorCusto!L234+RefrigCusto!L204+SolarCusto!L154+SolarFVCusto!L154+OutrosCusto!L204</f>
        <v>0</v>
      </c>
      <c r="H42" s="128">
        <f>IlumCusto!M234+CondAmbCusto!M204+MotorCusto!M234+RefrigCusto!M204+SolarCusto!M154+SolarFVCusto!M154+OutrosCusto!M204</f>
        <v>0</v>
      </c>
    </row>
    <row r="43" spans="2:8" hidden="1" x14ac:dyDescent="0.35">
      <c r="B43" s="126" t="s">
        <v>520</v>
      </c>
      <c r="C43" s="126" t="s">
        <v>532</v>
      </c>
      <c r="D43" s="151">
        <f t="shared" si="2"/>
        <v>0</v>
      </c>
      <c r="E43" s="152">
        <f t="shared" si="3"/>
        <v>0</v>
      </c>
      <c r="F43" s="128">
        <f>IlumCusto!K239+CondAmbCusto!K209+MotorCusto!K239+RefrigCusto!K209+SolarCusto!K159+SolarFVCusto!K159+OutrosCusto!K209</f>
        <v>0</v>
      </c>
      <c r="G43" s="128">
        <f>IlumCusto!L239+CondAmbCusto!L209+MotorCusto!L239+RefrigCusto!L209+SolarCusto!L159+SolarFVCusto!L159+OutrosCusto!L209</f>
        <v>0</v>
      </c>
      <c r="H43" s="128">
        <f>IlumCusto!M239+CondAmbCusto!M209+MotorCusto!M239+RefrigCusto!M209+SolarCusto!M159+SolarFVCusto!M159+OutrosCusto!M209</f>
        <v>0</v>
      </c>
    </row>
    <row r="44" spans="2:8" hidden="1" x14ac:dyDescent="0.35">
      <c r="B44" s="130" t="s">
        <v>531</v>
      </c>
      <c r="C44" s="130" t="s">
        <v>532</v>
      </c>
      <c r="D44" s="132">
        <f>SUM(D38:D43)</f>
        <v>0</v>
      </c>
      <c r="E44" s="153">
        <f>SUM(E38:E43)</f>
        <v>0</v>
      </c>
      <c r="F44" s="132">
        <f>SUM(F38:F43)</f>
        <v>0</v>
      </c>
      <c r="G44" s="132">
        <f>SUM(G38:G43)</f>
        <v>0</v>
      </c>
      <c r="H44" s="132">
        <f>SUM(H38:H43)</f>
        <v>0</v>
      </c>
    </row>
    <row r="45" spans="2:8" hidden="1" x14ac:dyDescent="0.35">
      <c r="B45" s="154" t="s">
        <v>1026</v>
      </c>
      <c r="C45" s="154" t="s">
        <v>534</v>
      </c>
      <c r="D45" s="155">
        <f>SUM(D36,D44)</f>
        <v>0</v>
      </c>
      <c r="E45" s="156">
        <f>SUM(E36,E44)</f>
        <v>0</v>
      </c>
      <c r="F45" s="155">
        <f>SUM(F36,F44)</f>
        <v>0</v>
      </c>
      <c r="G45" s="155">
        <f>SUM(G36,G44)</f>
        <v>0</v>
      </c>
      <c r="H45" s="155">
        <f>SUM(H36,H44)</f>
        <v>0</v>
      </c>
    </row>
    <row r="48" spans="2:8" x14ac:dyDescent="0.35">
      <c r="B48" s="53" t="s">
        <v>3022</v>
      </c>
    </row>
  </sheetData>
  <sheetProtection algorithmName="SHA-512" hashValue="0OBBL4ObraBwsHg6nLLyLsooznundkA/KNtMZuRf34S9TYsH5A5XgvndksHNZXsMcHM7XErXKVFGQnUXJTwk4w==" saltValue="1mTgPlomTInvBXENJgFLxA==" spinCount="100000" sheet="1" objects="1" scenarios="1"/>
  <mergeCells count="16">
    <mergeCell ref="J2:L9"/>
    <mergeCell ref="B30:H30"/>
    <mergeCell ref="B37:H37"/>
    <mergeCell ref="D28:D29"/>
    <mergeCell ref="E28:E29"/>
    <mergeCell ref="F2:H2"/>
    <mergeCell ref="D2:E2"/>
    <mergeCell ref="B2:C4"/>
    <mergeCell ref="B5:H5"/>
    <mergeCell ref="B12:H12"/>
    <mergeCell ref="D3:D4"/>
    <mergeCell ref="E3:E4"/>
    <mergeCell ref="B23:F23"/>
    <mergeCell ref="B27:C29"/>
    <mergeCell ref="D27:E27"/>
    <mergeCell ref="F27:H27"/>
  </mergeCells>
  <conditionalFormatting sqref="H24">
    <cfRule type="expression" dxfId="167" priority="7">
      <formula>AND(H24&lt;=G24,H24&gt;0)</formula>
    </cfRule>
    <cfRule type="expression" dxfId="166" priority="12">
      <formula>OR(H24&gt;G24,H24&lt;=0)</formula>
    </cfRule>
  </conditionalFormatting>
  <conditionalFormatting sqref="H25">
    <cfRule type="cellIs" dxfId="165" priority="1" operator="greaterThanOrEqual">
      <formula>$G$25</formula>
    </cfRule>
    <cfRule type="cellIs" dxfId="164" priority="2" operator="lessThan">
      <formula>$G$25</formula>
    </cfRule>
  </conditionalFormatting>
  <conditionalFormatting sqref="H26">
    <cfRule type="expression" dxfId="163" priority="3">
      <formula>AND(H26&lt;=G26,H26&gt;0)</formula>
    </cfRule>
    <cfRule type="expression" dxfId="162" priority="4">
      <formula>OR(H26&gt;G26,H26&lt;0)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A1:IV1 A30:I30 K21:IV21 A23:J23 A12:I12 A26 I26 A13:C13 I13 A2:I2 M2:IV11 N15:IV16 A15:C17 A19:C21 E19 A6:C11 E6:E10 E13 E20:F20 E21 I6:I11 E15:E17 I15:I16 I17:IV17 I21 I19:IV20 N12:IV13 A5:I5 A4:F4 I4 A3:F3 I3 A22:E22 G22:IV22 A49:IV65536 A48 C48:IV48 L23:IV23 L26:IV26 A36:IV37 A31:E31 I31 A32:E32 G32:IV32 A33:E33 I33:IV33 A34:E34 G34:IV34 A35:E35 I35:IV35 A44:IV47 A38:E38 G38:IV38 A39:E39 I39:IV39 A40:E40 I40:IV40 A41:E41 I41:IV41 A42:E42 I42:IV42 A43:E43 I43:IV43 A27:I27 L27:IV27 A28:I28 L28:IV28 A29:I29 L29:IV29 L30:IV30 L31:IV31" unlockedFormula="1"/>
    <ignoredError sqref="E11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/>
  <dimension ref="B2:M27"/>
  <sheetViews>
    <sheetView zoomScale="90" zoomScaleNormal="90" workbookViewId="0">
      <selection activeCell="J14" sqref="J14"/>
    </sheetView>
  </sheetViews>
  <sheetFormatPr defaultColWidth="9.1796875" defaultRowHeight="15" customHeight="1" x14ac:dyDescent="0.35"/>
  <cols>
    <col min="1" max="1" width="3.7265625" style="53" customWidth="1"/>
    <col min="2" max="2" width="12.7265625" style="53" customWidth="1"/>
    <col min="3" max="3" width="16.7265625" style="53" customWidth="1"/>
    <col min="4" max="4" width="23" style="53" bestFit="1" customWidth="1"/>
    <col min="5" max="7" width="16.7265625" style="53" customWidth="1"/>
    <col min="8" max="8" width="18" style="53" customWidth="1"/>
    <col min="9" max="10" width="16.7265625" style="53" customWidth="1"/>
    <col min="11" max="11" width="10.7265625" style="53" customWidth="1"/>
    <col min="12" max="12" width="9.1796875" style="53" customWidth="1"/>
    <col min="13" max="16384" width="9.1796875" style="53"/>
  </cols>
  <sheetData>
    <row r="2" spans="2:12" ht="15" customHeight="1" x14ac:dyDescent="0.35">
      <c r="B2" s="782" t="str">
        <f>IF([1]CPFL!$V$8=3,"UNIDADE CONSUMIDORA A FUNDO PERDIDO","CONTRATO DE DESEMPENHO")</f>
        <v>CONTRATO DE DESEMPENHO</v>
      </c>
      <c r="C2" s="782"/>
      <c r="D2" s="782"/>
      <c r="E2" s="782"/>
      <c r="F2" s="782"/>
      <c r="G2" s="782"/>
      <c r="H2" s="782"/>
      <c r="I2" s="782"/>
      <c r="J2" s="782"/>
      <c r="K2" s="782"/>
      <c r="L2" s="782"/>
    </row>
    <row r="3" spans="2:12" ht="15" customHeight="1" x14ac:dyDescent="0.35">
      <c r="B3" s="781" t="str">
        <f>IF([1]CPFL!$V$8=3,"DESCONSIDERAR ESTA PLANILHA","SIMULAÇÃO  DAS PARCELAS DO CONTRATO DE DESEMPENHO")</f>
        <v>SIMULAÇÃO  DAS PARCELAS DO CONTRATO DE DESEMPENHO</v>
      </c>
      <c r="C3" s="781"/>
      <c r="D3" s="781"/>
      <c r="E3" s="781"/>
      <c r="F3" s="781"/>
      <c r="G3" s="781"/>
      <c r="H3" s="781"/>
      <c r="I3" s="781"/>
      <c r="J3" s="781"/>
      <c r="K3" s="781"/>
      <c r="L3" s="781"/>
    </row>
    <row r="4" spans="2:12" ht="6" customHeight="1" x14ac:dyDescent="0.35">
      <c r="B4" s="606"/>
      <c r="C4" s="426"/>
      <c r="D4" s="427"/>
      <c r="E4" s="428"/>
      <c r="F4" s="429"/>
      <c r="G4" s="428"/>
      <c r="H4" s="607"/>
      <c r="I4" s="428"/>
      <c r="J4" s="430"/>
      <c r="K4" s="65"/>
      <c r="L4" s="608"/>
    </row>
    <row r="5" spans="2:12" ht="15" customHeight="1" x14ac:dyDescent="0.35">
      <c r="B5" s="425"/>
      <c r="C5" s="426"/>
      <c r="D5" s="427"/>
      <c r="E5" s="428" t="s">
        <v>1217</v>
      </c>
      <c r="F5" s="429" t="s">
        <v>1216</v>
      </c>
      <c r="G5" s="428" t="s">
        <v>1215</v>
      </c>
      <c r="H5" s="607" t="s">
        <v>1218</v>
      </c>
      <c r="I5" s="428" t="s">
        <v>1360</v>
      </c>
      <c r="J5" s="430"/>
      <c r="K5" s="65"/>
      <c r="L5" s="609"/>
    </row>
    <row r="6" spans="2:12" ht="15" customHeight="1" x14ac:dyDescent="0.35">
      <c r="B6" s="425" t="s">
        <v>548</v>
      </c>
      <c r="C6" s="426"/>
      <c r="D6" s="427" t="s">
        <v>555</v>
      </c>
      <c r="E6" s="428" t="s">
        <v>708</v>
      </c>
      <c r="F6" s="429" t="s">
        <v>939</v>
      </c>
      <c r="G6" s="428" t="s">
        <v>709</v>
      </c>
      <c r="H6" s="607" t="s">
        <v>710</v>
      </c>
      <c r="I6" s="428" t="s">
        <v>1361</v>
      </c>
      <c r="J6" s="430" t="s">
        <v>561</v>
      </c>
      <c r="K6" s="65"/>
      <c r="L6" s="431"/>
    </row>
    <row r="7" spans="2:12" ht="6" customHeight="1" x14ac:dyDescent="0.35">
      <c r="B7" s="425"/>
      <c r="C7" s="426"/>
      <c r="D7" s="427"/>
      <c r="E7" s="428"/>
      <c r="F7" s="429"/>
      <c r="G7" s="428"/>
      <c r="H7" s="607"/>
      <c r="I7" s="428"/>
      <c r="J7" s="430"/>
      <c r="K7" s="65"/>
      <c r="L7" s="431"/>
    </row>
    <row r="8" spans="2:12" ht="15" customHeight="1" x14ac:dyDescent="0.35">
      <c r="B8" s="425" t="s">
        <v>72</v>
      </c>
      <c r="C8" s="426"/>
      <c r="D8" s="420">
        <f>IlumBenef!G46</f>
        <v>0</v>
      </c>
      <c r="E8" s="420">
        <f>CondAmbBenef!G48</f>
        <v>0</v>
      </c>
      <c r="F8" s="420">
        <f>MotorBenef!G49</f>
        <v>0</v>
      </c>
      <c r="G8" s="420">
        <f>RefrigBenef!G44</f>
        <v>0</v>
      </c>
      <c r="H8" s="420">
        <f>SolarBenef!G24</f>
        <v>0</v>
      </c>
      <c r="I8" s="420">
        <f>SolarFVBenef!G19</f>
        <v>0</v>
      </c>
      <c r="J8" s="420">
        <f>OutrosBenef!G46</f>
        <v>0</v>
      </c>
      <c r="K8" s="437" t="s">
        <v>126</v>
      </c>
      <c r="L8" s="436"/>
    </row>
    <row r="9" spans="2:12" ht="15" customHeight="1" x14ac:dyDescent="0.35">
      <c r="B9" s="425" t="s">
        <v>70</v>
      </c>
      <c r="C9" s="426"/>
      <c r="D9" s="420">
        <f>IlumBenef!G44</f>
        <v>0</v>
      </c>
      <c r="E9" s="420">
        <f>CondAmbBenef!G46</f>
        <v>0</v>
      </c>
      <c r="F9" s="420">
        <f>MotorBenef!G47</f>
        <v>0</v>
      </c>
      <c r="G9" s="420">
        <f>RefrigBenef!G42</f>
        <v>0</v>
      </c>
      <c r="H9" s="420">
        <f>SolarBenef!G22</f>
        <v>0</v>
      </c>
      <c r="I9" s="420">
        <v>0</v>
      </c>
      <c r="J9" s="420">
        <f>OutrosBenef!G44</f>
        <v>0</v>
      </c>
      <c r="K9" s="437" t="s">
        <v>5</v>
      </c>
      <c r="L9" s="436"/>
    </row>
    <row r="10" spans="2:12" ht="15" customHeight="1" x14ac:dyDescent="0.35">
      <c r="B10" s="425" t="s">
        <v>1504</v>
      </c>
      <c r="C10" s="426"/>
      <c r="D10" s="421">
        <f>RCB!F7/12</f>
        <v>0</v>
      </c>
      <c r="E10" s="421">
        <f>RCB!F8/12</f>
        <v>0</v>
      </c>
      <c r="F10" s="421">
        <f>RCB!F9/12</f>
        <v>0</v>
      </c>
      <c r="G10" s="421">
        <f>RCB!F10/12</f>
        <v>0</v>
      </c>
      <c r="H10" s="421">
        <f>RCB!F11/12</f>
        <v>0</v>
      </c>
      <c r="I10" s="421">
        <f>RCB!F12/12</f>
        <v>0</v>
      </c>
      <c r="J10" s="421">
        <f>RCB!F13/12</f>
        <v>0</v>
      </c>
      <c r="K10" s="437"/>
      <c r="L10" s="435"/>
    </row>
    <row r="11" spans="2:12" ht="15" customHeight="1" x14ac:dyDescent="0.35">
      <c r="B11" s="425" t="s">
        <v>1136</v>
      </c>
      <c r="C11" s="426"/>
      <c r="D11" s="422">
        <f>IFERROR(AVERAGE(IlumCusto!V6:V106),0)</f>
        <v>0</v>
      </c>
      <c r="E11" s="422">
        <f>IFERROR(AVERAGE(CondAmbCusto!V6:V106),0)</f>
        <v>0</v>
      </c>
      <c r="F11" s="422">
        <f>IFERROR(AVERAGE(MotorCusto!V6:V106),0)</f>
        <v>0</v>
      </c>
      <c r="G11" s="422">
        <f>IFERROR(AVERAGE(RefrigCusto!V6:V106),0)</f>
        <v>0</v>
      </c>
      <c r="H11" s="422">
        <f>IFERROR(AVERAGE(SolarCusto!V6:V56),0)</f>
        <v>0</v>
      </c>
      <c r="I11" s="422">
        <f>IFERROR(AVERAGE(SolarFVCusto!V6:V56),0)</f>
        <v>0</v>
      </c>
      <c r="J11" s="422">
        <f>IFERROR(AVERAGE(OutrosCusto!V6:V106),0)</f>
        <v>0</v>
      </c>
      <c r="K11" s="437" t="s">
        <v>549</v>
      </c>
      <c r="L11" s="436"/>
    </row>
    <row r="12" spans="2:12" ht="15" customHeight="1" x14ac:dyDescent="0.35">
      <c r="B12" s="425"/>
      <c r="C12" s="426"/>
      <c r="D12" s="426"/>
      <c r="E12" s="426"/>
      <c r="F12" s="434"/>
      <c r="G12" s="429"/>
      <c r="H12" s="430"/>
      <c r="I12" s="430"/>
      <c r="J12" s="430"/>
      <c r="K12" s="65"/>
      <c r="L12" s="435"/>
    </row>
    <row r="13" spans="2:12" ht="15" customHeight="1" x14ac:dyDescent="0.35">
      <c r="B13" s="64"/>
      <c r="C13" s="65"/>
      <c r="D13" s="783" t="s">
        <v>3085</v>
      </c>
      <c r="E13" s="783"/>
      <c r="F13" s="428"/>
      <c r="G13" s="65"/>
      <c r="H13" s="777" t="s">
        <v>1219</v>
      </c>
      <c r="I13" s="778"/>
      <c r="J13" s="421" t="str">
        <f>IFERROR(F17/J17,"")</f>
        <v/>
      </c>
      <c r="K13" s="528">
        <f>IF(SUM($D$10:$J$10)=0,0,IF((F17/SUM($D$10:$J$10))&gt;(J15*12),F17/ROUNDUP(J15*12,0),SUM($D$10:$J$10)))</f>
        <v>0</v>
      </c>
      <c r="L13" s="610"/>
    </row>
    <row r="14" spans="2:12" ht="5.25" customHeight="1" x14ac:dyDescent="0.35">
      <c r="B14" s="425"/>
      <c r="C14" s="426"/>
      <c r="D14" s="65"/>
      <c r="E14" s="426"/>
      <c r="F14" s="65"/>
      <c r="G14" s="65"/>
      <c r="H14" s="434"/>
      <c r="I14" s="430"/>
      <c r="J14" s="65"/>
      <c r="K14" s="434"/>
      <c r="L14" s="611"/>
    </row>
    <row r="15" spans="2:12" ht="15" customHeight="1" x14ac:dyDescent="0.35">
      <c r="B15" s="64"/>
      <c r="C15" s="65"/>
      <c r="D15" s="777" t="s">
        <v>3086</v>
      </c>
      <c r="E15" s="778"/>
      <c r="F15" s="421">
        <f>CustoContabil!D21</f>
        <v>3000</v>
      </c>
      <c r="G15" s="65"/>
      <c r="H15" s="783" t="s">
        <v>1213</v>
      </c>
      <c r="I15" s="784"/>
      <c r="J15" s="423">
        <f>IFERROR((SUMPRODUCT(D11:J11,D10:J10)/SUM(D10:J10)),0)</f>
        <v>0</v>
      </c>
      <c r="K15" s="434" t="s">
        <v>549</v>
      </c>
      <c r="L15" s="611"/>
    </row>
    <row r="16" spans="2:12" ht="5.25" customHeight="1" x14ac:dyDescent="0.35">
      <c r="B16" s="64"/>
      <c r="C16" s="65"/>
      <c r="D16" s="437"/>
      <c r="E16" s="426"/>
      <c r="F16" s="65"/>
      <c r="G16" s="65"/>
      <c r="H16" s="434"/>
      <c r="I16" s="430"/>
      <c r="J16" s="65"/>
      <c r="K16" s="434"/>
      <c r="L16" s="612"/>
    </row>
    <row r="17" spans="2:13" ht="15" customHeight="1" x14ac:dyDescent="0.35">
      <c r="B17" s="64"/>
      <c r="C17" s="65"/>
      <c r="D17" s="777" t="s">
        <v>1214</v>
      </c>
      <c r="E17" s="778"/>
      <c r="F17" s="421">
        <f>SUM(CustoContabil!F6,CustoContabil!F8,CustoContabil!F10,CustoContabil!F15,CustoContabil!F16,CustoContabil!F17,CustoContabil!F19)</f>
        <v>0</v>
      </c>
      <c r="G17" s="65"/>
      <c r="H17" s="779" t="s">
        <v>3087</v>
      </c>
      <c r="I17" s="780"/>
      <c r="J17" s="424">
        <f>IF((IFERROR(ROUNDUP(F17/K13,0),0))&gt;60,60,(IFERROR(ROUNDUP(F17/K13,0),0)))</f>
        <v>0</v>
      </c>
      <c r="K17" s="65" t="s">
        <v>8</v>
      </c>
      <c r="L17" s="612"/>
    </row>
    <row r="18" spans="2:13" ht="15" customHeight="1" x14ac:dyDescent="0.35">
      <c r="B18" s="432"/>
      <c r="C18" s="433"/>
      <c r="D18" s="433"/>
      <c r="E18" s="433"/>
      <c r="F18" s="69"/>
      <c r="G18" s="69"/>
      <c r="H18" s="69"/>
      <c r="I18" s="69"/>
      <c r="J18" s="613"/>
      <c r="K18" s="613"/>
      <c r="L18" s="614"/>
    </row>
    <row r="19" spans="2:13" ht="15" customHeight="1" x14ac:dyDescent="0.35">
      <c r="B19" s="781" t="s">
        <v>553</v>
      </c>
      <c r="C19" s="781"/>
      <c r="D19" s="781"/>
      <c r="E19" s="781"/>
      <c r="F19" s="781"/>
      <c r="G19" s="781"/>
      <c r="H19" s="781"/>
      <c r="I19" s="781"/>
      <c r="J19" s="781"/>
      <c r="K19" s="781"/>
      <c r="L19" s="781"/>
    </row>
    <row r="20" spans="2:13" ht="6" customHeight="1" x14ac:dyDescent="0.35">
      <c r="B20" s="606"/>
      <c r="C20" s="426"/>
      <c r="D20" s="427"/>
      <c r="E20" s="428"/>
      <c r="F20" s="429"/>
      <c r="G20" s="428"/>
      <c r="H20" s="607"/>
      <c r="I20" s="428"/>
      <c r="J20" s="430"/>
      <c r="K20" s="65"/>
      <c r="L20" s="608"/>
    </row>
    <row r="21" spans="2:13" ht="15" customHeight="1" x14ac:dyDescent="0.35">
      <c r="B21" s="425"/>
      <c r="C21" s="65"/>
      <c r="D21" s="426" t="s">
        <v>3088</v>
      </c>
      <c r="E21" s="615" t="str">
        <f>J13</f>
        <v/>
      </c>
      <c r="F21" s="616"/>
      <c r="G21" s="616"/>
      <c r="H21" s="616" t="s">
        <v>3089</v>
      </c>
      <c r="I21" s="615" t="s">
        <v>3090</v>
      </c>
      <c r="J21" s="437" t="s">
        <v>3091</v>
      </c>
      <c r="K21" s="65"/>
      <c r="L21" s="431"/>
    </row>
    <row r="22" spans="2:13" ht="5.25" customHeight="1" x14ac:dyDescent="0.35">
      <c r="B22" s="64"/>
      <c r="C22" s="65"/>
      <c r="D22" s="426"/>
      <c r="E22" s="93"/>
      <c r="F22" s="65"/>
      <c r="G22" s="434"/>
      <c r="H22" s="426"/>
      <c r="I22" s="93"/>
      <c r="J22" s="65"/>
      <c r="K22" s="65"/>
      <c r="L22" s="612"/>
    </row>
    <row r="23" spans="2:13" ht="15" customHeight="1" x14ac:dyDescent="0.35">
      <c r="B23" s="425"/>
      <c r="C23" s="65"/>
      <c r="D23" s="426" t="s">
        <v>3092</v>
      </c>
      <c r="E23" s="615" t="str">
        <f>E21</f>
        <v/>
      </c>
      <c r="F23" s="437" t="s">
        <v>3093</v>
      </c>
      <c r="G23" s="616"/>
      <c r="H23" s="616" t="s">
        <v>3094</v>
      </c>
      <c r="I23" s="615" t="s">
        <v>3095</v>
      </c>
      <c r="J23" s="437" t="s">
        <v>3096</v>
      </c>
      <c r="K23" s="617"/>
      <c r="L23" s="431"/>
    </row>
    <row r="24" spans="2:13" ht="5.25" customHeight="1" x14ac:dyDescent="0.35">
      <c r="B24" s="64"/>
      <c r="C24" s="65"/>
      <c r="D24" s="426"/>
      <c r="E24" s="93"/>
      <c r="F24" s="65"/>
      <c r="G24" s="434"/>
      <c r="H24" s="426"/>
      <c r="I24" s="65"/>
      <c r="J24" s="65"/>
      <c r="K24" s="65"/>
      <c r="L24" s="612"/>
    </row>
    <row r="25" spans="2:13" ht="15" customHeight="1" x14ac:dyDescent="0.35">
      <c r="B25" s="425"/>
      <c r="C25" s="65"/>
      <c r="D25" s="426" t="s">
        <v>3097</v>
      </c>
      <c r="E25" s="615" t="s">
        <v>3098</v>
      </c>
      <c r="F25" s="437" t="s">
        <v>3099</v>
      </c>
      <c r="G25" s="437"/>
      <c r="H25" s="616"/>
      <c r="I25" s="616"/>
      <c r="J25" s="616"/>
      <c r="K25" s="617"/>
      <c r="L25" s="431"/>
      <c r="M25" s="618"/>
    </row>
    <row r="26" spans="2:13" ht="5.25" customHeight="1" x14ac:dyDescent="0.35">
      <c r="B26" s="432"/>
      <c r="C26" s="433"/>
      <c r="D26" s="433"/>
      <c r="E26" s="433"/>
      <c r="F26" s="69"/>
      <c r="G26" s="69"/>
      <c r="H26" s="69"/>
      <c r="I26" s="69"/>
      <c r="J26" s="619"/>
      <c r="K26" s="619"/>
      <c r="L26" s="614"/>
    </row>
    <row r="27" spans="2:13" ht="15" customHeight="1" x14ac:dyDescent="0.35">
      <c r="B27" s="53" t="s">
        <v>3100</v>
      </c>
    </row>
  </sheetData>
  <sheetProtection algorithmName="SHA-512" hashValue="iAwOr39h16qIKiUSNlHvBioNWYP/jmuRtXzyj++iOiHxlaDCHIgNKMXkchZmggkRJF6G2BN50kWjejTyFJ43yg==" saltValue="+NpSTJoHPBpmrm7nxerxcQ==" spinCount="100000" sheet="1" objects="1" scenarios="1"/>
  <mergeCells count="9">
    <mergeCell ref="D17:E17"/>
    <mergeCell ref="H17:I17"/>
    <mergeCell ref="B19:L19"/>
    <mergeCell ref="B2:L2"/>
    <mergeCell ref="B3:L3"/>
    <mergeCell ref="D13:E13"/>
    <mergeCell ref="H13:I13"/>
    <mergeCell ref="D15:E15"/>
    <mergeCell ref="H15:I15"/>
  </mergeCells>
  <dataValidations disablePrompts="1" count="1">
    <dataValidation errorStyle="warning" allowBlank="1" showInputMessage="1" showErrorMessage="1" errorTitle="PRAZO DE QUITAÇÃO ULTRAPASSADO" error="O valor de amortização mínima mensal deverá ser superior para atender ao prazo máximo de 60 parcelas para quitação do saldo. Editar célula H11." sqref="J17" xr:uid="{00000000-0002-0000-0A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5"/>
  <dimension ref="A1:D39"/>
  <sheetViews>
    <sheetView workbookViewId="0">
      <selection activeCell="G13" sqref="G13"/>
    </sheetView>
  </sheetViews>
  <sheetFormatPr defaultColWidth="15.1796875" defaultRowHeight="14.5" zeroHeight="1" x14ac:dyDescent="0.35"/>
  <cols>
    <col min="1" max="16384" width="15.1796875" style="53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spans="1:4" x14ac:dyDescent="0.35"/>
    <row r="18" spans="1:4" x14ac:dyDescent="0.35"/>
    <row r="19" spans="1:4" x14ac:dyDescent="0.35"/>
    <row r="20" spans="1:4" x14ac:dyDescent="0.35"/>
    <row r="21" spans="1:4" x14ac:dyDescent="0.35"/>
    <row r="22" spans="1:4" x14ac:dyDescent="0.35"/>
    <row r="23" spans="1:4" x14ac:dyDescent="0.35"/>
    <row r="24" spans="1:4" x14ac:dyDescent="0.35"/>
    <row r="26" spans="1:4" ht="39" hidden="1" x14ac:dyDescent="0.35">
      <c r="A26" s="468" t="s">
        <v>1412</v>
      </c>
      <c r="B26" s="468" t="s">
        <v>1413</v>
      </c>
      <c r="C26" s="468" t="s">
        <v>1414</v>
      </c>
      <c r="D26" s="468" t="s">
        <v>1415</v>
      </c>
    </row>
    <row r="27" spans="1:4" hidden="1" x14ac:dyDescent="0.35">
      <c r="A27" s="469" t="s">
        <v>1416</v>
      </c>
      <c r="B27" s="466">
        <v>0.32</v>
      </c>
      <c r="C27" s="466">
        <v>0.32</v>
      </c>
      <c r="D27" s="466">
        <v>3.78</v>
      </c>
    </row>
    <row r="28" spans="1:4" hidden="1" x14ac:dyDescent="0.35">
      <c r="A28" s="469" t="s">
        <v>1417</v>
      </c>
      <c r="B28" s="466">
        <v>0.43</v>
      </c>
      <c r="C28" s="466">
        <v>0.75</v>
      </c>
      <c r="D28" s="466">
        <v>3.89</v>
      </c>
    </row>
    <row r="29" spans="1:4" hidden="1" x14ac:dyDescent="0.35">
      <c r="A29" s="469" t="s">
        <v>1418</v>
      </c>
      <c r="B29" s="466">
        <v>0.75</v>
      </c>
      <c r="C29" s="466">
        <v>1.51</v>
      </c>
      <c r="D29" s="466">
        <v>4.58</v>
      </c>
    </row>
    <row r="30" spans="1:4" hidden="1" x14ac:dyDescent="0.35">
      <c r="A30" s="469" t="s">
        <v>1419</v>
      </c>
      <c r="B30" s="466">
        <v>0.56999999999999995</v>
      </c>
      <c r="C30" s="466">
        <v>2.09</v>
      </c>
      <c r="D30" s="466">
        <v>4.9400000000000004</v>
      </c>
    </row>
    <row r="31" spans="1:4" hidden="1" x14ac:dyDescent="0.35">
      <c r="A31" s="469" t="s">
        <v>1420</v>
      </c>
      <c r="B31" s="466">
        <v>0.13</v>
      </c>
      <c r="C31" s="466">
        <v>2.2200000000000002</v>
      </c>
      <c r="D31" s="466">
        <v>4.66</v>
      </c>
    </row>
    <row r="32" spans="1:4" hidden="1" x14ac:dyDescent="0.35">
      <c r="A32" s="469" t="s">
        <v>1421</v>
      </c>
      <c r="B32" s="466">
        <v>0.01</v>
      </c>
      <c r="C32" s="466">
        <v>2.23</v>
      </c>
      <c r="D32" s="466">
        <v>3.37</v>
      </c>
    </row>
    <row r="33" spans="1:4" hidden="1" x14ac:dyDescent="0.35">
      <c r="A33" s="469" t="s">
        <v>1422</v>
      </c>
      <c r="B33" s="466">
        <v>0.19</v>
      </c>
      <c r="C33" s="466">
        <v>2.42</v>
      </c>
      <c r="D33" s="466">
        <v>3.22</v>
      </c>
    </row>
    <row r="34" spans="1:4" hidden="1" x14ac:dyDescent="0.35">
      <c r="A34" s="469" t="s">
        <v>1423</v>
      </c>
      <c r="B34" s="466">
        <v>0.11</v>
      </c>
      <c r="C34" s="466">
        <v>2.54</v>
      </c>
      <c r="D34" s="466">
        <v>3.43</v>
      </c>
    </row>
    <row r="35" spans="1:4" hidden="1" x14ac:dyDescent="0.35">
      <c r="A35" s="469" t="s">
        <v>1424</v>
      </c>
      <c r="B35" s="466">
        <v>-0.04</v>
      </c>
      <c r="C35" s="466">
        <v>2.4900000000000002</v>
      </c>
      <c r="D35" s="466">
        <v>2.89</v>
      </c>
    </row>
    <row r="36" spans="1:4" hidden="1" x14ac:dyDescent="0.35">
      <c r="A36" s="469" t="s">
        <v>1425</v>
      </c>
      <c r="B36" s="466">
        <v>0.1</v>
      </c>
      <c r="C36" s="466">
        <v>2.6</v>
      </c>
      <c r="D36" s="466">
        <v>2.54</v>
      </c>
    </row>
    <row r="37" spans="1:4" hidden="1" x14ac:dyDescent="0.35">
      <c r="A37" s="469" t="s">
        <v>1426</v>
      </c>
      <c r="B37" s="466">
        <v>0.51</v>
      </c>
      <c r="C37" s="466">
        <v>3.12</v>
      </c>
      <c r="D37" s="466">
        <v>3.27</v>
      </c>
    </row>
    <row r="38" spans="1:4" hidden="1" x14ac:dyDescent="0.35">
      <c r="A38" s="469" t="s">
        <v>1427</v>
      </c>
      <c r="B38" s="466">
        <v>1.1499999999999999</v>
      </c>
      <c r="C38" s="467">
        <v>4.3099999999999996</v>
      </c>
      <c r="D38" s="466">
        <v>4.3099999999999996</v>
      </c>
    </row>
    <row r="39" spans="1:4" hidden="1" x14ac:dyDescent="0.35">
      <c r="A39" s="469" t="s">
        <v>1428</v>
      </c>
      <c r="B39" s="785">
        <f>AVERAGE(B27:B38)</f>
        <v>0.35249999999999987</v>
      </c>
      <c r="C39" s="786"/>
      <c r="D39" s="787"/>
    </row>
  </sheetData>
  <sheetProtection algorithmName="SHA-512" hashValue="7NLpBf5eReKEnVjhsvlmF7x/ziKwinFSSE8gxXx+B3f8XCsPsZVEfzx+gbY7OvQV0nzze5yaedxGSqKhLcsnNw==" saltValue="NYgZggpOpAgH6dyY+vmOBw==" spinCount="100000" sheet="1" objects="1" scenarios="1"/>
  <mergeCells count="1">
    <mergeCell ref="B39:D39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0"/>
  <dimension ref="B2:P875"/>
  <sheetViews>
    <sheetView showGridLines="0" zoomScale="90" zoomScaleNormal="90" workbookViewId="0">
      <selection activeCell="K32" sqref="K32"/>
    </sheetView>
  </sheetViews>
  <sheetFormatPr defaultColWidth="9.1796875" defaultRowHeight="15" customHeight="1" outlineLevelRow="1" x14ac:dyDescent="0.35"/>
  <cols>
    <col min="1" max="1" width="3.7265625" style="53" customWidth="1"/>
    <col min="2" max="2" width="3.26953125" style="53" bestFit="1" customWidth="1"/>
    <col min="3" max="9" width="9.1796875" style="53"/>
    <col min="10" max="11" width="12.7265625" style="53" customWidth="1"/>
    <col min="12" max="12" width="15" style="53" bestFit="1" customWidth="1"/>
    <col min="13" max="13" width="16.7265625" style="53" bestFit="1" customWidth="1"/>
    <col min="14" max="14" width="17.1796875" style="53" hidden="1" customWidth="1"/>
    <col min="15" max="15" width="18" style="53" hidden="1" customWidth="1"/>
    <col min="16" max="16" width="16.7265625" style="53" bestFit="1" customWidth="1"/>
    <col min="17" max="16384" width="9.1796875" style="53"/>
  </cols>
  <sheetData>
    <row r="2" spans="2:16" ht="15" customHeight="1" x14ac:dyDescent="0.35">
      <c r="B2" s="745" t="s">
        <v>934</v>
      </c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7"/>
    </row>
    <row r="3" spans="2:16" ht="15" customHeight="1" x14ac:dyDescent="0.35">
      <c r="B3" s="745" t="s">
        <v>563</v>
      </c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747"/>
    </row>
    <row r="4" spans="2:16" ht="15" customHeight="1" x14ac:dyDescent="0.35">
      <c r="B4" s="61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3"/>
    </row>
    <row r="5" spans="2:16" ht="15" customHeight="1" x14ac:dyDescent="0.35">
      <c r="B5" s="64"/>
      <c r="C5" s="65"/>
      <c r="D5" s="65" t="s">
        <v>1208</v>
      </c>
      <c r="E5" s="65"/>
      <c r="F5" s="65"/>
      <c r="G5" s="65"/>
      <c r="H5" s="157">
        <v>0.95</v>
      </c>
      <c r="I5" s="65"/>
      <c r="J5" s="65"/>
      <c r="K5" s="65"/>
      <c r="L5" s="65" t="s">
        <v>1207</v>
      </c>
      <c r="M5" s="65"/>
      <c r="N5" s="65"/>
      <c r="O5" s="158">
        <v>1.96</v>
      </c>
      <c r="P5" s="66"/>
    </row>
    <row r="6" spans="2:16" ht="15" customHeight="1" x14ac:dyDescent="0.35">
      <c r="B6" s="64"/>
      <c r="C6" s="65"/>
      <c r="D6" s="65" t="s">
        <v>1209</v>
      </c>
      <c r="E6" s="65"/>
      <c r="F6" s="65"/>
      <c r="G6" s="65"/>
      <c r="H6" s="157">
        <v>0.1</v>
      </c>
      <c r="I6" s="65"/>
      <c r="J6" s="65"/>
      <c r="K6" s="65"/>
      <c r="L6" s="159"/>
      <c r="M6" s="65"/>
      <c r="N6" s="65"/>
      <c r="O6" s="65"/>
      <c r="P6" s="66"/>
    </row>
    <row r="7" spans="2:16" ht="15" customHeight="1" x14ac:dyDescent="0.35">
      <c r="B7" s="6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70"/>
    </row>
    <row r="8" spans="2:16" ht="15" customHeight="1" x14ac:dyDescent="0.35">
      <c r="B8" s="745" t="s">
        <v>894</v>
      </c>
      <c r="C8" s="746"/>
      <c r="D8" s="746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7"/>
    </row>
    <row r="9" spans="2:16" ht="15" customHeight="1" x14ac:dyDescent="0.35">
      <c r="B9" s="792" t="s">
        <v>564</v>
      </c>
      <c r="C9" s="792"/>
      <c r="D9" s="792"/>
      <c r="E9" s="792"/>
      <c r="F9" s="792"/>
      <c r="G9" s="792"/>
      <c r="H9" s="792"/>
      <c r="I9" s="792"/>
      <c r="J9" s="792"/>
      <c r="K9" s="792"/>
      <c r="L9" s="792"/>
      <c r="M9" s="807" t="s">
        <v>529</v>
      </c>
      <c r="N9" s="807"/>
      <c r="O9" s="807"/>
      <c r="P9" s="807"/>
    </row>
    <row r="10" spans="2:16" ht="15" customHeight="1" x14ac:dyDescent="0.35">
      <c r="B10" s="789" t="s">
        <v>566</v>
      </c>
      <c r="C10" s="790"/>
      <c r="D10" s="790"/>
      <c r="E10" s="790"/>
      <c r="F10" s="790"/>
      <c r="G10" s="790"/>
      <c r="H10" s="791"/>
      <c r="I10" s="160" t="s">
        <v>579</v>
      </c>
      <c r="J10" s="161" t="s">
        <v>568</v>
      </c>
      <c r="K10" s="161" t="s">
        <v>567</v>
      </c>
      <c r="L10" s="161" t="s">
        <v>540</v>
      </c>
      <c r="M10" s="161" t="s">
        <v>1206</v>
      </c>
      <c r="N10" s="162" t="s">
        <v>1854</v>
      </c>
      <c r="O10" s="162" t="s">
        <v>1855</v>
      </c>
      <c r="P10" s="163" t="s">
        <v>569</v>
      </c>
    </row>
    <row r="11" spans="2:16" ht="15" customHeight="1" x14ac:dyDescent="0.35">
      <c r="B11" s="164">
        <v>1</v>
      </c>
      <c r="C11" s="705"/>
      <c r="D11" s="705"/>
      <c r="E11" s="705"/>
      <c r="F11" s="705"/>
      <c r="G11" s="705"/>
      <c r="H11" s="788"/>
      <c r="I11" s="165">
        <v>0.5</v>
      </c>
      <c r="J11" s="17"/>
      <c r="K11" s="49">
        <f>IF(OR(I11=0,J11=0),0,IF((((($O$5^2*I11^2)/$H$6^2)*J11)/((($O$5^2*I11^2)/$H$6^2)+J11))&lt;(($O$5^2*I11^2)/$H$6^2),ROUND((((($O$5^2*I11^2)/$H$6^2)*J11)/((($O$5^2*I11^2)/$H$6^2)+J11)),0),ROUND((($O$5^2*I11^2)/$H$6^2),0)))</f>
        <v>0</v>
      </c>
      <c r="L11" s="18"/>
      <c r="M11" s="46">
        <f>P11-N11-O11</f>
        <v>0</v>
      </c>
      <c r="N11" s="1"/>
      <c r="O11" s="1"/>
      <c r="P11" s="169">
        <f>K11*L11</f>
        <v>0</v>
      </c>
    </row>
    <row r="12" spans="2:16" ht="15" customHeight="1" x14ac:dyDescent="0.35">
      <c r="B12" s="164">
        <v>2</v>
      </c>
      <c r="C12" s="705"/>
      <c r="D12" s="705"/>
      <c r="E12" s="705"/>
      <c r="F12" s="705"/>
      <c r="G12" s="705"/>
      <c r="H12" s="788"/>
      <c r="I12" s="165">
        <v>0.5</v>
      </c>
      <c r="J12" s="17"/>
      <c r="K12" s="49">
        <f t="shared" ref="K12:K21" si="0">IF(OR(I12=0,J12=0),0,IF((((($O$5^2*I12^2)/$H$6^2)*J12)/((($O$5^2*I12^2)/$H$6^2)+J12))&lt;(($O$5^2*I12^2)/$H$6^2),ROUND((((($O$5^2*I12^2)/$H$6^2)*J12)/((($O$5^2*I12^2)/$H$6^2)+J12)),0),ROUND((($O$5^2*I12^2)/$H$6^2),0)))</f>
        <v>0</v>
      </c>
      <c r="L12" s="18"/>
      <c r="M12" s="46">
        <f t="shared" ref="M12:M60" si="1">P12-N12-O12</f>
        <v>0</v>
      </c>
      <c r="N12" s="1"/>
      <c r="O12" s="1"/>
      <c r="P12" s="169">
        <f t="shared" ref="P12:P60" si="2">K12*L12</f>
        <v>0</v>
      </c>
    </row>
    <row r="13" spans="2:16" ht="15" customHeight="1" x14ac:dyDescent="0.35">
      <c r="B13" s="164">
        <v>3</v>
      </c>
      <c r="C13" s="705"/>
      <c r="D13" s="705"/>
      <c r="E13" s="705"/>
      <c r="F13" s="705"/>
      <c r="G13" s="705"/>
      <c r="H13" s="788"/>
      <c r="I13" s="165">
        <v>0.5</v>
      </c>
      <c r="J13" s="17"/>
      <c r="K13" s="49">
        <f t="shared" si="0"/>
        <v>0</v>
      </c>
      <c r="L13" s="18"/>
      <c r="M13" s="46">
        <f t="shared" si="1"/>
        <v>0</v>
      </c>
      <c r="N13" s="1"/>
      <c r="O13" s="1"/>
      <c r="P13" s="169">
        <f t="shared" si="2"/>
        <v>0</v>
      </c>
    </row>
    <row r="14" spans="2:16" ht="15" customHeight="1" x14ac:dyDescent="0.35">
      <c r="B14" s="164">
        <v>4</v>
      </c>
      <c r="C14" s="705"/>
      <c r="D14" s="705"/>
      <c r="E14" s="705"/>
      <c r="F14" s="705"/>
      <c r="G14" s="705"/>
      <c r="H14" s="788"/>
      <c r="I14" s="165">
        <v>0.5</v>
      </c>
      <c r="J14" s="17"/>
      <c r="K14" s="49">
        <f t="shared" si="0"/>
        <v>0</v>
      </c>
      <c r="L14" s="18"/>
      <c r="M14" s="46">
        <f t="shared" si="1"/>
        <v>0</v>
      </c>
      <c r="N14" s="1"/>
      <c r="O14" s="1"/>
      <c r="P14" s="169">
        <f t="shared" si="2"/>
        <v>0</v>
      </c>
    </row>
    <row r="15" spans="2:16" ht="15" customHeight="1" x14ac:dyDescent="0.35">
      <c r="B15" s="164">
        <v>5</v>
      </c>
      <c r="C15" s="705"/>
      <c r="D15" s="705"/>
      <c r="E15" s="705"/>
      <c r="F15" s="705"/>
      <c r="G15" s="705"/>
      <c r="H15" s="788"/>
      <c r="I15" s="165">
        <v>0.5</v>
      </c>
      <c r="J15" s="17"/>
      <c r="K15" s="49">
        <f t="shared" si="0"/>
        <v>0</v>
      </c>
      <c r="L15" s="18"/>
      <c r="M15" s="46">
        <f t="shared" si="1"/>
        <v>0</v>
      </c>
      <c r="N15" s="1"/>
      <c r="O15" s="1"/>
      <c r="P15" s="169">
        <f t="shared" si="2"/>
        <v>0</v>
      </c>
    </row>
    <row r="16" spans="2:16" ht="15" customHeight="1" x14ac:dyDescent="0.35">
      <c r="B16" s="164">
        <v>6</v>
      </c>
      <c r="C16" s="705"/>
      <c r="D16" s="705"/>
      <c r="E16" s="705"/>
      <c r="F16" s="705"/>
      <c r="G16" s="705"/>
      <c r="H16" s="788"/>
      <c r="I16" s="165">
        <v>0.5</v>
      </c>
      <c r="J16" s="17"/>
      <c r="K16" s="49">
        <f t="shared" si="0"/>
        <v>0</v>
      </c>
      <c r="L16" s="18"/>
      <c r="M16" s="46">
        <f t="shared" si="1"/>
        <v>0</v>
      </c>
      <c r="N16" s="1"/>
      <c r="O16" s="1"/>
      <c r="P16" s="169">
        <f t="shared" si="2"/>
        <v>0</v>
      </c>
    </row>
    <row r="17" spans="2:16" ht="15" customHeight="1" x14ac:dyDescent="0.35">
      <c r="B17" s="164">
        <v>7</v>
      </c>
      <c r="C17" s="705"/>
      <c r="D17" s="705"/>
      <c r="E17" s="705"/>
      <c r="F17" s="705"/>
      <c r="G17" s="705"/>
      <c r="H17" s="788"/>
      <c r="I17" s="165">
        <v>0.5</v>
      </c>
      <c r="J17" s="17"/>
      <c r="K17" s="49">
        <f t="shared" si="0"/>
        <v>0</v>
      </c>
      <c r="L17" s="18"/>
      <c r="M17" s="46">
        <f t="shared" si="1"/>
        <v>0</v>
      </c>
      <c r="N17" s="1"/>
      <c r="O17" s="1"/>
      <c r="P17" s="169">
        <f t="shared" si="2"/>
        <v>0</v>
      </c>
    </row>
    <row r="18" spans="2:16" ht="15" customHeight="1" x14ac:dyDescent="0.35">
      <c r="B18" s="164">
        <v>8</v>
      </c>
      <c r="C18" s="705"/>
      <c r="D18" s="705"/>
      <c r="E18" s="705"/>
      <c r="F18" s="705"/>
      <c r="G18" s="705"/>
      <c r="H18" s="788"/>
      <c r="I18" s="165">
        <v>0.5</v>
      </c>
      <c r="J18" s="17"/>
      <c r="K18" s="49">
        <f t="shared" si="0"/>
        <v>0</v>
      </c>
      <c r="L18" s="18"/>
      <c r="M18" s="46">
        <f t="shared" si="1"/>
        <v>0</v>
      </c>
      <c r="N18" s="1"/>
      <c r="O18" s="1"/>
      <c r="P18" s="169">
        <f t="shared" si="2"/>
        <v>0</v>
      </c>
    </row>
    <row r="19" spans="2:16" ht="15" customHeight="1" x14ac:dyDescent="0.35">
      <c r="B19" s="164">
        <v>9</v>
      </c>
      <c r="C19" s="705"/>
      <c r="D19" s="705"/>
      <c r="E19" s="705"/>
      <c r="F19" s="705"/>
      <c r="G19" s="705"/>
      <c r="H19" s="788"/>
      <c r="I19" s="165">
        <v>0.5</v>
      </c>
      <c r="J19" s="17"/>
      <c r="K19" s="49">
        <f t="shared" si="0"/>
        <v>0</v>
      </c>
      <c r="L19" s="18"/>
      <c r="M19" s="46">
        <f t="shared" si="1"/>
        <v>0</v>
      </c>
      <c r="N19" s="1"/>
      <c r="O19" s="1"/>
      <c r="P19" s="169">
        <f t="shared" si="2"/>
        <v>0</v>
      </c>
    </row>
    <row r="20" spans="2:16" ht="15" customHeight="1" x14ac:dyDescent="0.35">
      <c r="B20" s="164">
        <v>10</v>
      </c>
      <c r="C20" s="705"/>
      <c r="D20" s="705"/>
      <c r="E20" s="705"/>
      <c r="F20" s="705"/>
      <c r="G20" s="705"/>
      <c r="H20" s="788"/>
      <c r="I20" s="165">
        <v>0.5</v>
      </c>
      <c r="J20" s="17"/>
      <c r="K20" s="49">
        <f t="shared" si="0"/>
        <v>0</v>
      </c>
      <c r="L20" s="18"/>
      <c r="M20" s="46">
        <f t="shared" si="1"/>
        <v>0</v>
      </c>
      <c r="N20" s="1"/>
      <c r="O20" s="1"/>
      <c r="P20" s="169">
        <f t="shared" si="2"/>
        <v>0</v>
      </c>
    </row>
    <row r="21" spans="2:16" ht="15" customHeight="1" outlineLevel="1" x14ac:dyDescent="0.35">
      <c r="B21" s="164">
        <v>11</v>
      </c>
      <c r="C21" s="705"/>
      <c r="D21" s="705"/>
      <c r="E21" s="705"/>
      <c r="F21" s="705"/>
      <c r="G21" s="705"/>
      <c r="H21" s="788"/>
      <c r="I21" s="165">
        <v>0.5</v>
      </c>
      <c r="J21" s="17"/>
      <c r="K21" s="49">
        <f t="shared" si="0"/>
        <v>0</v>
      </c>
      <c r="L21" s="18"/>
      <c r="M21" s="46">
        <f t="shared" si="1"/>
        <v>0</v>
      </c>
      <c r="N21" s="1"/>
      <c r="O21" s="1"/>
      <c r="P21" s="169">
        <f t="shared" si="2"/>
        <v>0</v>
      </c>
    </row>
    <row r="22" spans="2:16" ht="15" customHeight="1" outlineLevel="1" x14ac:dyDescent="0.35">
      <c r="B22" s="164">
        <v>12</v>
      </c>
      <c r="C22" s="705"/>
      <c r="D22" s="705"/>
      <c r="E22" s="705"/>
      <c r="F22" s="705"/>
      <c r="G22" s="705"/>
      <c r="H22" s="788"/>
      <c r="I22" s="165">
        <v>0.5</v>
      </c>
      <c r="J22" s="17"/>
      <c r="K22" s="49">
        <f t="shared" ref="K22:K44" si="3">IF(OR(I22=0,J22=0),0,IF((((($O$5^2*I22^2)/$H$6^2)*J22)/((($O$5^2*I22^2)/$H$6^2)+J22))&lt;(($O$5^2*I22^2)/$H$6^2),ROUND((((($O$5^2*I22^2)/$H$6^2)*J22)/((($O$5^2*I22^2)/$H$6^2)+J22)),0),ROUND((($O$5^2*I22^2)/$H$6^2),0)))</f>
        <v>0</v>
      </c>
      <c r="L22" s="18"/>
      <c r="M22" s="46">
        <f t="shared" si="1"/>
        <v>0</v>
      </c>
      <c r="N22" s="1"/>
      <c r="O22" s="1"/>
      <c r="P22" s="169">
        <f t="shared" si="2"/>
        <v>0</v>
      </c>
    </row>
    <row r="23" spans="2:16" ht="15" customHeight="1" outlineLevel="1" x14ac:dyDescent="0.35">
      <c r="B23" s="164">
        <v>13</v>
      </c>
      <c r="C23" s="705"/>
      <c r="D23" s="705"/>
      <c r="E23" s="705"/>
      <c r="F23" s="705"/>
      <c r="G23" s="705"/>
      <c r="H23" s="788"/>
      <c r="I23" s="165">
        <v>0.5</v>
      </c>
      <c r="J23" s="17"/>
      <c r="K23" s="49">
        <f t="shared" si="3"/>
        <v>0</v>
      </c>
      <c r="L23" s="18"/>
      <c r="M23" s="46">
        <f t="shared" si="1"/>
        <v>0</v>
      </c>
      <c r="N23" s="1"/>
      <c r="O23" s="1"/>
      <c r="P23" s="169">
        <f t="shared" si="2"/>
        <v>0</v>
      </c>
    </row>
    <row r="24" spans="2:16" ht="15" customHeight="1" outlineLevel="1" x14ac:dyDescent="0.35">
      <c r="B24" s="164">
        <v>14</v>
      </c>
      <c r="C24" s="705"/>
      <c r="D24" s="705"/>
      <c r="E24" s="705"/>
      <c r="F24" s="705"/>
      <c r="G24" s="705"/>
      <c r="H24" s="788"/>
      <c r="I24" s="165">
        <v>0.5</v>
      </c>
      <c r="J24" s="17"/>
      <c r="K24" s="49">
        <f t="shared" si="3"/>
        <v>0</v>
      </c>
      <c r="L24" s="18"/>
      <c r="M24" s="46">
        <f t="shared" si="1"/>
        <v>0</v>
      </c>
      <c r="N24" s="1"/>
      <c r="O24" s="1"/>
      <c r="P24" s="169">
        <f t="shared" si="2"/>
        <v>0</v>
      </c>
    </row>
    <row r="25" spans="2:16" ht="15" customHeight="1" outlineLevel="1" x14ac:dyDescent="0.35">
      <c r="B25" s="164">
        <v>15</v>
      </c>
      <c r="C25" s="705"/>
      <c r="D25" s="705"/>
      <c r="E25" s="705"/>
      <c r="F25" s="705"/>
      <c r="G25" s="705"/>
      <c r="H25" s="788"/>
      <c r="I25" s="165">
        <v>0.5</v>
      </c>
      <c r="J25" s="17"/>
      <c r="K25" s="49">
        <f t="shared" si="3"/>
        <v>0</v>
      </c>
      <c r="L25" s="18"/>
      <c r="M25" s="46">
        <f t="shared" si="1"/>
        <v>0</v>
      </c>
      <c r="N25" s="1"/>
      <c r="O25" s="1"/>
      <c r="P25" s="169">
        <f t="shared" si="2"/>
        <v>0</v>
      </c>
    </row>
    <row r="26" spans="2:16" ht="15" customHeight="1" outlineLevel="1" x14ac:dyDescent="0.35">
      <c r="B26" s="164">
        <v>16</v>
      </c>
      <c r="C26" s="705"/>
      <c r="D26" s="705"/>
      <c r="E26" s="705"/>
      <c r="F26" s="705"/>
      <c r="G26" s="705"/>
      <c r="H26" s="788"/>
      <c r="I26" s="165">
        <v>0.5</v>
      </c>
      <c r="J26" s="17"/>
      <c r="K26" s="49">
        <f t="shared" si="3"/>
        <v>0</v>
      </c>
      <c r="L26" s="18"/>
      <c r="M26" s="46">
        <f t="shared" si="1"/>
        <v>0</v>
      </c>
      <c r="N26" s="1"/>
      <c r="O26" s="1"/>
      <c r="P26" s="169">
        <f t="shared" si="2"/>
        <v>0</v>
      </c>
    </row>
    <row r="27" spans="2:16" ht="15" customHeight="1" outlineLevel="1" x14ac:dyDescent="0.35">
      <c r="B27" s="164">
        <v>17</v>
      </c>
      <c r="C27" s="705"/>
      <c r="D27" s="705"/>
      <c r="E27" s="705"/>
      <c r="F27" s="705"/>
      <c r="G27" s="705"/>
      <c r="H27" s="788"/>
      <c r="I27" s="165">
        <v>0.5</v>
      </c>
      <c r="J27" s="17"/>
      <c r="K27" s="49">
        <f t="shared" si="3"/>
        <v>0</v>
      </c>
      <c r="L27" s="18"/>
      <c r="M27" s="46">
        <f t="shared" si="1"/>
        <v>0</v>
      </c>
      <c r="N27" s="1"/>
      <c r="O27" s="1"/>
      <c r="P27" s="169">
        <f t="shared" si="2"/>
        <v>0</v>
      </c>
    </row>
    <row r="28" spans="2:16" ht="15" customHeight="1" outlineLevel="1" x14ac:dyDescent="0.35">
      <c r="B28" s="164">
        <v>18</v>
      </c>
      <c r="C28" s="705"/>
      <c r="D28" s="705"/>
      <c r="E28" s="705"/>
      <c r="F28" s="705"/>
      <c r="G28" s="705"/>
      <c r="H28" s="788"/>
      <c r="I28" s="165">
        <v>0.5</v>
      </c>
      <c r="J28" s="17"/>
      <c r="K28" s="49">
        <f t="shared" si="3"/>
        <v>0</v>
      </c>
      <c r="L28" s="18"/>
      <c r="M28" s="46">
        <f t="shared" si="1"/>
        <v>0</v>
      </c>
      <c r="N28" s="1"/>
      <c r="O28" s="1"/>
      <c r="P28" s="169">
        <f t="shared" si="2"/>
        <v>0</v>
      </c>
    </row>
    <row r="29" spans="2:16" ht="15" customHeight="1" outlineLevel="1" x14ac:dyDescent="0.35">
      <c r="B29" s="164">
        <v>19</v>
      </c>
      <c r="C29" s="705"/>
      <c r="D29" s="705"/>
      <c r="E29" s="705"/>
      <c r="F29" s="705"/>
      <c r="G29" s="705"/>
      <c r="H29" s="788"/>
      <c r="I29" s="165">
        <v>0.5</v>
      </c>
      <c r="J29" s="17"/>
      <c r="K29" s="49">
        <f t="shared" si="3"/>
        <v>0</v>
      </c>
      <c r="L29" s="18"/>
      <c r="M29" s="46">
        <f t="shared" si="1"/>
        <v>0</v>
      </c>
      <c r="N29" s="1"/>
      <c r="O29" s="1"/>
      <c r="P29" s="169">
        <f t="shared" si="2"/>
        <v>0</v>
      </c>
    </row>
    <row r="30" spans="2:16" ht="15" customHeight="1" outlineLevel="1" x14ac:dyDescent="0.35">
      <c r="B30" s="164">
        <v>20</v>
      </c>
      <c r="C30" s="705"/>
      <c r="D30" s="705"/>
      <c r="E30" s="705"/>
      <c r="F30" s="705"/>
      <c r="G30" s="705"/>
      <c r="H30" s="788"/>
      <c r="I30" s="165">
        <v>0.5</v>
      </c>
      <c r="J30" s="17"/>
      <c r="K30" s="49">
        <f t="shared" si="3"/>
        <v>0</v>
      </c>
      <c r="L30" s="18"/>
      <c r="M30" s="46">
        <f t="shared" si="1"/>
        <v>0</v>
      </c>
      <c r="N30" s="1"/>
      <c r="O30" s="1"/>
      <c r="P30" s="169">
        <f t="shared" si="2"/>
        <v>0</v>
      </c>
    </row>
    <row r="31" spans="2:16" ht="15" customHeight="1" outlineLevel="1" collapsed="1" x14ac:dyDescent="0.35">
      <c r="B31" s="164">
        <v>21</v>
      </c>
      <c r="C31" s="705"/>
      <c r="D31" s="705"/>
      <c r="E31" s="705"/>
      <c r="F31" s="705"/>
      <c r="G31" s="705"/>
      <c r="H31" s="788"/>
      <c r="I31" s="165">
        <v>0.5</v>
      </c>
      <c r="J31" s="17"/>
      <c r="K31" s="49">
        <f t="shared" si="3"/>
        <v>0</v>
      </c>
      <c r="L31" s="18"/>
      <c r="M31" s="46">
        <f t="shared" si="1"/>
        <v>0</v>
      </c>
      <c r="N31" s="1"/>
      <c r="O31" s="1"/>
      <c r="P31" s="169">
        <f t="shared" si="2"/>
        <v>0</v>
      </c>
    </row>
    <row r="32" spans="2:16" ht="15" customHeight="1" outlineLevel="1" x14ac:dyDescent="0.35">
      <c r="B32" s="164">
        <v>22</v>
      </c>
      <c r="C32" s="705"/>
      <c r="D32" s="705"/>
      <c r="E32" s="705"/>
      <c r="F32" s="705"/>
      <c r="G32" s="705"/>
      <c r="H32" s="788"/>
      <c r="I32" s="165">
        <v>0.5</v>
      </c>
      <c r="J32" s="17"/>
      <c r="K32" s="49">
        <f t="shared" si="3"/>
        <v>0</v>
      </c>
      <c r="L32" s="18"/>
      <c r="M32" s="46">
        <f t="shared" si="1"/>
        <v>0</v>
      </c>
      <c r="N32" s="1"/>
      <c r="O32" s="1"/>
      <c r="P32" s="169">
        <f t="shared" si="2"/>
        <v>0</v>
      </c>
    </row>
    <row r="33" spans="2:16" ht="15" customHeight="1" outlineLevel="1" x14ac:dyDescent="0.35">
      <c r="B33" s="164">
        <v>23</v>
      </c>
      <c r="C33" s="705"/>
      <c r="D33" s="705"/>
      <c r="E33" s="705"/>
      <c r="F33" s="705"/>
      <c r="G33" s="705"/>
      <c r="H33" s="788"/>
      <c r="I33" s="165">
        <v>0.5</v>
      </c>
      <c r="J33" s="17"/>
      <c r="K33" s="49">
        <f t="shared" si="3"/>
        <v>0</v>
      </c>
      <c r="L33" s="18"/>
      <c r="M33" s="46">
        <f t="shared" si="1"/>
        <v>0</v>
      </c>
      <c r="N33" s="1"/>
      <c r="O33" s="1"/>
      <c r="P33" s="169">
        <f t="shared" si="2"/>
        <v>0</v>
      </c>
    </row>
    <row r="34" spans="2:16" ht="15" customHeight="1" outlineLevel="1" x14ac:dyDescent="0.35">
      <c r="B34" s="164">
        <v>24</v>
      </c>
      <c r="C34" s="705"/>
      <c r="D34" s="705"/>
      <c r="E34" s="705"/>
      <c r="F34" s="705"/>
      <c r="G34" s="705"/>
      <c r="H34" s="788"/>
      <c r="I34" s="165">
        <v>0.5</v>
      </c>
      <c r="J34" s="17"/>
      <c r="K34" s="49">
        <f t="shared" si="3"/>
        <v>0</v>
      </c>
      <c r="L34" s="18"/>
      <c r="M34" s="46">
        <f t="shared" si="1"/>
        <v>0</v>
      </c>
      <c r="N34" s="1"/>
      <c r="O34" s="1"/>
      <c r="P34" s="169">
        <f t="shared" si="2"/>
        <v>0</v>
      </c>
    </row>
    <row r="35" spans="2:16" ht="15" customHeight="1" outlineLevel="1" x14ac:dyDescent="0.35">
      <c r="B35" s="164">
        <v>25</v>
      </c>
      <c r="C35" s="705"/>
      <c r="D35" s="705"/>
      <c r="E35" s="705"/>
      <c r="F35" s="705"/>
      <c r="G35" s="705"/>
      <c r="H35" s="788"/>
      <c r="I35" s="165">
        <v>0.5</v>
      </c>
      <c r="J35" s="17"/>
      <c r="K35" s="49">
        <f t="shared" si="3"/>
        <v>0</v>
      </c>
      <c r="L35" s="18"/>
      <c r="M35" s="46">
        <f t="shared" si="1"/>
        <v>0</v>
      </c>
      <c r="N35" s="1"/>
      <c r="O35" s="1"/>
      <c r="P35" s="169">
        <f t="shared" si="2"/>
        <v>0</v>
      </c>
    </row>
    <row r="36" spans="2:16" ht="15" customHeight="1" outlineLevel="1" x14ac:dyDescent="0.35">
      <c r="B36" s="164">
        <v>26</v>
      </c>
      <c r="C36" s="705"/>
      <c r="D36" s="705"/>
      <c r="E36" s="705"/>
      <c r="F36" s="705"/>
      <c r="G36" s="705"/>
      <c r="H36" s="788"/>
      <c r="I36" s="165">
        <v>0.5</v>
      </c>
      <c r="J36" s="17"/>
      <c r="K36" s="49">
        <f t="shared" si="3"/>
        <v>0</v>
      </c>
      <c r="L36" s="18"/>
      <c r="M36" s="46">
        <f t="shared" si="1"/>
        <v>0</v>
      </c>
      <c r="N36" s="1"/>
      <c r="O36" s="1"/>
      <c r="P36" s="169">
        <f t="shared" si="2"/>
        <v>0</v>
      </c>
    </row>
    <row r="37" spans="2:16" ht="15" customHeight="1" outlineLevel="1" x14ac:dyDescent="0.35">
      <c r="B37" s="164">
        <v>27</v>
      </c>
      <c r="C37" s="705"/>
      <c r="D37" s="705"/>
      <c r="E37" s="705"/>
      <c r="F37" s="705"/>
      <c r="G37" s="705"/>
      <c r="H37" s="788"/>
      <c r="I37" s="165">
        <v>0.5</v>
      </c>
      <c r="J37" s="17"/>
      <c r="K37" s="49">
        <f t="shared" si="3"/>
        <v>0</v>
      </c>
      <c r="L37" s="18"/>
      <c r="M37" s="46">
        <f t="shared" si="1"/>
        <v>0</v>
      </c>
      <c r="N37" s="1"/>
      <c r="O37" s="1"/>
      <c r="P37" s="169">
        <f t="shared" si="2"/>
        <v>0</v>
      </c>
    </row>
    <row r="38" spans="2:16" ht="15" customHeight="1" outlineLevel="1" x14ac:dyDescent="0.35">
      <c r="B38" s="164">
        <v>28</v>
      </c>
      <c r="C38" s="705"/>
      <c r="D38" s="705"/>
      <c r="E38" s="705"/>
      <c r="F38" s="705"/>
      <c r="G38" s="705"/>
      <c r="H38" s="788"/>
      <c r="I38" s="165">
        <v>0.5</v>
      </c>
      <c r="J38" s="17"/>
      <c r="K38" s="49">
        <f t="shared" si="3"/>
        <v>0</v>
      </c>
      <c r="L38" s="18"/>
      <c r="M38" s="46">
        <f t="shared" si="1"/>
        <v>0</v>
      </c>
      <c r="N38" s="1"/>
      <c r="O38" s="1"/>
      <c r="P38" s="169">
        <f t="shared" si="2"/>
        <v>0</v>
      </c>
    </row>
    <row r="39" spans="2:16" ht="15" customHeight="1" outlineLevel="1" x14ac:dyDescent="0.35">
      <c r="B39" s="164">
        <v>29</v>
      </c>
      <c r="C39" s="705"/>
      <c r="D39" s="705"/>
      <c r="E39" s="705"/>
      <c r="F39" s="705"/>
      <c r="G39" s="705"/>
      <c r="H39" s="788"/>
      <c r="I39" s="165">
        <v>0.5</v>
      </c>
      <c r="J39" s="17"/>
      <c r="K39" s="49">
        <f t="shared" si="3"/>
        <v>0</v>
      </c>
      <c r="L39" s="18"/>
      <c r="M39" s="46">
        <f t="shared" si="1"/>
        <v>0</v>
      </c>
      <c r="N39" s="1"/>
      <c r="O39" s="1"/>
      <c r="P39" s="169">
        <f t="shared" si="2"/>
        <v>0</v>
      </c>
    </row>
    <row r="40" spans="2:16" ht="15" customHeight="1" outlineLevel="1" x14ac:dyDescent="0.35">
      <c r="B40" s="164">
        <v>30</v>
      </c>
      <c r="C40" s="705"/>
      <c r="D40" s="705"/>
      <c r="E40" s="705"/>
      <c r="F40" s="705"/>
      <c r="G40" s="705"/>
      <c r="H40" s="788"/>
      <c r="I40" s="165">
        <v>0.5</v>
      </c>
      <c r="J40" s="17"/>
      <c r="K40" s="49">
        <f t="shared" si="3"/>
        <v>0</v>
      </c>
      <c r="L40" s="18"/>
      <c r="M40" s="46">
        <f t="shared" si="1"/>
        <v>0</v>
      </c>
      <c r="N40" s="1"/>
      <c r="O40" s="1"/>
      <c r="P40" s="169">
        <f t="shared" si="2"/>
        <v>0</v>
      </c>
    </row>
    <row r="41" spans="2:16" ht="15" customHeight="1" outlineLevel="1" x14ac:dyDescent="0.35">
      <c r="B41" s="164">
        <v>31</v>
      </c>
      <c r="C41" s="705"/>
      <c r="D41" s="705"/>
      <c r="E41" s="705"/>
      <c r="F41" s="705"/>
      <c r="G41" s="705"/>
      <c r="H41" s="788"/>
      <c r="I41" s="165">
        <v>0.5</v>
      </c>
      <c r="J41" s="17"/>
      <c r="K41" s="49">
        <f t="shared" si="3"/>
        <v>0</v>
      </c>
      <c r="L41" s="18"/>
      <c r="M41" s="46">
        <f t="shared" si="1"/>
        <v>0</v>
      </c>
      <c r="N41" s="1"/>
      <c r="O41" s="1"/>
      <c r="P41" s="169">
        <f t="shared" si="2"/>
        <v>0</v>
      </c>
    </row>
    <row r="42" spans="2:16" ht="15" customHeight="1" outlineLevel="1" x14ac:dyDescent="0.35">
      <c r="B42" s="164">
        <v>32</v>
      </c>
      <c r="C42" s="705"/>
      <c r="D42" s="705"/>
      <c r="E42" s="705"/>
      <c r="F42" s="705"/>
      <c r="G42" s="705"/>
      <c r="H42" s="788"/>
      <c r="I42" s="165">
        <v>0.5</v>
      </c>
      <c r="J42" s="17"/>
      <c r="K42" s="49">
        <f t="shared" si="3"/>
        <v>0</v>
      </c>
      <c r="L42" s="18"/>
      <c r="M42" s="46">
        <f t="shared" si="1"/>
        <v>0</v>
      </c>
      <c r="N42" s="1"/>
      <c r="O42" s="1"/>
      <c r="P42" s="169">
        <f t="shared" si="2"/>
        <v>0</v>
      </c>
    </row>
    <row r="43" spans="2:16" ht="15" customHeight="1" outlineLevel="1" x14ac:dyDescent="0.35">
      <c r="B43" s="164">
        <v>33</v>
      </c>
      <c r="C43" s="705"/>
      <c r="D43" s="705"/>
      <c r="E43" s="705"/>
      <c r="F43" s="705"/>
      <c r="G43" s="705"/>
      <c r="H43" s="788"/>
      <c r="I43" s="165">
        <v>0.5</v>
      </c>
      <c r="J43" s="17"/>
      <c r="K43" s="49">
        <f t="shared" si="3"/>
        <v>0</v>
      </c>
      <c r="L43" s="18"/>
      <c r="M43" s="46">
        <f t="shared" si="1"/>
        <v>0</v>
      </c>
      <c r="N43" s="1"/>
      <c r="O43" s="1"/>
      <c r="P43" s="169">
        <f t="shared" si="2"/>
        <v>0</v>
      </c>
    </row>
    <row r="44" spans="2:16" ht="15" customHeight="1" outlineLevel="1" x14ac:dyDescent="0.35">
      <c r="B44" s="164">
        <v>34</v>
      </c>
      <c r="C44" s="705"/>
      <c r="D44" s="705"/>
      <c r="E44" s="705"/>
      <c r="F44" s="705"/>
      <c r="G44" s="705"/>
      <c r="H44" s="788"/>
      <c r="I44" s="165">
        <v>0.5</v>
      </c>
      <c r="J44" s="17"/>
      <c r="K44" s="49">
        <f t="shared" si="3"/>
        <v>0</v>
      </c>
      <c r="L44" s="18"/>
      <c r="M44" s="46">
        <f t="shared" si="1"/>
        <v>0</v>
      </c>
      <c r="N44" s="1"/>
      <c r="O44" s="1"/>
      <c r="P44" s="169">
        <f t="shared" si="2"/>
        <v>0</v>
      </c>
    </row>
    <row r="45" spans="2:16" ht="15" customHeight="1" outlineLevel="1" x14ac:dyDescent="0.35">
      <c r="B45" s="164">
        <v>35</v>
      </c>
      <c r="C45" s="705"/>
      <c r="D45" s="705"/>
      <c r="E45" s="705"/>
      <c r="F45" s="705"/>
      <c r="G45" s="705"/>
      <c r="H45" s="788"/>
      <c r="I45" s="165">
        <v>0.5</v>
      </c>
      <c r="J45" s="17"/>
      <c r="K45" s="49">
        <f t="shared" ref="K45:K59" si="4">IF(OR(I45=0,J45=0),0,IF((((($O$5^2*I45^2)/$H$6^2)*J45)/((($O$5^2*I45^2)/$H$6^2)+J45))&lt;(($O$5^2*I45^2)/$H$6^2),ROUND((((($O$5^2*I45^2)/$H$6^2)*J45)/((($O$5^2*I45^2)/$H$6^2)+J45)),0),ROUND((($O$5^2*I45^2)/$H$6^2),0)))</f>
        <v>0</v>
      </c>
      <c r="L45" s="18"/>
      <c r="M45" s="46">
        <f t="shared" si="1"/>
        <v>0</v>
      </c>
      <c r="N45" s="1"/>
      <c r="O45" s="1"/>
      <c r="P45" s="169">
        <f t="shared" si="2"/>
        <v>0</v>
      </c>
    </row>
    <row r="46" spans="2:16" ht="15" customHeight="1" outlineLevel="1" x14ac:dyDescent="0.35">
      <c r="B46" s="164">
        <v>36</v>
      </c>
      <c r="C46" s="705"/>
      <c r="D46" s="705"/>
      <c r="E46" s="705"/>
      <c r="F46" s="705"/>
      <c r="G46" s="705"/>
      <c r="H46" s="788"/>
      <c r="I46" s="165">
        <v>0.5</v>
      </c>
      <c r="J46" s="17"/>
      <c r="K46" s="49">
        <f t="shared" si="4"/>
        <v>0</v>
      </c>
      <c r="L46" s="18"/>
      <c r="M46" s="46">
        <f t="shared" si="1"/>
        <v>0</v>
      </c>
      <c r="N46" s="1"/>
      <c r="O46" s="1"/>
      <c r="P46" s="169">
        <f t="shared" si="2"/>
        <v>0</v>
      </c>
    </row>
    <row r="47" spans="2:16" ht="15" customHeight="1" outlineLevel="1" x14ac:dyDescent="0.35">
      <c r="B47" s="164">
        <v>37</v>
      </c>
      <c r="C47" s="705"/>
      <c r="D47" s="705"/>
      <c r="E47" s="705"/>
      <c r="F47" s="705"/>
      <c r="G47" s="705"/>
      <c r="H47" s="788"/>
      <c r="I47" s="165">
        <v>0.5</v>
      </c>
      <c r="J47" s="17"/>
      <c r="K47" s="49">
        <f t="shared" si="4"/>
        <v>0</v>
      </c>
      <c r="L47" s="18"/>
      <c r="M47" s="46">
        <f t="shared" si="1"/>
        <v>0</v>
      </c>
      <c r="N47" s="1"/>
      <c r="O47" s="1"/>
      <c r="P47" s="169">
        <f t="shared" si="2"/>
        <v>0</v>
      </c>
    </row>
    <row r="48" spans="2:16" ht="15" customHeight="1" outlineLevel="1" x14ac:dyDescent="0.35">
      <c r="B48" s="164">
        <v>38</v>
      </c>
      <c r="C48" s="705"/>
      <c r="D48" s="705"/>
      <c r="E48" s="705"/>
      <c r="F48" s="705"/>
      <c r="G48" s="705"/>
      <c r="H48" s="788"/>
      <c r="I48" s="165">
        <v>0.5</v>
      </c>
      <c r="J48" s="17"/>
      <c r="K48" s="49">
        <f t="shared" si="4"/>
        <v>0</v>
      </c>
      <c r="L48" s="18"/>
      <c r="M48" s="46">
        <f t="shared" si="1"/>
        <v>0</v>
      </c>
      <c r="N48" s="1"/>
      <c r="O48" s="1"/>
      <c r="P48" s="169">
        <f t="shared" si="2"/>
        <v>0</v>
      </c>
    </row>
    <row r="49" spans="2:16" ht="15" customHeight="1" outlineLevel="1" x14ac:dyDescent="0.35">
      <c r="B49" s="164">
        <v>39</v>
      </c>
      <c r="C49" s="705"/>
      <c r="D49" s="705"/>
      <c r="E49" s="705"/>
      <c r="F49" s="705"/>
      <c r="G49" s="705"/>
      <c r="H49" s="788"/>
      <c r="I49" s="165">
        <v>0.5</v>
      </c>
      <c r="J49" s="17"/>
      <c r="K49" s="49">
        <f t="shared" si="4"/>
        <v>0</v>
      </c>
      <c r="L49" s="18"/>
      <c r="M49" s="46">
        <f t="shared" si="1"/>
        <v>0</v>
      </c>
      <c r="N49" s="1"/>
      <c r="O49" s="1"/>
      <c r="P49" s="169">
        <f t="shared" si="2"/>
        <v>0</v>
      </c>
    </row>
    <row r="50" spans="2:16" ht="15" customHeight="1" outlineLevel="1" x14ac:dyDescent="0.35">
      <c r="B50" s="164">
        <v>40</v>
      </c>
      <c r="C50" s="705"/>
      <c r="D50" s="705"/>
      <c r="E50" s="705"/>
      <c r="F50" s="705"/>
      <c r="G50" s="705"/>
      <c r="H50" s="788"/>
      <c r="I50" s="165">
        <v>0.5</v>
      </c>
      <c r="J50" s="17"/>
      <c r="K50" s="49">
        <f t="shared" si="4"/>
        <v>0</v>
      </c>
      <c r="L50" s="18"/>
      <c r="M50" s="46">
        <f t="shared" si="1"/>
        <v>0</v>
      </c>
      <c r="N50" s="1"/>
      <c r="O50" s="1"/>
      <c r="P50" s="169">
        <f t="shared" si="2"/>
        <v>0</v>
      </c>
    </row>
    <row r="51" spans="2:16" ht="15" customHeight="1" outlineLevel="1" x14ac:dyDescent="0.35">
      <c r="B51" s="164">
        <v>41</v>
      </c>
      <c r="C51" s="705"/>
      <c r="D51" s="705"/>
      <c r="E51" s="705"/>
      <c r="F51" s="705"/>
      <c r="G51" s="705"/>
      <c r="H51" s="788"/>
      <c r="I51" s="165">
        <v>0.5</v>
      </c>
      <c r="J51" s="17"/>
      <c r="K51" s="49">
        <f t="shared" si="4"/>
        <v>0</v>
      </c>
      <c r="L51" s="18"/>
      <c r="M51" s="46">
        <f t="shared" si="1"/>
        <v>0</v>
      </c>
      <c r="N51" s="1"/>
      <c r="O51" s="1"/>
      <c r="P51" s="169">
        <f t="shared" si="2"/>
        <v>0</v>
      </c>
    </row>
    <row r="52" spans="2:16" ht="15" customHeight="1" outlineLevel="1" x14ac:dyDescent="0.35">
      <c r="B52" s="164">
        <v>42</v>
      </c>
      <c r="C52" s="705"/>
      <c r="D52" s="705"/>
      <c r="E52" s="705"/>
      <c r="F52" s="705"/>
      <c r="G52" s="705"/>
      <c r="H52" s="788"/>
      <c r="I52" s="165">
        <v>0.5</v>
      </c>
      <c r="J52" s="17"/>
      <c r="K52" s="49">
        <f t="shared" si="4"/>
        <v>0</v>
      </c>
      <c r="L52" s="18"/>
      <c r="M52" s="46">
        <f t="shared" si="1"/>
        <v>0</v>
      </c>
      <c r="N52" s="1"/>
      <c r="O52" s="1"/>
      <c r="P52" s="169">
        <f t="shared" si="2"/>
        <v>0</v>
      </c>
    </row>
    <row r="53" spans="2:16" ht="15" customHeight="1" outlineLevel="1" x14ac:dyDescent="0.35">
      <c r="B53" s="164">
        <v>43</v>
      </c>
      <c r="C53" s="705"/>
      <c r="D53" s="705"/>
      <c r="E53" s="705"/>
      <c r="F53" s="705"/>
      <c r="G53" s="705"/>
      <c r="H53" s="788"/>
      <c r="I53" s="165">
        <v>0.5</v>
      </c>
      <c r="J53" s="17"/>
      <c r="K53" s="49">
        <f t="shared" si="4"/>
        <v>0</v>
      </c>
      <c r="L53" s="18"/>
      <c r="M53" s="46">
        <f t="shared" si="1"/>
        <v>0</v>
      </c>
      <c r="N53" s="1"/>
      <c r="O53" s="1"/>
      <c r="P53" s="169">
        <f t="shared" si="2"/>
        <v>0</v>
      </c>
    </row>
    <row r="54" spans="2:16" ht="15" customHeight="1" outlineLevel="1" x14ac:dyDescent="0.35">
      <c r="B54" s="164">
        <v>44</v>
      </c>
      <c r="C54" s="705"/>
      <c r="D54" s="705"/>
      <c r="E54" s="705"/>
      <c r="F54" s="705"/>
      <c r="G54" s="705"/>
      <c r="H54" s="788"/>
      <c r="I54" s="165">
        <v>0.5</v>
      </c>
      <c r="J54" s="17"/>
      <c r="K54" s="49">
        <f t="shared" si="4"/>
        <v>0</v>
      </c>
      <c r="L54" s="18"/>
      <c r="M54" s="46">
        <f t="shared" si="1"/>
        <v>0</v>
      </c>
      <c r="N54" s="1"/>
      <c r="O54" s="1"/>
      <c r="P54" s="169">
        <f t="shared" si="2"/>
        <v>0</v>
      </c>
    </row>
    <row r="55" spans="2:16" ht="15" customHeight="1" outlineLevel="1" x14ac:dyDescent="0.35">
      <c r="B55" s="164">
        <v>45</v>
      </c>
      <c r="C55" s="705"/>
      <c r="D55" s="705"/>
      <c r="E55" s="705"/>
      <c r="F55" s="705"/>
      <c r="G55" s="705"/>
      <c r="H55" s="788"/>
      <c r="I55" s="165">
        <v>0.5</v>
      </c>
      <c r="J55" s="17"/>
      <c r="K55" s="49">
        <f t="shared" si="4"/>
        <v>0</v>
      </c>
      <c r="L55" s="18"/>
      <c r="M55" s="46">
        <f t="shared" si="1"/>
        <v>0</v>
      </c>
      <c r="N55" s="1"/>
      <c r="O55" s="1"/>
      <c r="P55" s="169">
        <f t="shared" si="2"/>
        <v>0</v>
      </c>
    </row>
    <row r="56" spans="2:16" ht="15" customHeight="1" outlineLevel="1" x14ac:dyDescent="0.35">
      <c r="B56" s="164">
        <v>46</v>
      </c>
      <c r="C56" s="705"/>
      <c r="D56" s="705"/>
      <c r="E56" s="705"/>
      <c r="F56" s="705"/>
      <c r="G56" s="705"/>
      <c r="H56" s="788"/>
      <c r="I56" s="165">
        <v>0.5</v>
      </c>
      <c r="J56" s="17"/>
      <c r="K56" s="49">
        <f t="shared" si="4"/>
        <v>0</v>
      </c>
      <c r="L56" s="18"/>
      <c r="M56" s="46">
        <f t="shared" si="1"/>
        <v>0</v>
      </c>
      <c r="N56" s="1"/>
      <c r="O56" s="1"/>
      <c r="P56" s="169">
        <f t="shared" si="2"/>
        <v>0</v>
      </c>
    </row>
    <row r="57" spans="2:16" ht="15" customHeight="1" outlineLevel="1" x14ac:dyDescent="0.35">
      <c r="B57" s="164">
        <v>47</v>
      </c>
      <c r="C57" s="705"/>
      <c r="D57" s="705"/>
      <c r="E57" s="705"/>
      <c r="F57" s="705"/>
      <c r="G57" s="705"/>
      <c r="H57" s="788"/>
      <c r="I57" s="165">
        <v>0.5</v>
      </c>
      <c r="J57" s="17"/>
      <c r="K57" s="49">
        <f t="shared" si="4"/>
        <v>0</v>
      </c>
      <c r="L57" s="18"/>
      <c r="M57" s="46">
        <f t="shared" si="1"/>
        <v>0</v>
      </c>
      <c r="N57" s="1"/>
      <c r="O57" s="1"/>
      <c r="P57" s="169">
        <f t="shared" si="2"/>
        <v>0</v>
      </c>
    </row>
    <row r="58" spans="2:16" ht="15" customHeight="1" outlineLevel="1" x14ac:dyDescent="0.35">
      <c r="B58" s="164">
        <v>48</v>
      </c>
      <c r="C58" s="705"/>
      <c r="D58" s="705"/>
      <c r="E58" s="705"/>
      <c r="F58" s="705"/>
      <c r="G58" s="705"/>
      <c r="H58" s="788"/>
      <c r="I58" s="165">
        <v>0.5</v>
      </c>
      <c r="J58" s="17"/>
      <c r="K58" s="49">
        <f t="shared" si="4"/>
        <v>0</v>
      </c>
      <c r="L58" s="18"/>
      <c r="M58" s="46">
        <f t="shared" si="1"/>
        <v>0</v>
      </c>
      <c r="N58" s="1"/>
      <c r="O58" s="1"/>
      <c r="P58" s="169">
        <f t="shared" si="2"/>
        <v>0</v>
      </c>
    </row>
    <row r="59" spans="2:16" ht="15" customHeight="1" outlineLevel="1" x14ac:dyDescent="0.35">
      <c r="B59" s="164">
        <v>49</v>
      </c>
      <c r="C59" s="705"/>
      <c r="D59" s="705"/>
      <c r="E59" s="705"/>
      <c r="F59" s="705"/>
      <c r="G59" s="705"/>
      <c r="H59" s="788"/>
      <c r="I59" s="165">
        <v>0.5</v>
      </c>
      <c r="J59" s="17"/>
      <c r="K59" s="49">
        <f t="shared" si="4"/>
        <v>0</v>
      </c>
      <c r="L59" s="18"/>
      <c r="M59" s="46">
        <f t="shared" si="1"/>
        <v>0</v>
      </c>
      <c r="N59" s="1"/>
      <c r="O59" s="1"/>
      <c r="P59" s="169">
        <f t="shared" si="2"/>
        <v>0</v>
      </c>
    </row>
    <row r="60" spans="2:16" ht="15" customHeight="1" outlineLevel="1" x14ac:dyDescent="0.35">
      <c r="B60" s="164">
        <v>50</v>
      </c>
      <c r="C60" s="705"/>
      <c r="D60" s="705"/>
      <c r="E60" s="705"/>
      <c r="F60" s="705"/>
      <c r="G60" s="705"/>
      <c r="H60" s="788"/>
      <c r="I60" s="165">
        <v>0.5</v>
      </c>
      <c r="J60" s="17"/>
      <c r="K60" s="49">
        <f>IF(OR(I60=0,J60=0),0,IF((((($O$5^2*I60^2)/$H$6^2)*J60)/((($O$5^2*I60^2)/$H$6^2)+J60))&lt;(($O$5^2*I60^2)/$H$6^2),ROUND((((($O$5^2*I60^2)/$H$6^2)*J60)/((($O$5^2*I60^2)/$H$6^2)+J60)),0),ROUND((($O$5^2*I60^2)/$H$6^2),0)))</f>
        <v>0</v>
      </c>
      <c r="L60" s="18"/>
      <c r="M60" s="46">
        <f t="shared" si="1"/>
        <v>0</v>
      </c>
      <c r="N60" s="1"/>
      <c r="O60" s="1"/>
      <c r="P60" s="169">
        <f t="shared" si="2"/>
        <v>0</v>
      </c>
    </row>
    <row r="61" spans="2:16" ht="15" customHeight="1" x14ac:dyDescent="0.35">
      <c r="B61" s="170"/>
      <c r="C61" s="795" t="s">
        <v>1027</v>
      </c>
      <c r="D61" s="795"/>
      <c r="E61" s="795"/>
      <c r="F61" s="795"/>
      <c r="G61" s="795"/>
      <c r="H61" s="795"/>
      <c r="I61" s="795"/>
      <c r="J61" s="795"/>
      <c r="K61" s="795"/>
      <c r="L61" s="796"/>
      <c r="M61" s="171">
        <f>SUM(M11:M60)</f>
        <v>0</v>
      </c>
      <c r="N61" s="171">
        <f>SUM(N11:N60)</f>
        <v>0</v>
      </c>
      <c r="O61" s="171">
        <f>SUM(O11:O60)</f>
        <v>0</v>
      </c>
      <c r="P61" s="171">
        <f>SUM(P11:P60)</f>
        <v>0</v>
      </c>
    </row>
    <row r="62" spans="2:16" ht="15" customHeight="1" x14ac:dyDescent="0.35">
      <c r="B62" s="792" t="s">
        <v>565</v>
      </c>
      <c r="C62" s="792"/>
      <c r="D62" s="792"/>
      <c r="E62" s="792"/>
      <c r="F62" s="792"/>
      <c r="G62" s="792"/>
      <c r="H62" s="792"/>
      <c r="I62" s="792"/>
      <c r="J62" s="792"/>
      <c r="K62" s="792"/>
      <c r="L62" s="792"/>
      <c r="M62" s="807" t="s">
        <v>529</v>
      </c>
      <c r="N62" s="807"/>
      <c r="O62" s="807"/>
      <c r="P62" s="807"/>
    </row>
    <row r="63" spans="2:16" ht="15" customHeight="1" x14ac:dyDescent="0.35">
      <c r="B63" s="789" t="s">
        <v>566</v>
      </c>
      <c r="C63" s="790"/>
      <c r="D63" s="790"/>
      <c r="E63" s="790"/>
      <c r="F63" s="790"/>
      <c r="G63" s="790"/>
      <c r="H63" s="791"/>
      <c r="I63" s="160" t="s">
        <v>579</v>
      </c>
      <c r="J63" s="161" t="s">
        <v>568</v>
      </c>
      <c r="K63" s="161" t="s">
        <v>567</v>
      </c>
      <c r="L63" s="161" t="s">
        <v>540</v>
      </c>
      <c r="M63" s="161" t="s">
        <v>1206</v>
      </c>
      <c r="N63" s="162" t="s">
        <v>582</v>
      </c>
      <c r="O63" s="162" t="s">
        <v>583</v>
      </c>
      <c r="P63" s="163" t="s">
        <v>569</v>
      </c>
    </row>
    <row r="64" spans="2:16" ht="15" customHeight="1" x14ac:dyDescent="0.35">
      <c r="B64" s="164">
        <v>1</v>
      </c>
      <c r="C64" s="705"/>
      <c r="D64" s="705"/>
      <c r="E64" s="705"/>
      <c r="F64" s="705"/>
      <c r="G64" s="705"/>
      <c r="H64" s="788"/>
      <c r="I64" s="165">
        <v>0.5</v>
      </c>
      <c r="J64" s="17"/>
      <c r="K64" s="49">
        <f>IF(OR(I64=0,J64=0),0,IF((((($O$5^2*I64^2)/$H$6^2)*J64)/((($O$5^2*I64^2)/$H$6^2)+J64))&lt;(($O$5^2*I64^2)/$H$6^2),ROUND((((($O$5^2*I64^2)/$H$6^2)*J64)/((($O$5^2*I64^2)/$H$6^2)+J64)),0),ROUND((($O$5^2*I64^2)/$H$6^2),0)))</f>
        <v>0</v>
      </c>
      <c r="L64" s="18"/>
      <c r="M64" s="46">
        <f>P64-N64-O64</f>
        <v>0</v>
      </c>
      <c r="N64" s="1"/>
      <c r="O64" s="1"/>
      <c r="P64" s="169">
        <f>K64*L64</f>
        <v>0</v>
      </c>
    </row>
    <row r="65" spans="2:16" ht="15" customHeight="1" x14ac:dyDescent="0.35">
      <c r="B65" s="164">
        <v>2</v>
      </c>
      <c r="C65" s="705"/>
      <c r="D65" s="705"/>
      <c r="E65" s="705"/>
      <c r="F65" s="705"/>
      <c r="G65" s="705"/>
      <c r="H65" s="788"/>
      <c r="I65" s="165">
        <v>0.5</v>
      </c>
      <c r="J65" s="17"/>
      <c r="K65" s="49">
        <f t="shared" ref="K65:K72" si="5">IF(OR(I65=0,J65=0),0,IF((((($O$5^2*I65^2)/$H$6^2)*J65)/((($O$5^2*I65^2)/$H$6^2)+J65))&lt;(($O$5^2*I65^2)/$H$6^2),ROUND((((($O$5^2*I65^2)/$H$6^2)*J65)/((($O$5^2*I65^2)/$H$6^2)+J65)),0),ROUND((($O$5^2*I65^2)/$H$6^2),0)))</f>
        <v>0</v>
      </c>
      <c r="L65" s="18"/>
      <c r="M65" s="46">
        <f t="shared" ref="M65:M113" si="6">P65-N65-O65</f>
        <v>0</v>
      </c>
      <c r="N65" s="1"/>
      <c r="O65" s="1"/>
      <c r="P65" s="169">
        <f t="shared" ref="P65:P113" si="7">K65*L65</f>
        <v>0</v>
      </c>
    </row>
    <row r="66" spans="2:16" ht="15" customHeight="1" x14ac:dyDescent="0.35">
      <c r="B66" s="164">
        <v>3</v>
      </c>
      <c r="C66" s="705"/>
      <c r="D66" s="705"/>
      <c r="E66" s="705"/>
      <c r="F66" s="705"/>
      <c r="G66" s="705"/>
      <c r="H66" s="788"/>
      <c r="I66" s="165">
        <v>0.5</v>
      </c>
      <c r="J66" s="17"/>
      <c r="K66" s="49">
        <f t="shared" si="5"/>
        <v>0</v>
      </c>
      <c r="L66" s="18"/>
      <c r="M66" s="46">
        <f t="shared" si="6"/>
        <v>0</v>
      </c>
      <c r="N66" s="1"/>
      <c r="O66" s="1"/>
      <c r="P66" s="169">
        <f t="shared" si="7"/>
        <v>0</v>
      </c>
    </row>
    <row r="67" spans="2:16" ht="15" customHeight="1" x14ac:dyDescent="0.35">
      <c r="B67" s="164">
        <v>4</v>
      </c>
      <c r="C67" s="705"/>
      <c r="D67" s="705"/>
      <c r="E67" s="705"/>
      <c r="F67" s="705"/>
      <c r="G67" s="705"/>
      <c r="H67" s="788"/>
      <c r="I67" s="165">
        <v>0.5</v>
      </c>
      <c r="J67" s="17"/>
      <c r="K67" s="49">
        <f t="shared" si="5"/>
        <v>0</v>
      </c>
      <c r="L67" s="18"/>
      <c r="M67" s="46">
        <f t="shared" si="6"/>
        <v>0</v>
      </c>
      <c r="N67" s="1"/>
      <c r="O67" s="1"/>
      <c r="P67" s="169">
        <f t="shared" si="7"/>
        <v>0</v>
      </c>
    </row>
    <row r="68" spans="2:16" ht="15" customHeight="1" x14ac:dyDescent="0.35">
      <c r="B68" s="164">
        <v>5</v>
      </c>
      <c r="C68" s="705"/>
      <c r="D68" s="705"/>
      <c r="E68" s="705"/>
      <c r="F68" s="705"/>
      <c r="G68" s="705"/>
      <c r="H68" s="788"/>
      <c r="I68" s="165">
        <v>0.5</v>
      </c>
      <c r="J68" s="17"/>
      <c r="K68" s="49">
        <f t="shared" si="5"/>
        <v>0</v>
      </c>
      <c r="L68" s="18"/>
      <c r="M68" s="46">
        <f t="shared" si="6"/>
        <v>0</v>
      </c>
      <c r="N68" s="1"/>
      <c r="O68" s="1"/>
      <c r="P68" s="169">
        <f t="shared" si="7"/>
        <v>0</v>
      </c>
    </row>
    <row r="69" spans="2:16" ht="15" customHeight="1" x14ac:dyDescent="0.35">
      <c r="B69" s="164">
        <v>6</v>
      </c>
      <c r="C69" s="705"/>
      <c r="D69" s="705"/>
      <c r="E69" s="705"/>
      <c r="F69" s="705"/>
      <c r="G69" s="705"/>
      <c r="H69" s="788"/>
      <c r="I69" s="165">
        <v>0.5</v>
      </c>
      <c r="J69" s="17"/>
      <c r="K69" s="49">
        <f t="shared" si="5"/>
        <v>0</v>
      </c>
      <c r="L69" s="18"/>
      <c r="M69" s="46">
        <f t="shared" si="6"/>
        <v>0</v>
      </c>
      <c r="N69" s="1"/>
      <c r="O69" s="1"/>
      <c r="P69" s="169">
        <f t="shared" si="7"/>
        <v>0</v>
      </c>
    </row>
    <row r="70" spans="2:16" ht="15" customHeight="1" x14ac:dyDescent="0.35">
      <c r="B70" s="164">
        <v>7</v>
      </c>
      <c r="C70" s="705"/>
      <c r="D70" s="705"/>
      <c r="E70" s="705"/>
      <c r="F70" s="705"/>
      <c r="G70" s="705"/>
      <c r="H70" s="788"/>
      <c r="I70" s="165">
        <v>0.5</v>
      </c>
      <c r="J70" s="17"/>
      <c r="K70" s="49">
        <f t="shared" si="5"/>
        <v>0</v>
      </c>
      <c r="L70" s="18"/>
      <c r="M70" s="46">
        <f t="shared" si="6"/>
        <v>0</v>
      </c>
      <c r="N70" s="1"/>
      <c r="O70" s="1"/>
      <c r="P70" s="169">
        <f t="shared" si="7"/>
        <v>0</v>
      </c>
    </row>
    <row r="71" spans="2:16" ht="15" customHeight="1" x14ac:dyDescent="0.35">
      <c r="B71" s="164">
        <v>8</v>
      </c>
      <c r="C71" s="705"/>
      <c r="D71" s="705"/>
      <c r="E71" s="705"/>
      <c r="F71" s="705"/>
      <c r="G71" s="705"/>
      <c r="H71" s="788"/>
      <c r="I71" s="165">
        <v>0.5</v>
      </c>
      <c r="J71" s="17"/>
      <c r="K71" s="49">
        <f t="shared" si="5"/>
        <v>0</v>
      </c>
      <c r="L71" s="18"/>
      <c r="M71" s="46">
        <f t="shared" si="6"/>
        <v>0</v>
      </c>
      <c r="N71" s="1"/>
      <c r="O71" s="1"/>
      <c r="P71" s="169">
        <f t="shared" si="7"/>
        <v>0</v>
      </c>
    </row>
    <row r="72" spans="2:16" ht="15" customHeight="1" x14ac:dyDescent="0.35">
      <c r="B72" s="164">
        <v>9</v>
      </c>
      <c r="C72" s="705"/>
      <c r="D72" s="705"/>
      <c r="E72" s="705"/>
      <c r="F72" s="705"/>
      <c r="G72" s="705"/>
      <c r="H72" s="788"/>
      <c r="I72" s="165">
        <v>0.5</v>
      </c>
      <c r="J72" s="17"/>
      <c r="K72" s="49">
        <f t="shared" si="5"/>
        <v>0</v>
      </c>
      <c r="L72" s="18"/>
      <c r="M72" s="46">
        <f t="shared" si="6"/>
        <v>0</v>
      </c>
      <c r="N72" s="1"/>
      <c r="O72" s="1"/>
      <c r="P72" s="169">
        <f t="shared" si="7"/>
        <v>0</v>
      </c>
    </row>
    <row r="73" spans="2:16" ht="15" customHeight="1" outlineLevel="1" x14ac:dyDescent="0.35">
      <c r="B73" s="164">
        <v>10</v>
      </c>
      <c r="C73" s="705"/>
      <c r="D73" s="705"/>
      <c r="E73" s="705"/>
      <c r="F73" s="705"/>
      <c r="G73" s="705"/>
      <c r="H73" s="788"/>
      <c r="I73" s="165">
        <v>0.5</v>
      </c>
      <c r="J73" s="17"/>
      <c r="K73" s="49">
        <f t="shared" ref="K73:K82" si="8">IF(OR(I73=0,J73=0),0,IF((((($O$5^2*I73^2)/$H$6^2)*J73)/((($O$5^2*I73^2)/$H$6^2)+J73))&lt;(($O$5^2*I73^2)/$H$6^2),ROUND((((($O$5^2*I73^2)/$H$6^2)*J73)/((($O$5^2*I73^2)/$H$6^2)+J73)),0),ROUND((($O$5^2*I73^2)/$H$6^2),0)))</f>
        <v>0</v>
      </c>
      <c r="L73" s="18"/>
      <c r="M73" s="46">
        <f t="shared" si="6"/>
        <v>0</v>
      </c>
      <c r="N73" s="1"/>
      <c r="O73" s="1"/>
      <c r="P73" s="169">
        <f t="shared" si="7"/>
        <v>0</v>
      </c>
    </row>
    <row r="74" spans="2:16" ht="15" customHeight="1" outlineLevel="1" x14ac:dyDescent="0.35">
      <c r="B74" s="164">
        <v>11</v>
      </c>
      <c r="C74" s="705"/>
      <c r="D74" s="705"/>
      <c r="E74" s="705"/>
      <c r="F74" s="705"/>
      <c r="G74" s="705"/>
      <c r="H74" s="788"/>
      <c r="I74" s="165">
        <v>0.5</v>
      </c>
      <c r="J74" s="17"/>
      <c r="K74" s="49">
        <f t="shared" si="8"/>
        <v>0</v>
      </c>
      <c r="L74" s="18"/>
      <c r="M74" s="46">
        <f t="shared" si="6"/>
        <v>0</v>
      </c>
      <c r="N74" s="1"/>
      <c r="O74" s="1"/>
      <c r="P74" s="169">
        <f t="shared" si="7"/>
        <v>0</v>
      </c>
    </row>
    <row r="75" spans="2:16" ht="15" customHeight="1" outlineLevel="1" x14ac:dyDescent="0.35">
      <c r="B75" s="164">
        <v>12</v>
      </c>
      <c r="C75" s="705"/>
      <c r="D75" s="705"/>
      <c r="E75" s="705"/>
      <c r="F75" s="705"/>
      <c r="G75" s="705"/>
      <c r="H75" s="788"/>
      <c r="I75" s="165">
        <v>0.5</v>
      </c>
      <c r="J75" s="17"/>
      <c r="K75" s="49">
        <f t="shared" si="8"/>
        <v>0</v>
      </c>
      <c r="L75" s="18"/>
      <c r="M75" s="46">
        <f t="shared" si="6"/>
        <v>0</v>
      </c>
      <c r="N75" s="1"/>
      <c r="O75" s="1"/>
      <c r="P75" s="169">
        <f t="shared" si="7"/>
        <v>0</v>
      </c>
    </row>
    <row r="76" spans="2:16" ht="15" customHeight="1" outlineLevel="1" x14ac:dyDescent="0.35">
      <c r="B76" s="164">
        <v>13</v>
      </c>
      <c r="C76" s="705"/>
      <c r="D76" s="705"/>
      <c r="E76" s="705"/>
      <c r="F76" s="705"/>
      <c r="G76" s="705"/>
      <c r="H76" s="788"/>
      <c r="I76" s="165">
        <v>0.5</v>
      </c>
      <c r="J76" s="17"/>
      <c r="K76" s="49">
        <f t="shared" si="8"/>
        <v>0</v>
      </c>
      <c r="L76" s="18"/>
      <c r="M76" s="46">
        <f t="shared" si="6"/>
        <v>0</v>
      </c>
      <c r="N76" s="1"/>
      <c r="O76" s="1"/>
      <c r="P76" s="169">
        <f t="shared" si="7"/>
        <v>0</v>
      </c>
    </row>
    <row r="77" spans="2:16" ht="15" customHeight="1" outlineLevel="1" x14ac:dyDescent="0.35">
      <c r="B77" s="164">
        <v>14</v>
      </c>
      <c r="C77" s="705"/>
      <c r="D77" s="705"/>
      <c r="E77" s="705"/>
      <c r="F77" s="705"/>
      <c r="G77" s="705"/>
      <c r="H77" s="788"/>
      <c r="I77" s="165">
        <v>0.5</v>
      </c>
      <c r="J77" s="17"/>
      <c r="K77" s="49">
        <f t="shared" si="8"/>
        <v>0</v>
      </c>
      <c r="L77" s="18"/>
      <c r="M77" s="46">
        <f t="shared" si="6"/>
        <v>0</v>
      </c>
      <c r="N77" s="1"/>
      <c r="O77" s="1"/>
      <c r="P77" s="169">
        <f t="shared" si="7"/>
        <v>0</v>
      </c>
    </row>
    <row r="78" spans="2:16" ht="15" customHeight="1" outlineLevel="1" x14ac:dyDescent="0.35">
      <c r="B78" s="164">
        <v>15</v>
      </c>
      <c r="C78" s="705"/>
      <c r="D78" s="705"/>
      <c r="E78" s="705"/>
      <c r="F78" s="705"/>
      <c r="G78" s="705"/>
      <c r="H78" s="788"/>
      <c r="I78" s="165">
        <v>0.5</v>
      </c>
      <c r="J78" s="17"/>
      <c r="K78" s="49">
        <f t="shared" si="8"/>
        <v>0</v>
      </c>
      <c r="L78" s="18"/>
      <c r="M78" s="46">
        <f t="shared" si="6"/>
        <v>0</v>
      </c>
      <c r="N78" s="1"/>
      <c r="O78" s="1"/>
      <c r="P78" s="169">
        <f t="shared" si="7"/>
        <v>0</v>
      </c>
    </row>
    <row r="79" spans="2:16" ht="15" customHeight="1" outlineLevel="1" x14ac:dyDescent="0.35">
      <c r="B79" s="164">
        <v>16</v>
      </c>
      <c r="C79" s="705"/>
      <c r="D79" s="705"/>
      <c r="E79" s="705"/>
      <c r="F79" s="705"/>
      <c r="G79" s="705"/>
      <c r="H79" s="788"/>
      <c r="I79" s="165">
        <v>0.5</v>
      </c>
      <c r="J79" s="17"/>
      <c r="K79" s="49">
        <f t="shared" si="8"/>
        <v>0</v>
      </c>
      <c r="L79" s="18"/>
      <c r="M79" s="46">
        <f t="shared" si="6"/>
        <v>0</v>
      </c>
      <c r="N79" s="1"/>
      <c r="O79" s="1"/>
      <c r="P79" s="169">
        <f t="shared" si="7"/>
        <v>0</v>
      </c>
    </row>
    <row r="80" spans="2:16" ht="15" customHeight="1" outlineLevel="1" x14ac:dyDescent="0.35">
      <c r="B80" s="164">
        <v>17</v>
      </c>
      <c r="C80" s="705"/>
      <c r="D80" s="705"/>
      <c r="E80" s="705"/>
      <c r="F80" s="705"/>
      <c r="G80" s="705"/>
      <c r="H80" s="788"/>
      <c r="I80" s="165">
        <v>0.5</v>
      </c>
      <c r="J80" s="17"/>
      <c r="K80" s="49">
        <f t="shared" si="8"/>
        <v>0</v>
      </c>
      <c r="L80" s="18"/>
      <c r="M80" s="46">
        <f t="shared" si="6"/>
        <v>0</v>
      </c>
      <c r="N80" s="1"/>
      <c r="O80" s="1"/>
      <c r="P80" s="169">
        <f t="shared" si="7"/>
        <v>0</v>
      </c>
    </row>
    <row r="81" spans="2:16" ht="15" customHeight="1" outlineLevel="1" x14ac:dyDescent="0.35">
      <c r="B81" s="164">
        <v>18</v>
      </c>
      <c r="C81" s="705"/>
      <c r="D81" s="705"/>
      <c r="E81" s="705"/>
      <c r="F81" s="705"/>
      <c r="G81" s="705"/>
      <c r="H81" s="788"/>
      <c r="I81" s="165">
        <v>0.5</v>
      </c>
      <c r="J81" s="17"/>
      <c r="K81" s="49">
        <f t="shared" si="8"/>
        <v>0</v>
      </c>
      <c r="L81" s="18"/>
      <c r="M81" s="46">
        <f t="shared" si="6"/>
        <v>0</v>
      </c>
      <c r="N81" s="1"/>
      <c r="O81" s="1"/>
      <c r="P81" s="169">
        <f t="shared" si="7"/>
        <v>0</v>
      </c>
    </row>
    <row r="82" spans="2:16" ht="15" customHeight="1" outlineLevel="1" x14ac:dyDescent="0.35">
      <c r="B82" s="164">
        <v>19</v>
      </c>
      <c r="C82" s="705"/>
      <c r="D82" s="705"/>
      <c r="E82" s="705"/>
      <c r="F82" s="705"/>
      <c r="G82" s="705"/>
      <c r="H82" s="788"/>
      <c r="I82" s="165">
        <v>0.5</v>
      </c>
      <c r="J82" s="17"/>
      <c r="K82" s="49">
        <f t="shared" si="8"/>
        <v>0</v>
      </c>
      <c r="L82" s="18"/>
      <c r="M82" s="46">
        <f t="shared" si="6"/>
        <v>0</v>
      </c>
      <c r="N82" s="1"/>
      <c r="O82" s="1"/>
      <c r="P82" s="169">
        <f t="shared" si="7"/>
        <v>0</v>
      </c>
    </row>
    <row r="83" spans="2:16" ht="15" customHeight="1" outlineLevel="1" x14ac:dyDescent="0.35">
      <c r="B83" s="164">
        <v>20</v>
      </c>
      <c r="C83" s="705"/>
      <c r="D83" s="705"/>
      <c r="E83" s="705"/>
      <c r="F83" s="705"/>
      <c r="G83" s="705"/>
      <c r="H83" s="788"/>
      <c r="I83" s="165">
        <v>0.5</v>
      </c>
      <c r="J83" s="17"/>
      <c r="K83" s="49">
        <f>IF(OR(I83=0,J83=0),0,IF((((($O$5^2*I83^2)/$H$6^2)*J83)/((($O$5^2*I83^2)/$H$6^2)+J83))&lt;(($O$5^2*I83^2)/$H$6^2),ROUND((((($O$5^2*I83^2)/$H$6^2)*J83)/((($O$5^2*I83^2)/$H$6^2)+J83)),0),ROUND((($O$5^2*I83^2)/$H$6^2),0)))</f>
        <v>0</v>
      </c>
      <c r="L83" s="18"/>
      <c r="M83" s="46">
        <f t="shared" si="6"/>
        <v>0</v>
      </c>
      <c r="N83" s="1"/>
      <c r="O83" s="1"/>
      <c r="P83" s="169">
        <f t="shared" si="7"/>
        <v>0</v>
      </c>
    </row>
    <row r="84" spans="2:16" ht="15" customHeight="1" outlineLevel="1" x14ac:dyDescent="0.35">
      <c r="B84" s="164">
        <v>21</v>
      </c>
      <c r="C84" s="705"/>
      <c r="D84" s="705"/>
      <c r="E84" s="705"/>
      <c r="F84" s="705"/>
      <c r="G84" s="705"/>
      <c r="H84" s="788"/>
      <c r="I84" s="165">
        <v>0.5</v>
      </c>
      <c r="J84" s="17"/>
      <c r="K84" s="49">
        <f t="shared" ref="K84:K97" si="9">IF(OR(I84=0,J84=0),0,IF((((($O$5^2*I84^2)/$H$6^2)*J84)/((($O$5^2*I84^2)/$H$6^2)+J84))&lt;(($O$5^2*I84^2)/$H$6^2),ROUND((((($O$5^2*I84^2)/$H$6^2)*J84)/((($O$5^2*I84^2)/$H$6^2)+J84)),0),ROUND((($O$5^2*I84^2)/$H$6^2),0)))</f>
        <v>0</v>
      </c>
      <c r="L84" s="18"/>
      <c r="M84" s="46">
        <f t="shared" si="6"/>
        <v>0</v>
      </c>
      <c r="N84" s="1"/>
      <c r="O84" s="1"/>
      <c r="P84" s="169">
        <f t="shared" si="7"/>
        <v>0</v>
      </c>
    </row>
    <row r="85" spans="2:16" ht="15" customHeight="1" outlineLevel="1" x14ac:dyDescent="0.35">
      <c r="B85" s="164">
        <v>22</v>
      </c>
      <c r="C85" s="705"/>
      <c r="D85" s="705"/>
      <c r="E85" s="705"/>
      <c r="F85" s="705"/>
      <c r="G85" s="705"/>
      <c r="H85" s="788"/>
      <c r="I85" s="165">
        <v>0.5</v>
      </c>
      <c r="J85" s="17"/>
      <c r="K85" s="49">
        <f t="shared" si="9"/>
        <v>0</v>
      </c>
      <c r="L85" s="18"/>
      <c r="M85" s="46">
        <f t="shared" si="6"/>
        <v>0</v>
      </c>
      <c r="N85" s="1"/>
      <c r="O85" s="1"/>
      <c r="P85" s="169">
        <f t="shared" si="7"/>
        <v>0</v>
      </c>
    </row>
    <row r="86" spans="2:16" ht="15" customHeight="1" outlineLevel="1" x14ac:dyDescent="0.35">
      <c r="B86" s="164">
        <v>23</v>
      </c>
      <c r="C86" s="705"/>
      <c r="D86" s="705"/>
      <c r="E86" s="705"/>
      <c r="F86" s="705"/>
      <c r="G86" s="705"/>
      <c r="H86" s="788"/>
      <c r="I86" s="165">
        <v>0.5</v>
      </c>
      <c r="J86" s="17"/>
      <c r="K86" s="49">
        <f t="shared" si="9"/>
        <v>0</v>
      </c>
      <c r="L86" s="18"/>
      <c r="M86" s="46">
        <f t="shared" si="6"/>
        <v>0</v>
      </c>
      <c r="N86" s="1"/>
      <c r="O86" s="1"/>
      <c r="P86" s="169">
        <f t="shared" si="7"/>
        <v>0</v>
      </c>
    </row>
    <row r="87" spans="2:16" ht="15" customHeight="1" outlineLevel="1" x14ac:dyDescent="0.35">
      <c r="B87" s="164">
        <v>24</v>
      </c>
      <c r="C87" s="705"/>
      <c r="D87" s="705"/>
      <c r="E87" s="705"/>
      <c r="F87" s="705"/>
      <c r="G87" s="705"/>
      <c r="H87" s="788"/>
      <c r="I87" s="165">
        <v>0.5</v>
      </c>
      <c r="J87" s="17"/>
      <c r="K87" s="49">
        <f t="shared" si="9"/>
        <v>0</v>
      </c>
      <c r="L87" s="18"/>
      <c r="M87" s="46">
        <f t="shared" si="6"/>
        <v>0</v>
      </c>
      <c r="N87" s="1"/>
      <c r="O87" s="1"/>
      <c r="P87" s="169">
        <f t="shared" si="7"/>
        <v>0</v>
      </c>
    </row>
    <row r="88" spans="2:16" ht="15" customHeight="1" outlineLevel="1" x14ac:dyDescent="0.35">
      <c r="B88" s="164">
        <v>25</v>
      </c>
      <c r="C88" s="705"/>
      <c r="D88" s="705"/>
      <c r="E88" s="705"/>
      <c r="F88" s="705"/>
      <c r="G88" s="705"/>
      <c r="H88" s="788"/>
      <c r="I88" s="165">
        <v>0.5</v>
      </c>
      <c r="J88" s="17"/>
      <c r="K88" s="49">
        <f t="shared" si="9"/>
        <v>0</v>
      </c>
      <c r="L88" s="18"/>
      <c r="M88" s="46">
        <f t="shared" si="6"/>
        <v>0</v>
      </c>
      <c r="N88" s="1"/>
      <c r="O88" s="1"/>
      <c r="P88" s="169">
        <f t="shared" si="7"/>
        <v>0</v>
      </c>
    </row>
    <row r="89" spans="2:16" ht="15" customHeight="1" outlineLevel="1" x14ac:dyDescent="0.35">
      <c r="B89" s="164">
        <v>26</v>
      </c>
      <c r="C89" s="705"/>
      <c r="D89" s="705"/>
      <c r="E89" s="705"/>
      <c r="F89" s="705"/>
      <c r="G89" s="705"/>
      <c r="H89" s="788"/>
      <c r="I89" s="165">
        <v>0.5</v>
      </c>
      <c r="J89" s="17"/>
      <c r="K89" s="49">
        <f t="shared" si="9"/>
        <v>0</v>
      </c>
      <c r="L89" s="18"/>
      <c r="M89" s="46">
        <f t="shared" si="6"/>
        <v>0</v>
      </c>
      <c r="N89" s="1"/>
      <c r="O89" s="1"/>
      <c r="P89" s="169">
        <f t="shared" si="7"/>
        <v>0</v>
      </c>
    </row>
    <row r="90" spans="2:16" ht="15" customHeight="1" outlineLevel="1" x14ac:dyDescent="0.35">
      <c r="B90" s="164">
        <v>27</v>
      </c>
      <c r="C90" s="705"/>
      <c r="D90" s="705"/>
      <c r="E90" s="705"/>
      <c r="F90" s="705"/>
      <c r="G90" s="705"/>
      <c r="H90" s="788"/>
      <c r="I90" s="165">
        <v>0.5</v>
      </c>
      <c r="J90" s="17"/>
      <c r="K90" s="49">
        <f t="shared" si="9"/>
        <v>0</v>
      </c>
      <c r="L90" s="18"/>
      <c r="M90" s="46">
        <f t="shared" si="6"/>
        <v>0</v>
      </c>
      <c r="N90" s="1"/>
      <c r="O90" s="1"/>
      <c r="P90" s="169">
        <f t="shared" si="7"/>
        <v>0</v>
      </c>
    </row>
    <row r="91" spans="2:16" ht="15" customHeight="1" outlineLevel="1" x14ac:dyDescent="0.35">
      <c r="B91" s="164">
        <v>28</v>
      </c>
      <c r="C91" s="705"/>
      <c r="D91" s="705"/>
      <c r="E91" s="705"/>
      <c r="F91" s="705"/>
      <c r="G91" s="705"/>
      <c r="H91" s="788"/>
      <c r="I91" s="165">
        <v>0.5</v>
      </c>
      <c r="J91" s="17"/>
      <c r="K91" s="49">
        <f t="shared" si="9"/>
        <v>0</v>
      </c>
      <c r="L91" s="18"/>
      <c r="M91" s="46">
        <f t="shared" si="6"/>
        <v>0</v>
      </c>
      <c r="N91" s="1"/>
      <c r="O91" s="1"/>
      <c r="P91" s="169">
        <f t="shared" si="7"/>
        <v>0</v>
      </c>
    </row>
    <row r="92" spans="2:16" ht="15" customHeight="1" outlineLevel="1" x14ac:dyDescent="0.35">
      <c r="B92" s="164">
        <v>29</v>
      </c>
      <c r="C92" s="705"/>
      <c r="D92" s="705"/>
      <c r="E92" s="705"/>
      <c r="F92" s="705"/>
      <c r="G92" s="705"/>
      <c r="H92" s="788"/>
      <c r="I92" s="165">
        <v>0.5</v>
      </c>
      <c r="J92" s="17"/>
      <c r="K92" s="49">
        <f t="shared" si="9"/>
        <v>0</v>
      </c>
      <c r="L92" s="18"/>
      <c r="M92" s="46">
        <f t="shared" si="6"/>
        <v>0</v>
      </c>
      <c r="N92" s="1"/>
      <c r="O92" s="1"/>
      <c r="P92" s="169">
        <f t="shared" si="7"/>
        <v>0</v>
      </c>
    </row>
    <row r="93" spans="2:16" ht="15" customHeight="1" outlineLevel="1" x14ac:dyDescent="0.35">
      <c r="B93" s="164">
        <v>30</v>
      </c>
      <c r="C93" s="705"/>
      <c r="D93" s="705"/>
      <c r="E93" s="705"/>
      <c r="F93" s="705"/>
      <c r="G93" s="705"/>
      <c r="H93" s="788"/>
      <c r="I93" s="165">
        <v>0.5</v>
      </c>
      <c r="J93" s="17"/>
      <c r="K93" s="49">
        <f t="shared" si="9"/>
        <v>0</v>
      </c>
      <c r="L93" s="18"/>
      <c r="M93" s="46">
        <f t="shared" si="6"/>
        <v>0</v>
      </c>
      <c r="N93" s="1"/>
      <c r="O93" s="1"/>
      <c r="P93" s="169">
        <f t="shared" si="7"/>
        <v>0</v>
      </c>
    </row>
    <row r="94" spans="2:16" ht="15" customHeight="1" outlineLevel="1" x14ac:dyDescent="0.35">
      <c r="B94" s="164">
        <v>31</v>
      </c>
      <c r="C94" s="705"/>
      <c r="D94" s="705"/>
      <c r="E94" s="705"/>
      <c r="F94" s="705"/>
      <c r="G94" s="705"/>
      <c r="H94" s="788"/>
      <c r="I94" s="165">
        <v>0.5</v>
      </c>
      <c r="J94" s="17"/>
      <c r="K94" s="49">
        <f t="shared" si="9"/>
        <v>0</v>
      </c>
      <c r="L94" s="18"/>
      <c r="M94" s="46">
        <f t="shared" si="6"/>
        <v>0</v>
      </c>
      <c r="N94" s="1"/>
      <c r="O94" s="1"/>
      <c r="P94" s="169">
        <f t="shared" si="7"/>
        <v>0</v>
      </c>
    </row>
    <row r="95" spans="2:16" ht="15" customHeight="1" outlineLevel="1" x14ac:dyDescent="0.35">
      <c r="B95" s="164">
        <v>32</v>
      </c>
      <c r="C95" s="705"/>
      <c r="D95" s="705"/>
      <c r="E95" s="705"/>
      <c r="F95" s="705"/>
      <c r="G95" s="705"/>
      <c r="H95" s="788"/>
      <c r="I95" s="165">
        <v>0.5</v>
      </c>
      <c r="J95" s="17"/>
      <c r="K95" s="49">
        <f t="shared" si="9"/>
        <v>0</v>
      </c>
      <c r="L95" s="18"/>
      <c r="M95" s="46">
        <f t="shared" si="6"/>
        <v>0</v>
      </c>
      <c r="N95" s="1"/>
      <c r="O95" s="1"/>
      <c r="P95" s="169">
        <f t="shared" si="7"/>
        <v>0</v>
      </c>
    </row>
    <row r="96" spans="2:16" ht="15" customHeight="1" outlineLevel="1" x14ac:dyDescent="0.35">
      <c r="B96" s="164">
        <v>33</v>
      </c>
      <c r="C96" s="705"/>
      <c r="D96" s="705"/>
      <c r="E96" s="705"/>
      <c r="F96" s="705"/>
      <c r="G96" s="705"/>
      <c r="H96" s="788"/>
      <c r="I96" s="165">
        <v>0.5</v>
      </c>
      <c r="J96" s="17"/>
      <c r="K96" s="49">
        <f t="shared" si="9"/>
        <v>0</v>
      </c>
      <c r="L96" s="18"/>
      <c r="M96" s="46">
        <f t="shared" si="6"/>
        <v>0</v>
      </c>
      <c r="N96" s="1"/>
      <c r="O96" s="1"/>
      <c r="P96" s="169">
        <f t="shared" si="7"/>
        <v>0</v>
      </c>
    </row>
    <row r="97" spans="2:16" ht="15" customHeight="1" outlineLevel="1" x14ac:dyDescent="0.35">
      <c r="B97" s="164">
        <v>34</v>
      </c>
      <c r="C97" s="705"/>
      <c r="D97" s="705"/>
      <c r="E97" s="705"/>
      <c r="F97" s="705"/>
      <c r="G97" s="705"/>
      <c r="H97" s="788"/>
      <c r="I97" s="165">
        <v>0.5</v>
      </c>
      <c r="J97" s="17"/>
      <c r="K97" s="49">
        <f t="shared" si="9"/>
        <v>0</v>
      </c>
      <c r="L97" s="18"/>
      <c r="M97" s="46">
        <f t="shared" si="6"/>
        <v>0</v>
      </c>
      <c r="N97" s="1"/>
      <c r="O97" s="1"/>
      <c r="P97" s="169">
        <f t="shared" si="7"/>
        <v>0</v>
      </c>
    </row>
    <row r="98" spans="2:16" ht="15" customHeight="1" outlineLevel="1" x14ac:dyDescent="0.35">
      <c r="B98" s="164">
        <v>35</v>
      </c>
      <c r="C98" s="705"/>
      <c r="D98" s="705"/>
      <c r="E98" s="705"/>
      <c r="F98" s="705"/>
      <c r="G98" s="705"/>
      <c r="H98" s="788"/>
      <c r="I98" s="165">
        <v>0.5</v>
      </c>
      <c r="J98" s="17"/>
      <c r="K98" s="49">
        <f>IF(OR(I98=0,J98=0),0,IF((((($O$5^2*I98^2)/$H$6^2)*J98)/((($O$5^2*I98^2)/$H$6^2)+J98))&lt;(($O$5^2*I98^2)/$H$6^2),ROUND((((($O$5^2*I98^2)/$H$6^2)*J98)/((($O$5^2*I98^2)/$H$6^2)+J98)),0),ROUND((($O$5^2*I98^2)/$H$6^2),0)))</f>
        <v>0</v>
      </c>
      <c r="L98" s="18"/>
      <c r="M98" s="46">
        <f t="shared" si="6"/>
        <v>0</v>
      </c>
      <c r="N98" s="1"/>
      <c r="O98" s="1"/>
      <c r="P98" s="169">
        <f t="shared" si="7"/>
        <v>0</v>
      </c>
    </row>
    <row r="99" spans="2:16" ht="15" customHeight="1" outlineLevel="1" x14ac:dyDescent="0.35">
      <c r="B99" s="164">
        <v>36</v>
      </c>
      <c r="C99" s="705"/>
      <c r="D99" s="705"/>
      <c r="E99" s="705"/>
      <c r="F99" s="705"/>
      <c r="G99" s="705"/>
      <c r="H99" s="788"/>
      <c r="I99" s="165">
        <v>0.5</v>
      </c>
      <c r="J99" s="17"/>
      <c r="K99" s="49">
        <f t="shared" ref="K99:K110" si="10">IF(OR(I99=0,J99=0),0,IF((((($O$5^2*I99^2)/$H$6^2)*J99)/((($O$5^2*I99^2)/$H$6^2)+J99))&lt;(($O$5^2*I99^2)/$H$6^2),ROUND((((($O$5^2*I99^2)/$H$6^2)*J99)/((($O$5^2*I99^2)/$H$6^2)+J99)),0),ROUND((($O$5^2*I99^2)/$H$6^2),0)))</f>
        <v>0</v>
      </c>
      <c r="L99" s="18"/>
      <c r="M99" s="46">
        <f t="shared" si="6"/>
        <v>0</v>
      </c>
      <c r="N99" s="1"/>
      <c r="O99" s="1"/>
      <c r="P99" s="169">
        <f t="shared" si="7"/>
        <v>0</v>
      </c>
    </row>
    <row r="100" spans="2:16" ht="15" customHeight="1" outlineLevel="1" x14ac:dyDescent="0.35">
      <c r="B100" s="164">
        <v>37</v>
      </c>
      <c r="C100" s="705"/>
      <c r="D100" s="705"/>
      <c r="E100" s="705"/>
      <c r="F100" s="705"/>
      <c r="G100" s="705"/>
      <c r="H100" s="788"/>
      <c r="I100" s="165">
        <v>0.5</v>
      </c>
      <c r="J100" s="17"/>
      <c r="K100" s="49">
        <f t="shared" si="10"/>
        <v>0</v>
      </c>
      <c r="L100" s="18"/>
      <c r="M100" s="46">
        <f t="shared" si="6"/>
        <v>0</v>
      </c>
      <c r="N100" s="1"/>
      <c r="O100" s="1"/>
      <c r="P100" s="169">
        <f t="shared" si="7"/>
        <v>0</v>
      </c>
    </row>
    <row r="101" spans="2:16" ht="15" customHeight="1" outlineLevel="1" x14ac:dyDescent="0.35">
      <c r="B101" s="164">
        <v>38</v>
      </c>
      <c r="C101" s="705"/>
      <c r="D101" s="705"/>
      <c r="E101" s="705"/>
      <c r="F101" s="705"/>
      <c r="G101" s="705"/>
      <c r="H101" s="788"/>
      <c r="I101" s="165">
        <v>0.5</v>
      </c>
      <c r="J101" s="17"/>
      <c r="K101" s="49">
        <f t="shared" si="10"/>
        <v>0</v>
      </c>
      <c r="L101" s="18"/>
      <c r="M101" s="46">
        <f t="shared" si="6"/>
        <v>0</v>
      </c>
      <c r="N101" s="1"/>
      <c r="O101" s="1"/>
      <c r="P101" s="169">
        <f t="shared" si="7"/>
        <v>0</v>
      </c>
    </row>
    <row r="102" spans="2:16" ht="15" customHeight="1" outlineLevel="1" x14ac:dyDescent="0.35">
      <c r="B102" s="164">
        <v>39</v>
      </c>
      <c r="C102" s="705"/>
      <c r="D102" s="705"/>
      <c r="E102" s="705"/>
      <c r="F102" s="705"/>
      <c r="G102" s="705"/>
      <c r="H102" s="788"/>
      <c r="I102" s="165">
        <v>0.5</v>
      </c>
      <c r="J102" s="17"/>
      <c r="K102" s="49">
        <f t="shared" si="10"/>
        <v>0</v>
      </c>
      <c r="L102" s="18"/>
      <c r="M102" s="46">
        <f t="shared" si="6"/>
        <v>0</v>
      </c>
      <c r="N102" s="1"/>
      <c r="O102" s="1"/>
      <c r="P102" s="169">
        <f t="shared" si="7"/>
        <v>0</v>
      </c>
    </row>
    <row r="103" spans="2:16" ht="15" customHeight="1" outlineLevel="1" x14ac:dyDescent="0.35">
      <c r="B103" s="164">
        <v>40</v>
      </c>
      <c r="C103" s="705"/>
      <c r="D103" s="705"/>
      <c r="E103" s="705"/>
      <c r="F103" s="705"/>
      <c r="G103" s="705"/>
      <c r="H103" s="788"/>
      <c r="I103" s="165">
        <v>0.5</v>
      </c>
      <c r="J103" s="17"/>
      <c r="K103" s="49">
        <f t="shared" si="10"/>
        <v>0</v>
      </c>
      <c r="L103" s="18"/>
      <c r="M103" s="46">
        <f t="shared" si="6"/>
        <v>0</v>
      </c>
      <c r="N103" s="1"/>
      <c r="O103" s="1"/>
      <c r="P103" s="169">
        <f t="shared" si="7"/>
        <v>0</v>
      </c>
    </row>
    <row r="104" spans="2:16" ht="15" customHeight="1" outlineLevel="1" x14ac:dyDescent="0.35">
      <c r="B104" s="164">
        <v>41</v>
      </c>
      <c r="C104" s="705"/>
      <c r="D104" s="705"/>
      <c r="E104" s="705"/>
      <c r="F104" s="705"/>
      <c r="G104" s="705"/>
      <c r="H104" s="788"/>
      <c r="I104" s="165">
        <v>0.5</v>
      </c>
      <c r="J104" s="17"/>
      <c r="K104" s="49">
        <f t="shared" si="10"/>
        <v>0</v>
      </c>
      <c r="L104" s="18"/>
      <c r="M104" s="46">
        <f t="shared" si="6"/>
        <v>0</v>
      </c>
      <c r="N104" s="1"/>
      <c r="O104" s="1"/>
      <c r="P104" s="169">
        <f t="shared" si="7"/>
        <v>0</v>
      </c>
    </row>
    <row r="105" spans="2:16" ht="15" customHeight="1" outlineLevel="1" x14ac:dyDescent="0.35">
      <c r="B105" s="164">
        <v>42</v>
      </c>
      <c r="C105" s="705"/>
      <c r="D105" s="705"/>
      <c r="E105" s="705"/>
      <c r="F105" s="705"/>
      <c r="G105" s="705"/>
      <c r="H105" s="788"/>
      <c r="I105" s="165">
        <v>0.5</v>
      </c>
      <c r="J105" s="17"/>
      <c r="K105" s="49">
        <f t="shared" si="10"/>
        <v>0</v>
      </c>
      <c r="L105" s="18"/>
      <c r="M105" s="46">
        <f t="shared" si="6"/>
        <v>0</v>
      </c>
      <c r="N105" s="1"/>
      <c r="O105" s="1"/>
      <c r="P105" s="169">
        <f t="shared" si="7"/>
        <v>0</v>
      </c>
    </row>
    <row r="106" spans="2:16" ht="15" customHeight="1" outlineLevel="1" x14ac:dyDescent="0.35">
      <c r="B106" s="164">
        <v>43</v>
      </c>
      <c r="C106" s="705"/>
      <c r="D106" s="705"/>
      <c r="E106" s="705"/>
      <c r="F106" s="705"/>
      <c r="G106" s="705"/>
      <c r="H106" s="788"/>
      <c r="I106" s="165">
        <v>0.5</v>
      </c>
      <c r="J106" s="17"/>
      <c r="K106" s="49">
        <f t="shared" si="10"/>
        <v>0</v>
      </c>
      <c r="L106" s="18"/>
      <c r="M106" s="46">
        <f t="shared" si="6"/>
        <v>0</v>
      </c>
      <c r="N106" s="1"/>
      <c r="O106" s="1"/>
      <c r="P106" s="169">
        <f t="shared" si="7"/>
        <v>0</v>
      </c>
    </row>
    <row r="107" spans="2:16" ht="15" customHeight="1" outlineLevel="1" x14ac:dyDescent="0.35">
      <c r="B107" s="164">
        <v>44</v>
      </c>
      <c r="C107" s="705"/>
      <c r="D107" s="705"/>
      <c r="E107" s="705"/>
      <c r="F107" s="705"/>
      <c r="G107" s="705"/>
      <c r="H107" s="788"/>
      <c r="I107" s="165">
        <v>0.5</v>
      </c>
      <c r="J107" s="17"/>
      <c r="K107" s="49">
        <f t="shared" si="10"/>
        <v>0</v>
      </c>
      <c r="L107" s="18"/>
      <c r="M107" s="46">
        <f t="shared" si="6"/>
        <v>0</v>
      </c>
      <c r="N107" s="1"/>
      <c r="O107" s="1"/>
      <c r="P107" s="169">
        <f t="shared" si="7"/>
        <v>0</v>
      </c>
    </row>
    <row r="108" spans="2:16" ht="15" customHeight="1" outlineLevel="1" x14ac:dyDescent="0.35">
      <c r="B108" s="164">
        <v>45</v>
      </c>
      <c r="C108" s="705"/>
      <c r="D108" s="705"/>
      <c r="E108" s="705"/>
      <c r="F108" s="705"/>
      <c r="G108" s="705"/>
      <c r="H108" s="788"/>
      <c r="I108" s="165">
        <v>0.5</v>
      </c>
      <c r="J108" s="17"/>
      <c r="K108" s="49">
        <f t="shared" si="10"/>
        <v>0</v>
      </c>
      <c r="L108" s="18"/>
      <c r="M108" s="46">
        <f t="shared" si="6"/>
        <v>0</v>
      </c>
      <c r="N108" s="1"/>
      <c r="O108" s="1"/>
      <c r="P108" s="169">
        <f t="shared" si="7"/>
        <v>0</v>
      </c>
    </row>
    <row r="109" spans="2:16" ht="15" customHeight="1" outlineLevel="1" x14ac:dyDescent="0.35">
      <c r="B109" s="164">
        <v>46</v>
      </c>
      <c r="C109" s="705"/>
      <c r="D109" s="705"/>
      <c r="E109" s="705"/>
      <c r="F109" s="705"/>
      <c r="G109" s="705"/>
      <c r="H109" s="788"/>
      <c r="I109" s="165">
        <v>0.5</v>
      </c>
      <c r="J109" s="17"/>
      <c r="K109" s="49">
        <f t="shared" si="10"/>
        <v>0</v>
      </c>
      <c r="L109" s="18"/>
      <c r="M109" s="46">
        <f t="shared" si="6"/>
        <v>0</v>
      </c>
      <c r="N109" s="1"/>
      <c r="O109" s="1"/>
      <c r="P109" s="169">
        <f t="shared" si="7"/>
        <v>0</v>
      </c>
    </row>
    <row r="110" spans="2:16" ht="15" customHeight="1" outlineLevel="1" x14ac:dyDescent="0.35">
      <c r="B110" s="164">
        <v>47</v>
      </c>
      <c r="C110" s="705"/>
      <c r="D110" s="705"/>
      <c r="E110" s="705"/>
      <c r="F110" s="705"/>
      <c r="G110" s="705"/>
      <c r="H110" s="788"/>
      <c r="I110" s="165">
        <v>0.5</v>
      </c>
      <c r="J110" s="17"/>
      <c r="K110" s="49">
        <f t="shared" si="10"/>
        <v>0</v>
      </c>
      <c r="L110" s="18"/>
      <c r="M110" s="46">
        <f t="shared" si="6"/>
        <v>0</v>
      </c>
      <c r="N110" s="1"/>
      <c r="O110" s="1"/>
      <c r="P110" s="169">
        <f t="shared" si="7"/>
        <v>0</v>
      </c>
    </row>
    <row r="111" spans="2:16" ht="15" customHeight="1" outlineLevel="1" x14ac:dyDescent="0.35">
      <c r="B111" s="164">
        <v>48</v>
      </c>
      <c r="C111" s="705"/>
      <c r="D111" s="705"/>
      <c r="E111" s="705"/>
      <c r="F111" s="705"/>
      <c r="G111" s="705"/>
      <c r="H111" s="788"/>
      <c r="I111" s="165">
        <v>0.5</v>
      </c>
      <c r="J111" s="17"/>
      <c r="K111" s="49">
        <f>IF(OR(I111=0,J111=0),0,IF((((($O$5^2*I111^2)/$H$6^2)*J111)/((($O$5^2*I111^2)/$H$6^2)+J111))&lt;(($O$5^2*I111^2)/$H$6^2),ROUND((((($O$5^2*I111^2)/$H$6^2)*J111)/((($O$5^2*I111^2)/$H$6^2)+J111)),0),ROUND((($O$5^2*I111^2)/$H$6^2),0)))</f>
        <v>0</v>
      </c>
      <c r="L111" s="18"/>
      <c r="M111" s="46">
        <f t="shared" si="6"/>
        <v>0</v>
      </c>
      <c r="N111" s="1"/>
      <c r="O111" s="1"/>
      <c r="P111" s="169">
        <f t="shared" si="7"/>
        <v>0</v>
      </c>
    </row>
    <row r="112" spans="2:16" ht="15" customHeight="1" outlineLevel="1" x14ac:dyDescent="0.35">
      <c r="B112" s="164">
        <v>49</v>
      </c>
      <c r="C112" s="705"/>
      <c r="D112" s="705"/>
      <c r="E112" s="705"/>
      <c r="F112" s="705"/>
      <c r="G112" s="705"/>
      <c r="H112" s="788"/>
      <c r="I112" s="165">
        <v>0.5</v>
      </c>
      <c r="J112" s="17"/>
      <c r="K112" s="49">
        <f>IF(OR(I112=0,J112=0),0,IF((((($O$5^2*I112^2)/$H$6^2)*J112)/((($O$5^2*I112^2)/$H$6^2)+J112))&lt;(($O$5^2*I112^2)/$H$6^2),ROUND((((($O$5^2*I112^2)/$H$6^2)*J112)/((($O$5^2*I112^2)/$H$6^2)+J112)),0),ROUND((($O$5^2*I112^2)/$H$6^2),0)))</f>
        <v>0</v>
      </c>
      <c r="L112" s="18"/>
      <c r="M112" s="46">
        <f t="shared" si="6"/>
        <v>0</v>
      </c>
      <c r="N112" s="1"/>
      <c r="O112" s="1"/>
      <c r="P112" s="169">
        <f t="shared" si="7"/>
        <v>0</v>
      </c>
    </row>
    <row r="113" spans="2:16" ht="15" customHeight="1" outlineLevel="1" x14ac:dyDescent="0.35">
      <c r="B113" s="164">
        <v>50</v>
      </c>
      <c r="C113" s="705"/>
      <c r="D113" s="705"/>
      <c r="E113" s="705"/>
      <c r="F113" s="705"/>
      <c r="G113" s="705"/>
      <c r="H113" s="788"/>
      <c r="I113" s="165">
        <v>0.5</v>
      </c>
      <c r="J113" s="17"/>
      <c r="K113" s="49">
        <f>IF(OR(I113=0,J113=0),0,IF((((($O$5^2*I113^2)/$H$6^2)*J113)/((($O$5^2*I113^2)/$H$6^2)+J113))&lt;(($O$5^2*I113^2)/$H$6^2),ROUND((((($O$5^2*I113^2)/$H$6^2)*J113)/((($O$5^2*I113^2)/$H$6^2)+J113)),0),ROUND((($O$5^2*I113^2)/$H$6^2),0)))</f>
        <v>0</v>
      </c>
      <c r="L113" s="18"/>
      <c r="M113" s="46">
        <f t="shared" si="6"/>
        <v>0</v>
      </c>
      <c r="N113" s="1"/>
      <c r="O113" s="1"/>
      <c r="P113" s="169">
        <f t="shared" si="7"/>
        <v>0</v>
      </c>
    </row>
    <row r="114" spans="2:16" ht="15" customHeight="1" x14ac:dyDescent="0.35">
      <c r="B114" s="170"/>
      <c r="C114" s="795" t="s">
        <v>1028</v>
      </c>
      <c r="D114" s="795"/>
      <c r="E114" s="795"/>
      <c r="F114" s="795"/>
      <c r="G114" s="795"/>
      <c r="H114" s="795"/>
      <c r="I114" s="795"/>
      <c r="J114" s="795"/>
      <c r="K114" s="795"/>
      <c r="L114" s="796"/>
      <c r="M114" s="171">
        <f>SUM(M64:M113)</f>
        <v>0</v>
      </c>
      <c r="N114" s="171">
        <f>SUM(N64:N113)</f>
        <v>0</v>
      </c>
      <c r="O114" s="171">
        <f>SUM(O64:O113)</f>
        <v>0</v>
      </c>
      <c r="P114" s="171">
        <f>SUM(P64:P113)</f>
        <v>0</v>
      </c>
    </row>
    <row r="115" spans="2:16" ht="15" customHeight="1" x14ac:dyDescent="0.35">
      <c r="B115" s="172"/>
      <c r="C115" s="793" t="s">
        <v>1029</v>
      </c>
      <c r="D115" s="793"/>
      <c r="E115" s="793"/>
      <c r="F115" s="793"/>
      <c r="G115" s="793"/>
      <c r="H115" s="793"/>
      <c r="I115" s="793"/>
      <c r="J115" s="793"/>
      <c r="K115" s="793"/>
      <c r="L115" s="794"/>
      <c r="M115" s="173">
        <f>SUM(M61,M114)</f>
        <v>0</v>
      </c>
      <c r="N115" s="174">
        <f>SUM(N61,N114)</f>
        <v>0</v>
      </c>
      <c r="O115" s="174">
        <f>SUM(O61,O114)</f>
        <v>0</v>
      </c>
      <c r="P115" s="174">
        <f>SUM(P61,P114)</f>
        <v>0</v>
      </c>
    </row>
    <row r="116" spans="2:16" ht="15" customHeight="1" x14ac:dyDescent="0.35">
      <c r="B116" s="745" t="s">
        <v>905</v>
      </c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  <c r="O116" s="746"/>
      <c r="P116" s="747"/>
    </row>
    <row r="117" spans="2:16" ht="15" customHeight="1" x14ac:dyDescent="0.35">
      <c r="B117" s="792" t="s">
        <v>564</v>
      </c>
      <c r="C117" s="792"/>
      <c r="D117" s="792"/>
      <c r="E117" s="792"/>
      <c r="F117" s="792"/>
      <c r="G117" s="792"/>
      <c r="H117" s="792"/>
      <c r="I117" s="792"/>
      <c r="J117" s="792"/>
      <c r="K117" s="792"/>
      <c r="L117" s="792"/>
      <c r="M117" s="807" t="s">
        <v>529</v>
      </c>
      <c r="N117" s="807"/>
      <c r="O117" s="807"/>
      <c r="P117" s="807"/>
    </row>
    <row r="118" spans="2:16" ht="15" customHeight="1" x14ac:dyDescent="0.35">
      <c r="B118" s="789" t="s">
        <v>566</v>
      </c>
      <c r="C118" s="790"/>
      <c r="D118" s="790"/>
      <c r="E118" s="790"/>
      <c r="F118" s="790"/>
      <c r="G118" s="790"/>
      <c r="H118" s="791"/>
      <c r="I118" s="160" t="s">
        <v>579</v>
      </c>
      <c r="J118" s="161" t="s">
        <v>568</v>
      </c>
      <c r="K118" s="161" t="s">
        <v>567</v>
      </c>
      <c r="L118" s="161" t="s">
        <v>540</v>
      </c>
      <c r="M118" s="161" t="s">
        <v>1206</v>
      </c>
      <c r="N118" s="162" t="s">
        <v>582</v>
      </c>
      <c r="O118" s="162" t="s">
        <v>583</v>
      </c>
      <c r="P118" s="163" t="s">
        <v>569</v>
      </c>
    </row>
    <row r="119" spans="2:16" ht="15" customHeight="1" x14ac:dyDescent="0.35">
      <c r="B119" s="164">
        <v>1</v>
      </c>
      <c r="C119" s="705"/>
      <c r="D119" s="705"/>
      <c r="E119" s="705"/>
      <c r="F119" s="705"/>
      <c r="G119" s="705"/>
      <c r="H119" s="788"/>
      <c r="I119" s="165">
        <v>0.5</v>
      </c>
      <c r="J119" s="17"/>
      <c r="K119" s="49">
        <f>IF(OR(I119=0,J119=0),0,IF((((($O$5^2*I119^2)/$H$6^2)*J119)/((($O$5^2*I119^2)/$H$6^2)+J119))&lt;(($O$5^2*I119^2)/$H$6^2),ROUND((((($O$5^2*I119^2)/$H$6^2)*J119)/((($O$5^2*I119^2)/$H$6^2)+J119)),0),ROUND((($O$5^2*I119^2)/$H$6^2),0)))</f>
        <v>0</v>
      </c>
      <c r="L119" s="18"/>
      <c r="M119" s="46">
        <f>P119-N119-O119</f>
        <v>0</v>
      </c>
      <c r="N119" s="1"/>
      <c r="O119" s="1"/>
      <c r="P119" s="169">
        <f>K119*L119</f>
        <v>0</v>
      </c>
    </row>
    <row r="120" spans="2:16" ht="15" customHeight="1" x14ac:dyDescent="0.35">
      <c r="B120" s="164">
        <v>2</v>
      </c>
      <c r="C120" s="705"/>
      <c r="D120" s="705"/>
      <c r="E120" s="705"/>
      <c r="F120" s="705"/>
      <c r="G120" s="705"/>
      <c r="H120" s="788"/>
      <c r="I120" s="165">
        <v>0.5</v>
      </c>
      <c r="J120" s="17"/>
      <c r="K120" s="49">
        <f>IF(OR(I120=0,J120=0),0,IF((((($O$5^2*I120^2)/$H$6^2)*J120)/((($O$5^2*I120^2)/$H$6^2)+J120))&lt;(($O$5^2*I120^2)/$H$6^2),ROUND((((($O$5^2*I120^2)/$H$6^2)*J120)/((($O$5^2*I120^2)/$H$6^2)+J120)),0),ROUND((($O$5^2*I120^2)/$H$6^2),0)))</f>
        <v>0</v>
      </c>
      <c r="L120" s="18"/>
      <c r="M120" s="46">
        <f t="shared" ref="M120:M168" si="11">P120-N120-O120</f>
        <v>0</v>
      </c>
      <c r="N120" s="1"/>
      <c r="O120" s="1"/>
      <c r="P120" s="169">
        <f t="shared" ref="P120:P168" si="12">K120*L120</f>
        <v>0</v>
      </c>
    </row>
    <row r="121" spans="2:16" ht="15" customHeight="1" x14ac:dyDescent="0.35">
      <c r="B121" s="164">
        <v>3</v>
      </c>
      <c r="C121" s="705"/>
      <c r="D121" s="705"/>
      <c r="E121" s="705"/>
      <c r="F121" s="705"/>
      <c r="G121" s="705"/>
      <c r="H121" s="788"/>
      <c r="I121" s="165">
        <v>0.5</v>
      </c>
      <c r="J121" s="17"/>
      <c r="K121" s="49">
        <f t="shared" ref="K121:K142" si="13">IF(OR(I121=0,J121=0),0,IF((((($O$5^2*I121^2)/$H$6^2)*J121)/((($O$5^2*I121^2)/$H$6^2)+J121))&lt;(($O$5^2*I121^2)/$H$6^2),ROUND((((($O$5^2*I121^2)/$H$6^2)*J121)/((($O$5^2*I121^2)/$H$6^2)+J121)),0),ROUND((($O$5^2*I121^2)/$H$6^2),0)))</f>
        <v>0</v>
      </c>
      <c r="L121" s="18"/>
      <c r="M121" s="46">
        <f t="shared" si="11"/>
        <v>0</v>
      </c>
      <c r="N121" s="1"/>
      <c r="O121" s="1"/>
      <c r="P121" s="169">
        <f t="shared" si="12"/>
        <v>0</v>
      </c>
    </row>
    <row r="122" spans="2:16" ht="15" customHeight="1" x14ac:dyDescent="0.35">
      <c r="B122" s="164">
        <v>4</v>
      </c>
      <c r="C122" s="705"/>
      <c r="D122" s="705"/>
      <c r="E122" s="705"/>
      <c r="F122" s="705"/>
      <c r="G122" s="705"/>
      <c r="H122" s="788"/>
      <c r="I122" s="165">
        <v>0.5</v>
      </c>
      <c r="J122" s="17"/>
      <c r="K122" s="49">
        <f t="shared" si="13"/>
        <v>0</v>
      </c>
      <c r="L122" s="18"/>
      <c r="M122" s="46">
        <f t="shared" si="11"/>
        <v>0</v>
      </c>
      <c r="N122" s="1"/>
      <c r="O122" s="1"/>
      <c r="P122" s="169">
        <f t="shared" si="12"/>
        <v>0</v>
      </c>
    </row>
    <row r="123" spans="2:16" ht="15" customHeight="1" x14ac:dyDescent="0.35">
      <c r="B123" s="164">
        <v>5</v>
      </c>
      <c r="C123" s="705"/>
      <c r="D123" s="705"/>
      <c r="E123" s="705"/>
      <c r="F123" s="705"/>
      <c r="G123" s="705"/>
      <c r="H123" s="788"/>
      <c r="I123" s="165">
        <v>0.5</v>
      </c>
      <c r="J123" s="17"/>
      <c r="K123" s="49">
        <f t="shared" si="13"/>
        <v>0</v>
      </c>
      <c r="L123" s="18"/>
      <c r="M123" s="46">
        <f t="shared" si="11"/>
        <v>0</v>
      </c>
      <c r="N123" s="1"/>
      <c r="O123" s="1"/>
      <c r="P123" s="169">
        <f t="shared" si="12"/>
        <v>0</v>
      </c>
    </row>
    <row r="124" spans="2:16" ht="15" customHeight="1" x14ac:dyDescent="0.35">
      <c r="B124" s="164">
        <v>6</v>
      </c>
      <c r="C124" s="705"/>
      <c r="D124" s="705"/>
      <c r="E124" s="705"/>
      <c r="F124" s="705"/>
      <c r="G124" s="705"/>
      <c r="H124" s="788"/>
      <c r="I124" s="165">
        <v>0.5</v>
      </c>
      <c r="J124" s="17"/>
      <c r="K124" s="49">
        <f t="shared" si="13"/>
        <v>0</v>
      </c>
      <c r="L124" s="18"/>
      <c r="M124" s="46">
        <f t="shared" si="11"/>
        <v>0</v>
      </c>
      <c r="N124" s="1"/>
      <c r="O124" s="1"/>
      <c r="P124" s="169">
        <f t="shared" si="12"/>
        <v>0</v>
      </c>
    </row>
    <row r="125" spans="2:16" ht="15" customHeight="1" x14ac:dyDescent="0.35">
      <c r="B125" s="164">
        <v>7</v>
      </c>
      <c r="C125" s="705"/>
      <c r="D125" s="705"/>
      <c r="E125" s="705"/>
      <c r="F125" s="705"/>
      <c r="G125" s="705"/>
      <c r="H125" s="788"/>
      <c r="I125" s="165">
        <v>0.5</v>
      </c>
      <c r="J125" s="17"/>
      <c r="K125" s="49">
        <f t="shared" si="13"/>
        <v>0</v>
      </c>
      <c r="L125" s="18"/>
      <c r="M125" s="46">
        <f t="shared" si="11"/>
        <v>0</v>
      </c>
      <c r="N125" s="1"/>
      <c r="O125" s="1"/>
      <c r="P125" s="169">
        <f t="shared" si="12"/>
        <v>0</v>
      </c>
    </row>
    <row r="126" spans="2:16" ht="15" customHeight="1" x14ac:dyDescent="0.35">
      <c r="B126" s="164">
        <v>8</v>
      </c>
      <c r="C126" s="705"/>
      <c r="D126" s="705"/>
      <c r="E126" s="705"/>
      <c r="F126" s="705"/>
      <c r="G126" s="705"/>
      <c r="H126" s="788"/>
      <c r="I126" s="165">
        <v>0.5</v>
      </c>
      <c r="J126" s="17"/>
      <c r="K126" s="49">
        <f t="shared" si="13"/>
        <v>0</v>
      </c>
      <c r="L126" s="18"/>
      <c r="M126" s="46">
        <f t="shared" si="11"/>
        <v>0</v>
      </c>
      <c r="N126" s="1"/>
      <c r="O126" s="1"/>
      <c r="P126" s="169">
        <f t="shared" si="12"/>
        <v>0</v>
      </c>
    </row>
    <row r="127" spans="2:16" ht="15" customHeight="1" x14ac:dyDescent="0.35">
      <c r="B127" s="164">
        <v>9</v>
      </c>
      <c r="C127" s="705"/>
      <c r="D127" s="705"/>
      <c r="E127" s="705"/>
      <c r="F127" s="705"/>
      <c r="G127" s="705"/>
      <c r="H127" s="788"/>
      <c r="I127" s="165">
        <v>0.5</v>
      </c>
      <c r="J127" s="17"/>
      <c r="K127" s="49">
        <f t="shared" si="13"/>
        <v>0</v>
      </c>
      <c r="L127" s="18"/>
      <c r="M127" s="46">
        <f t="shared" si="11"/>
        <v>0</v>
      </c>
      <c r="N127" s="1"/>
      <c r="O127" s="1"/>
      <c r="P127" s="169">
        <f t="shared" si="12"/>
        <v>0</v>
      </c>
    </row>
    <row r="128" spans="2:16" ht="15" customHeight="1" outlineLevel="1" x14ac:dyDescent="0.35">
      <c r="B128" s="164">
        <v>10</v>
      </c>
      <c r="C128" s="705"/>
      <c r="D128" s="705"/>
      <c r="E128" s="705"/>
      <c r="F128" s="705"/>
      <c r="G128" s="705"/>
      <c r="H128" s="788"/>
      <c r="I128" s="165">
        <v>0.5</v>
      </c>
      <c r="J128" s="17"/>
      <c r="K128" s="49">
        <f t="shared" si="13"/>
        <v>0</v>
      </c>
      <c r="L128" s="18"/>
      <c r="M128" s="46">
        <f t="shared" si="11"/>
        <v>0</v>
      </c>
      <c r="N128" s="1"/>
      <c r="O128" s="1"/>
      <c r="P128" s="169">
        <f t="shared" si="12"/>
        <v>0</v>
      </c>
    </row>
    <row r="129" spans="2:16" ht="15" customHeight="1" outlineLevel="1" x14ac:dyDescent="0.35">
      <c r="B129" s="164">
        <v>11</v>
      </c>
      <c r="C129" s="705"/>
      <c r="D129" s="705"/>
      <c r="E129" s="705"/>
      <c r="F129" s="705"/>
      <c r="G129" s="705"/>
      <c r="H129" s="788"/>
      <c r="I129" s="165">
        <v>0.5</v>
      </c>
      <c r="J129" s="17"/>
      <c r="K129" s="49">
        <f t="shared" si="13"/>
        <v>0</v>
      </c>
      <c r="L129" s="18"/>
      <c r="M129" s="46">
        <f t="shared" si="11"/>
        <v>0</v>
      </c>
      <c r="N129" s="1"/>
      <c r="O129" s="1"/>
      <c r="P129" s="169">
        <f t="shared" si="12"/>
        <v>0</v>
      </c>
    </row>
    <row r="130" spans="2:16" ht="15" customHeight="1" outlineLevel="1" x14ac:dyDescent="0.35">
      <c r="B130" s="164">
        <v>12</v>
      </c>
      <c r="C130" s="705"/>
      <c r="D130" s="705"/>
      <c r="E130" s="705"/>
      <c r="F130" s="705"/>
      <c r="G130" s="705"/>
      <c r="H130" s="788"/>
      <c r="I130" s="165">
        <v>0.5</v>
      </c>
      <c r="J130" s="17"/>
      <c r="K130" s="49">
        <f t="shared" si="13"/>
        <v>0</v>
      </c>
      <c r="L130" s="18"/>
      <c r="M130" s="46">
        <f t="shared" si="11"/>
        <v>0</v>
      </c>
      <c r="N130" s="1"/>
      <c r="O130" s="1"/>
      <c r="P130" s="169">
        <f t="shared" si="12"/>
        <v>0</v>
      </c>
    </row>
    <row r="131" spans="2:16" ht="15" customHeight="1" outlineLevel="1" x14ac:dyDescent="0.35">
      <c r="B131" s="164">
        <v>13</v>
      </c>
      <c r="C131" s="705"/>
      <c r="D131" s="705"/>
      <c r="E131" s="705"/>
      <c r="F131" s="705"/>
      <c r="G131" s="705"/>
      <c r="H131" s="788"/>
      <c r="I131" s="165">
        <v>0.5</v>
      </c>
      <c r="J131" s="17"/>
      <c r="K131" s="49">
        <f t="shared" si="13"/>
        <v>0</v>
      </c>
      <c r="L131" s="18"/>
      <c r="M131" s="46">
        <f t="shared" si="11"/>
        <v>0</v>
      </c>
      <c r="N131" s="1"/>
      <c r="O131" s="1"/>
      <c r="P131" s="169">
        <f t="shared" si="12"/>
        <v>0</v>
      </c>
    </row>
    <row r="132" spans="2:16" ht="15" customHeight="1" outlineLevel="1" x14ac:dyDescent="0.35">
      <c r="B132" s="164">
        <v>14</v>
      </c>
      <c r="C132" s="705"/>
      <c r="D132" s="705"/>
      <c r="E132" s="705"/>
      <c r="F132" s="705"/>
      <c r="G132" s="705"/>
      <c r="H132" s="788"/>
      <c r="I132" s="165">
        <v>0.5</v>
      </c>
      <c r="J132" s="17"/>
      <c r="K132" s="49">
        <f t="shared" si="13"/>
        <v>0</v>
      </c>
      <c r="L132" s="18"/>
      <c r="M132" s="46">
        <f t="shared" si="11"/>
        <v>0</v>
      </c>
      <c r="N132" s="1"/>
      <c r="O132" s="1"/>
      <c r="P132" s="169">
        <f t="shared" si="12"/>
        <v>0</v>
      </c>
    </row>
    <row r="133" spans="2:16" ht="15" customHeight="1" outlineLevel="1" x14ac:dyDescent="0.35">
      <c r="B133" s="164">
        <v>15</v>
      </c>
      <c r="C133" s="705"/>
      <c r="D133" s="705"/>
      <c r="E133" s="705"/>
      <c r="F133" s="705"/>
      <c r="G133" s="705"/>
      <c r="H133" s="788"/>
      <c r="I133" s="165">
        <v>0.5</v>
      </c>
      <c r="J133" s="17"/>
      <c r="K133" s="49">
        <f t="shared" si="13"/>
        <v>0</v>
      </c>
      <c r="L133" s="18"/>
      <c r="M133" s="46">
        <f t="shared" si="11"/>
        <v>0</v>
      </c>
      <c r="N133" s="1"/>
      <c r="O133" s="1"/>
      <c r="P133" s="169">
        <f t="shared" si="12"/>
        <v>0</v>
      </c>
    </row>
    <row r="134" spans="2:16" ht="15" customHeight="1" outlineLevel="1" x14ac:dyDescent="0.35">
      <c r="B134" s="164">
        <v>16</v>
      </c>
      <c r="C134" s="705"/>
      <c r="D134" s="705"/>
      <c r="E134" s="705"/>
      <c r="F134" s="705"/>
      <c r="G134" s="705"/>
      <c r="H134" s="788"/>
      <c r="I134" s="165">
        <v>0.5</v>
      </c>
      <c r="J134" s="17"/>
      <c r="K134" s="49">
        <f t="shared" si="13"/>
        <v>0</v>
      </c>
      <c r="L134" s="18"/>
      <c r="M134" s="46">
        <f t="shared" si="11"/>
        <v>0</v>
      </c>
      <c r="N134" s="1"/>
      <c r="O134" s="1"/>
      <c r="P134" s="169">
        <f t="shared" si="12"/>
        <v>0</v>
      </c>
    </row>
    <row r="135" spans="2:16" ht="15" customHeight="1" outlineLevel="1" x14ac:dyDescent="0.35">
      <c r="B135" s="164">
        <v>17</v>
      </c>
      <c r="C135" s="705"/>
      <c r="D135" s="705"/>
      <c r="E135" s="705"/>
      <c r="F135" s="705"/>
      <c r="G135" s="705"/>
      <c r="H135" s="788"/>
      <c r="I135" s="165">
        <v>0.5</v>
      </c>
      <c r="J135" s="17"/>
      <c r="K135" s="49">
        <f t="shared" si="13"/>
        <v>0</v>
      </c>
      <c r="L135" s="18"/>
      <c r="M135" s="46">
        <f t="shared" si="11"/>
        <v>0</v>
      </c>
      <c r="N135" s="1"/>
      <c r="O135" s="1"/>
      <c r="P135" s="169">
        <f t="shared" si="12"/>
        <v>0</v>
      </c>
    </row>
    <row r="136" spans="2:16" ht="15" customHeight="1" outlineLevel="1" x14ac:dyDescent="0.35">
      <c r="B136" s="164">
        <v>18</v>
      </c>
      <c r="C136" s="705"/>
      <c r="D136" s="705"/>
      <c r="E136" s="705"/>
      <c r="F136" s="705"/>
      <c r="G136" s="705"/>
      <c r="H136" s="788"/>
      <c r="I136" s="165">
        <v>0.5</v>
      </c>
      <c r="J136" s="17"/>
      <c r="K136" s="49">
        <f t="shared" si="13"/>
        <v>0</v>
      </c>
      <c r="L136" s="18"/>
      <c r="M136" s="46">
        <f t="shared" si="11"/>
        <v>0</v>
      </c>
      <c r="N136" s="1"/>
      <c r="O136" s="1"/>
      <c r="P136" s="169">
        <f t="shared" si="12"/>
        <v>0</v>
      </c>
    </row>
    <row r="137" spans="2:16" ht="15" customHeight="1" outlineLevel="1" x14ac:dyDescent="0.35">
      <c r="B137" s="164">
        <v>19</v>
      </c>
      <c r="C137" s="705"/>
      <c r="D137" s="705"/>
      <c r="E137" s="705"/>
      <c r="F137" s="705"/>
      <c r="G137" s="705"/>
      <c r="H137" s="788"/>
      <c r="I137" s="165">
        <v>0.5</v>
      </c>
      <c r="J137" s="17"/>
      <c r="K137" s="49">
        <f t="shared" si="13"/>
        <v>0</v>
      </c>
      <c r="L137" s="18"/>
      <c r="M137" s="46">
        <f t="shared" si="11"/>
        <v>0</v>
      </c>
      <c r="N137" s="1"/>
      <c r="O137" s="1"/>
      <c r="P137" s="169">
        <f t="shared" si="12"/>
        <v>0</v>
      </c>
    </row>
    <row r="138" spans="2:16" ht="15" customHeight="1" outlineLevel="1" x14ac:dyDescent="0.35">
      <c r="B138" s="164">
        <v>20</v>
      </c>
      <c r="C138" s="705"/>
      <c r="D138" s="705"/>
      <c r="E138" s="705"/>
      <c r="F138" s="705"/>
      <c r="G138" s="705"/>
      <c r="H138" s="788"/>
      <c r="I138" s="165">
        <v>0.5</v>
      </c>
      <c r="J138" s="17"/>
      <c r="K138" s="49">
        <f t="shared" si="13"/>
        <v>0</v>
      </c>
      <c r="L138" s="18"/>
      <c r="M138" s="46">
        <f t="shared" si="11"/>
        <v>0</v>
      </c>
      <c r="N138" s="1"/>
      <c r="O138" s="1"/>
      <c r="P138" s="169">
        <f t="shared" si="12"/>
        <v>0</v>
      </c>
    </row>
    <row r="139" spans="2:16" ht="15" customHeight="1" outlineLevel="1" x14ac:dyDescent="0.35">
      <c r="B139" s="164">
        <v>21</v>
      </c>
      <c r="C139" s="705"/>
      <c r="D139" s="705"/>
      <c r="E139" s="705"/>
      <c r="F139" s="705"/>
      <c r="G139" s="705"/>
      <c r="H139" s="788"/>
      <c r="I139" s="165">
        <v>0.5</v>
      </c>
      <c r="J139" s="17"/>
      <c r="K139" s="49">
        <f t="shared" si="13"/>
        <v>0</v>
      </c>
      <c r="L139" s="18"/>
      <c r="M139" s="46">
        <f t="shared" si="11"/>
        <v>0</v>
      </c>
      <c r="N139" s="1"/>
      <c r="O139" s="1"/>
      <c r="P139" s="169">
        <f t="shared" si="12"/>
        <v>0</v>
      </c>
    </row>
    <row r="140" spans="2:16" ht="15" customHeight="1" outlineLevel="1" x14ac:dyDescent="0.35">
      <c r="B140" s="164">
        <v>22</v>
      </c>
      <c r="C140" s="705"/>
      <c r="D140" s="705"/>
      <c r="E140" s="705"/>
      <c r="F140" s="705"/>
      <c r="G140" s="705"/>
      <c r="H140" s="788"/>
      <c r="I140" s="165">
        <v>0.5</v>
      </c>
      <c r="J140" s="17"/>
      <c r="K140" s="49">
        <f t="shared" si="13"/>
        <v>0</v>
      </c>
      <c r="L140" s="18"/>
      <c r="M140" s="46">
        <f t="shared" si="11"/>
        <v>0</v>
      </c>
      <c r="N140" s="1"/>
      <c r="O140" s="1"/>
      <c r="P140" s="169">
        <f t="shared" si="12"/>
        <v>0</v>
      </c>
    </row>
    <row r="141" spans="2:16" ht="15" customHeight="1" outlineLevel="1" x14ac:dyDescent="0.35">
      <c r="B141" s="164">
        <v>23</v>
      </c>
      <c r="C141" s="705"/>
      <c r="D141" s="705"/>
      <c r="E141" s="705"/>
      <c r="F141" s="705"/>
      <c r="G141" s="705"/>
      <c r="H141" s="788"/>
      <c r="I141" s="165">
        <v>0.5</v>
      </c>
      <c r="J141" s="17"/>
      <c r="K141" s="49">
        <f t="shared" si="13"/>
        <v>0</v>
      </c>
      <c r="L141" s="18"/>
      <c r="M141" s="46">
        <f t="shared" si="11"/>
        <v>0</v>
      </c>
      <c r="N141" s="1"/>
      <c r="O141" s="1"/>
      <c r="P141" s="169">
        <f t="shared" si="12"/>
        <v>0</v>
      </c>
    </row>
    <row r="142" spans="2:16" ht="15" customHeight="1" outlineLevel="1" x14ac:dyDescent="0.35">
      <c r="B142" s="164">
        <v>24</v>
      </c>
      <c r="C142" s="705"/>
      <c r="D142" s="705"/>
      <c r="E142" s="705"/>
      <c r="F142" s="705"/>
      <c r="G142" s="705"/>
      <c r="H142" s="788"/>
      <c r="I142" s="165">
        <v>0.5</v>
      </c>
      <c r="J142" s="17"/>
      <c r="K142" s="49">
        <f t="shared" si="13"/>
        <v>0</v>
      </c>
      <c r="L142" s="18"/>
      <c r="M142" s="46">
        <f t="shared" si="11"/>
        <v>0</v>
      </c>
      <c r="N142" s="1"/>
      <c r="O142" s="1"/>
      <c r="P142" s="169">
        <f t="shared" si="12"/>
        <v>0</v>
      </c>
    </row>
    <row r="143" spans="2:16" ht="15" customHeight="1" outlineLevel="1" x14ac:dyDescent="0.35">
      <c r="B143" s="164">
        <v>25</v>
      </c>
      <c r="C143" s="705"/>
      <c r="D143" s="705"/>
      <c r="E143" s="705"/>
      <c r="F143" s="705"/>
      <c r="G143" s="705"/>
      <c r="H143" s="788"/>
      <c r="I143" s="165">
        <v>0.5</v>
      </c>
      <c r="J143" s="17"/>
      <c r="K143" s="49">
        <f>IF(OR(I143=0,J143=0),0,IF((((($O$5^2*I143^2)/$H$6^2)*J143)/((($O$5^2*I143^2)/$H$6^2)+J143))&lt;(($O$5^2*I143^2)/$H$6^2),ROUND((((($O$5^2*I143^2)/$H$6^2)*J143)/((($O$5^2*I143^2)/$H$6^2)+J143)),0),ROUND((($O$5^2*I143^2)/$H$6^2),0)))</f>
        <v>0</v>
      </c>
      <c r="L143" s="18"/>
      <c r="M143" s="46">
        <f t="shared" si="11"/>
        <v>0</v>
      </c>
      <c r="N143" s="1"/>
      <c r="O143" s="1"/>
      <c r="P143" s="169">
        <f t="shared" si="12"/>
        <v>0</v>
      </c>
    </row>
    <row r="144" spans="2:16" ht="15" customHeight="1" outlineLevel="1" x14ac:dyDescent="0.35">
      <c r="B144" s="164">
        <v>26</v>
      </c>
      <c r="C144" s="705"/>
      <c r="D144" s="705"/>
      <c r="E144" s="705"/>
      <c r="F144" s="705"/>
      <c r="G144" s="705"/>
      <c r="H144" s="788"/>
      <c r="I144" s="165">
        <v>0.5</v>
      </c>
      <c r="J144" s="17"/>
      <c r="K144" s="49">
        <f>IF(OR(I144=0,J144=0),0,IF((((($O$5^2*I144^2)/$H$6^2)*J144)/((($O$5^2*I144^2)/$H$6^2)+J144))&lt;(($O$5^2*I144^2)/$H$6^2),ROUND((((($O$5^2*I144^2)/$H$6^2)*J144)/((($O$5^2*I144^2)/$H$6^2)+J144)),0),ROUND((($O$5^2*I144^2)/$H$6^2),0)))</f>
        <v>0</v>
      </c>
      <c r="L144" s="18"/>
      <c r="M144" s="46">
        <f t="shared" si="11"/>
        <v>0</v>
      </c>
      <c r="N144" s="1"/>
      <c r="O144" s="1"/>
      <c r="P144" s="169">
        <f t="shared" si="12"/>
        <v>0</v>
      </c>
    </row>
    <row r="145" spans="2:16" ht="15" customHeight="1" outlineLevel="1" x14ac:dyDescent="0.35">
      <c r="B145" s="164">
        <v>27</v>
      </c>
      <c r="C145" s="705"/>
      <c r="D145" s="705"/>
      <c r="E145" s="705"/>
      <c r="F145" s="705"/>
      <c r="G145" s="705"/>
      <c r="H145" s="788"/>
      <c r="I145" s="165">
        <v>0.5</v>
      </c>
      <c r="J145" s="17"/>
      <c r="K145" s="49">
        <f t="shared" ref="K145:K156" si="14">IF(OR(I145=0,J145=0),0,IF((((($O$5^2*I145^2)/$H$6^2)*J145)/((($O$5^2*I145^2)/$H$6^2)+J145))&lt;(($O$5^2*I145^2)/$H$6^2),ROUND((((($O$5^2*I145^2)/$H$6^2)*J145)/((($O$5^2*I145^2)/$H$6^2)+J145)),0),ROUND((($O$5^2*I145^2)/$H$6^2),0)))</f>
        <v>0</v>
      </c>
      <c r="L145" s="18"/>
      <c r="M145" s="46">
        <f t="shared" si="11"/>
        <v>0</v>
      </c>
      <c r="N145" s="1"/>
      <c r="O145" s="1"/>
      <c r="P145" s="169">
        <f t="shared" si="12"/>
        <v>0</v>
      </c>
    </row>
    <row r="146" spans="2:16" ht="15" customHeight="1" outlineLevel="1" x14ac:dyDescent="0.35">
      <c r="B146" s="164">
        <v>28</v>
      </c>
      <c r="C146" s="705"/>
      <c r="D146" s="705"/>
      <c r="E146" s="705"/>
      <c r="F146" s="705"/>
      <c r="G146" s="705"/>
      <c r="H146" s="788"/>
      <c r="I146" s="165">
        <v>0.5</v>
      </c>
      <c r="J146" s="17"/>
      <c r="K146" s="49">
        <f t="shared" si="14"/>
        <v>0</v>
      </c>
      <c r="L146" s="18"/>
      <c r="M146" s="46">
        <f t="shared" si="11"/>
        <v>0</v>
      </c>
      <c r="N146" s="1"/>
      <c r="O146" s="1"/>
      <c r="P146" s="169">
        <f t="shared" si="12"/>
        <v>0</v>
      </c>
    </row>
    <row r="147" spans="2:16" ht="15" customHeight="1" outlineLevel="1" x14ac:dyDescent="0.35">
      <c r="B147" s="164">
        <v>29</v>
      </c>
      <c r="C147" s="705"/>
      <c r="D147" s="705"/>
      <c r="E147" s="705"/>
      <c r="F147" s="705"/>
      <c r="G147" s="705"/>
      <c r="H147" s="788"/>
      <c r="I147" s="165">
        <v>0.5</v>
      </c>
      <c r="J147" s="17"/>
      <c r="K147" s="49">
        <f t="shared" si="14"/>
        <v>0</v>
      </c>
      <c r="L147" s="18"/>
      <c r="M147" s="46">
        <f t="shared" si="11"/>
        <v>0</v>
      </c>
      <c r="N147" s="1"/>
      <c r="O147" s="1"/>
      <c r="P147" s="169">
        <f t="shared" si="12"/>
        <v>0</v>
      </c>
    </row>
    <row r="148" spans="2:16" ht="15" customHeight="1" outlineLevel="1" x14ac:dyDescent="0.35">
      <c r="B148" s="164">
        <v>30</v>
      </c>
      <c r="C148" s="705"/>
      <c r="D148" s="705"/>
      <c r="E148" s="705"/>
      <c r="F148" s="705"/>
      <c r="G148" s="705"/>
      <c r="H148" s="788"/>
      <c r="I148" s="165">
        <v>0.5</v>
      </c>
      <c r="J148" s="17"/>
      <c r="K148" s="49">
        <f t="shared" si="14"/>
        <v>0</v>
      </c>
      <c r="L148" s="18"/>
      <c r="M148" s="46">
        <f t="shared" si="11"/>
        <v>0</v>
      </c>
      <c r="N148" s="1"/>
      <c r="O148" s="1"/>
      <c r="P148" s="169">
        <f t="shared" si="12"/>
        <v>0</v>
      </c>
    </row>
    <row r="149" spans="2:16" ht="15" customHeight="1" outlineLevel="1" x14ac:dyDescent="0.35">
      <c r="B149" s="164">
        <v>31</v>
      </c>
      <c r="C149" s="705"/>
      <c r="D149" s="705"/>
      <c r="E149" s="705"/>
      <c r="F149" s="705"/>
      <c r="G149" s="705"/>
      <c r="H149" s="788"/>
      <c r="I149" s="165">
        <v>0.5</v>
      </c>
      <c r="J149" s="17"/>
      <c r="K149" s="49">
        <f t="shared" si="14"/>
        <v>0</v>
      </c>
      <c r="L149" s="18"/>
      <c r="M149" s="46">
        <f t="shared" si="11"/>
        <v>0</v>
      </c>
      <c r="N149" s="1"/>
      <c r="O149" s="1"/>
      <c r="P149" s="169">
        <f t="shared" si="12"/>
        <v>0</v>
      </c>
    </row>
    <row r="150" spans="2:16" ht="15" customHeight="1" outlineLevel="1" x14ac:dyDescent="0.35">
      <c r="B150" s="164">
        <v>32</v>
      </c>
      <c r="C150" s="705"/>
      <c r="D150" s="705"/>
      <c r="E150" s="705"/>
      <c r="F150" s="705"/>
      <c r="G150" s="705"/>
      <c r="H150" s="788"/>
      <c r="I150" s="165">
        <v>0.5</v>
      </c>
      <c r="J150" s="17"/>
      <c r="K150" s="49">
        <f t="shared" si="14"/>
        <v>0</v>
      </c>
      <c r="L150" s="18"/>
      <c r="M150" s="46">
        <f t="shared" si="11"/>
        <v>0</v>
      </c>
      <c r="N150" s="1"/>
      <c r="O150" s="1"/>
      <c r="P150" s="169">
        <f t="shared" si="12"/>
        <v>0</v>
      </c>
    </row>
    <row r="151" spans="2:16" ht="15" customHeight="1" outlineLevel="1" x14ac:dyDescent="0.35">
      <c r="B151" s="164">
        <v>33</v>
      </c>
      <c r="C151" s="705"/>
      <c r="D151" s="705"/>
      <c r="E151" s="705"/>
      <c r="F151" s="705"/>
      <c r="G151" s="705"/>
      <c r="H151" s="788"/>
      <c r="I151" s="165">
        <v>0.5</v>
      </c>
      <c r="J151" s="17"/>
      <c r="K151" s="49">
        <f t="shared" si="14"/>
        <v>0</v>
      </c>
      <c r="L151" s="18"/>
      <c r="M151" s="46">
        <f t="shared" si="11"/>
        <v>0</v>
      </c>
      <c r="N151" s="1"/>
      <c r="O151" s="1"/>
      <c r="P151" s="169">
        <f t="shared" si="12"/>
        <v>0</v>
      </c>
    </row>
    <row r="152" spans="2:16" ht="15" customHeight="1" outlineLevel="1" x14ac:dyDescent="0.35">
      <c r="B152" s="164">
        <v>34</v>
      </c>
      <c r="C152" s="705"/>
      <c r="D152" s="705"/>
      <c r="E152" s="705"/>
      <c r="F152" s="705"/>
      <c r="G152" s="705"/>
      <c r="H152" s="788"/>
      <c r="I152" s="165">
        <v>0.5</v>
      </c>
      <c r="J152" s="17"/>
      <c r="K152" s="49">
        <f t="shared" si="14"/>
        <v>0</v>
      </c>
      <c r="L152" s="18"/>
      <c r="M152" s="46">
        <f t="shared" si="11"/>
        <v>0</v>
      </c>
      <c r="N152" s="1"/>
      <c r="O152" s="1"/>
      <c r="P152" s="169">
        <f t="shared" si="12"/>
        <v>0</v>
      </c>
    </row>
    <row r="153" spans="2:16" ht="15" customHeight="1" outlineLevel="1" x14ac:dyDescent="0.35">
      <c r="B153" s="164">
        <v>35</v>
      </c>
      <c r="C153" s="705"/>
      <c r="D153" s="705"/>
      <c r="E153" s="705"/>
      <c r="F153" s="705"/>
      <c r="G153" s="705"/>
      <c r="H153" s="788"/>
      <c r="I153" s="165">
        <v>0.5</v>
      </c>
      <c r="J153" s="17"/>
      <c r="K153" s="49">
        <f t="shared" si="14"/>
        <v>0</v>
      </c>
      <c r="L153" s="18"/>
      <c r="M153" s="46">
        <f t="shared" si="11"/>
        <v>0</v>
      </c>
      <c r="N153" s="1"/>
      <c r="O153" s="1"/>
      <c r="P153" s="169">
        <f t="shared" si="12"/>
        <v>0</v>
      </c>
    </row>
    <row r="154" spans="2:16" ht="15" customHeight="1" outlineLevel="1" x14ac:dyDescent="0.35">
      <c r="B154" s="164">
        <v>36</v>
      </c>
      <c r="C154" s="705"/>
      <c r="D154" s="705"/>
      <c r="E154" s="705"/>
      <c r="F154" s="705"/>
      <c r="G154" s="705"/>
      <c r="H154" s="788"/>
      <c r="I154" s="165">
        <v>0.5</v>
      </c>
      <c r="J154" s="17"/>
      <c r="K154" s="49">
        <f t="shared" si="14"/>
        <v>0</v>
      </c>
      <c r="L154" s="18"/>
      <c r="M154" s="46">
        <f t="shared" si="11"/>
        <v>0</v>
      </c>
      <c r="N154" s="1"/>
      <c r="O154" s="1"/>
      <c r="P154" s="169">
        <f t="shared" si="12"/>
        <v>0</v>
      </c>
    </row>
    <row r="155" spans="2:16" ht="15" customHeight="1" outlineLevel="1" x14ac:dyDescent="0.35">
      <c r="B155" s="164">
        <v>37</v>
      </c>
      <c r="C155" s="705"/>
      <c r="D155" s="705"/>
      <c r="E155" s="705"/>
      <c r="F155" s="705"/>
      <c r="G155" s="705"/>
      <c r="H155" s="788"/>
      <c r="I155" s="165">
        <v>0.5</v>
      </c>
      <c r="J155" s="17"/>
      <c r="K155" s="49">
        <f t="shared" si="14"/>
        <v>0</v>
      </c>
      <c r="L155" s="18"/>
      <c r="M155" s="46">
        <f t="shared" si="11"/>
        <v>0</v>
      </c>
      <c r="N155" s="1"/>
      <c r="O155" s="1"/>
      <c r="P155" s="169">
        <f t="shared" si="12"/>
        <v>0</v>
      </c>
    </row>
    <row r="156" spans="2:16" ht="15" customHeight="1" outlineLevel="1" x14ac:dyDescent="0.35">
      <c r="B156" s="164">
        <v>38</v>
      </c>
      <c r="C156" s="705"/>
      <c r="D156" s="705"/>
      <c r="E156" s="705"/>
      <c r="F156" s="705"/>
      <c r="G156" s="705"/>
      <c r="H156" s="788"/>
      <c r="I156" s="165">
        <v>0.5</v>
      </c>
      <c r="J156" s="17"/>
      <c r="K156" s="49">
        <f t="shared" si="14"/>
        <v>0</v>
      </c>
      <c r="L156" s="18"/>
      <c r="M156" s="46">
        <f t="shared" si="11"/>
        <v>0</v>
      </c>
      <c r="N156" s="1"/>
      <c r="O156" s="1"/>
      <c r="P156" s="169">
        <f t="shared" si="12"/>
        <v>0</v>
      </c>
    </row>
    <row r="157" spans="2:16" ht="15" customHeight="1" outlineLevel="1" x14ac:dyDescent="0.35">
      <c r="B157" s="164">
        <v>39</v>
      </c>
      <c r="C157" s="705"/>
      <c r="D157" s="705"/>
      <c r="E157" s="705"/>
      <c r="F157" s="705"/>
      <c r="G157" s="705"/>
      <c r="H157" s="788"/>
      <c r="I157" s="165">
        <v>0.5</v>
      </c>
      <c r="J157" s="17"/>
      <c r="K157" s="49">
        <f>IF(OR(I157=0,J157=0),0,IF((((($O$5^2*I157^2)/$H$6^2)*J157)/((($O$5^2*I157^2)/$H$6^2)+J157))&lt;(($O$5^2*I157^2)/$H$6^2),ROUND((((($O$5^2*I157^2)/$H$6^2)*J157)/((($O$5^2*I157^2)/$H$6^2)+J157)),0),ROUND((($O$5^2*I157^2)/$H$6^2),0)))</f>
        <v>0</v>
      </c>
      <c r="L157" s="18"/>
      <c r="M157" s="46">
        <f t="shared" si="11"/>
        <v>0</v>
      </c>
      <c r="N157" s="1"/>
      <c r="O157" s="1"/>
      <c r="P157" s="169">
        <f t="shared" si="12"/>
        <v>0</v>
      </c>
    </row>
    <row r="158" spans="2:16" ht="15" customHeight="1" outlineLevel="1" x14ac:dyDescent="0.35">
      <c r="B158" s="164">
        <v>40</v>
      </c>
      <c r="C158" s="705"/>
      <c r="D158" s="705"/>
      <c r="E158" s="705"/>
      <c r="F158" s="705"/>
      <c r="G158" s="705"/>
      <c r="H158" s="788"/>
      <c r="I158" s="165">
        <v>0.5</v>
      </c>
      <c r="J158" s="17"/>
      <c r="K158" s="49">
        <f>IF(OR(I158=0,J158=0),0,IF((((($O$5^2*I158^2)/$H$6^2)*J158)/((($O$5^2*I158^2)/$H$6^2)+J158))&lt;(($O$5^2*I158^2)/$H$6^2),ROUND((((($O$5^2*I158^2)/$H$6^2)*J158)/((($O$5^2*I158^2)/$H$6^2)+J158)),0),ROUND((($O$5^2*I158^2)/$H$6^2),0)))</f>
        <v>0</v>
      </c>
      <c r="L158" s="18"/>
      <c r="M158" s="46">
        <f t="shared" si="11"/>
        <v>0</v>
      </c>
      <c r="N158" s="1"/>
      <c r="O158" s="1"/>
      <c r="P158" s="169">
        <f t="shared" si="12"/>
        <v>0</v>
      </c>
    </row>
    <row r="159" spans="2:16" ht="15" customHeight="1" outlineLevel="1" x14ac:dyDescent="0.35">
      <c r="B159" s="164">
        <v>41</v>
      </c>
      <c r="C159" s="705"/>
      <c r="D159" s="705"/>
      <c r="E159" s="705"/>
      <c r="F159" s="705"/>
      <c r="G159" s="705"/>
      <c r="H159" s="788"/>
      <c r="I159" s="165">
        <v>0.5</v>
      </c>
      <c r="J159" s="17"/>
      <c r="K159" s="49">
        <f t="shared" ref="K159:K168" si="15">IF(OR(I159=0,J159=0),0,IF((((($O$5^2*I159^2)/$H$6^2)*J159)/((($O$5^2*I159^2)/$H$6^2)+J159))&lt;(($O$5^2*I159^2)/$H$6^2),ROUND((((($O$5^2*I159^2)/$H$6^2)*J159)/((($O$5^2*I159^2)/$H$6^2)+J159)),0),ROUND((($O$5^2*I159^2)/$H$6^2),0)))</f>
        <v>0</v>
      </c>
      <c r="L159" s="18"/>
      <c r="M159" s="46">
        <f t="shared" si="11"/>
        <v>0</v>
      </c>
      <c r="N159" s="1"/>
      <c r="O159" s="1"/>
      <c r="P159" s="169">
        <f t="shared" si="12"/>
        <v>0</v>
      </c>
    </row>
    <row r="160" spans="2:16" ht="15" customHeight="1" outlineLevel="1" x14ac:dyDescent="0.35">
      <c r="B160" s="164">
        <v>42</v>
      </c>
      <c r="C160" s="705"/>
      <c r="D160" s="705"/>
      <c r="E160" s="705"/>
      <c r="F160" s="705"/>
      <c r="G160" s="705"/>
      <c r="H160" s="788"/>
      <c r="I160" s="165">
        <v>0.5</v>
      </c>
      <c r="J160" s="17"/>
      <c r="K160" s="49">
        <f t="shared" si="15"/>
        <v>0</v>
      </c>
      <c r="L160" s="18"/>
      <c r="M160" s="46">
        <f t="shared" si="11"/>
        <v>0</v>
      </c>
      <c r="N160" s="1"/>
      <c r="O160" s="1"/>
      <c r="P160" s="169">
        <f t="shared" si="12"/>
        <v>0</v>
      </c>
    </row>
    <row r="161" spans="2:16" ht="15" customHeight="1" outlineLevel="1" x14ac:dyDescent="0.35">
      <c r="B161" s="164">
        <v>43</v>
      </c>
      <c r="C161" s="705"/>
      <c r="D161" s="705"/>
      <c r="E161" s="705"/>
      <c r="F161" s="705"/>
      <c r="G161" s="705"/>
      <c r="H161" s="788"/>
      <c r="I161" s="165">
        <v>0.5</v>
      </c>
      <c r="J161" s="17"/>
      <c r="K161" s="49">
        <f t="shared" si="15"/>
        <v>0</v>
      </c>
      <c r="L161" s="18"/>
      <c r="M161" s="46">
        <f t="shared" si="11"/>
        <v>0</v>
      </c>
      <c r="N161" s="1"/>
      <c r="O161" s="1"/>
      <c r="P161" s="169">
        <f t="shared" si="12"/>
        <v>0</v>
      </c>
    </row>
    <row r="162" spans="2:16" ht="15" customHeight="1" outlineLevel="1" x14ac:dyDescent="0.35">
      <c r="B162" s="164">
        <v>44</v>
      </c>
      <c r="C162" s="705"/>
      <c r="D162" s="705"/>
      <c r="E162" s="705"/>
      <c r="F162" s="705"/>
      <c r="G162" s="705"/>
      <c r="H162" s="788"/>
      <c r="I162" s="165">
        <v>0.5</v>
      </c>
      <c r="J162" s="17"/>
      <c r="K162" s="49">
        <f t="shared" si="15"/>
        <v>0</v>
      </c>
      <c r="L162" s="18"/>
      <c r="M162" s="46">
        <f t="shared" si="11"/>
        <v>0</v>
      </c>
      <c r="N162" s="1"/>
      <c r="O162" s="1"/>
      <c r="P162" s="169">
        <f t="shared" si="12"/>
        <v>0</v>
      </c>
    </row>
    <row r="163" spans="2:16" ht="15" customHeight="1" outlineLevel="1" x14ac:dyDescent="0.35">
      <c r="B163" s="164">
        <v>45</v>
      </c>
      <c r="C163" s="705"/>
      <c r="D163" s="705"/>
      <c r="E163" s="705"/>
      <c r="F163" s="705"/>
      <c r="G163" s="705"/>
      <c r="H163" s="788"/>
      <c r="I163" s="165">
        <v>0.5</v>
      </c>
      <c r="J163" s="17"/>
      <c r="K163" s="49">
        <f t="shared" si="15"/>
        <v>0</v>
      </c>
      <c r="L163" s="18"/>
      <c r="M163" s="46">
        <f t="shared" si="11"/>
        <v>0</v>
      </c>
      <c r="N163" s="1"/>
      <c r="O163" s="1"/>
      <c r="P163" s="169">
        <f t="shared" si="12"/>
        <v>0</v>
      </c>
    </row>
    <row r="164" spans="2:16" ht="15" customHeight="1" outlineLevel="1" x14ac:dyDescent="0.35">
      <c r="B164" s="164">
        <v>46</v>
      </c>
      <c r="C164" s="705"/>
      <c r="D164" s="705"/>
      <c r="E164" s="705"/>
      <c r="F164" s="705"/>
      <c r="G164" s="705"/>
      <c r="H164" s="788"/>
      <c r="I164" s="165">
        <v>0.5</v>
      </c>
      <c r="J164" s="17"/>
      <c r="K164" s="49">
        <f t="shared" si="15"/>
        <v>0</v>
      </c>
      <c r="L164" s="18"/>
      <c r="M164" s="46">
        <f t="shared" si="11"/>
        <v>0</v>
      </c>
      <c r="N164" s="1"/>
      <c r="O164" s="1"/>
      <c r="P164" s="169">
        <f t="shared" si="12"/>
        <v>0</v>
      </c>
    </row>
    <row r="165" spans="2:16" ht="15" customHeight="1" outlineLevel="1" x14ac:dyDescent="0.35">
      <c r="B165" s="164">
        <v>47</v>
      </c>
      <c r="C165" s="705"/>
      <c r="D165" s="705"/>
      <c r="E165" s="705"/>
      <c r="F165" s="705"/>
      <c r="G165" s="705"/>
      <c r="H165" s="788"/>
      <c r="I165" s="165">
        <v>0.5</v>
      </c>
      <c r="J165" s="17"/>
      <c r="K165" s="49">
        <f t="shared" si="15"/>
        <v>0</v>
      </c>
      <c r="L165" s="18"/>
      <c r="M165" s="46">
        <f t="shared" si="11"/>
        <v>0</v>
      </c>
      <c r="N165" s="1"/>
      <c r="O165" s="1"/>
      <c r="P165" s="169">
        <f t="shared" si="12"/>
        <v>0</v>
      </c>
    </row>
    <row r="166" spans="2:16" ht="15" customHeight="1" outlineLevel="1" x14ac:dyDescent="0.35">
      <c r="B166" s="164">
        <v>48</v>
      </c>
      <c r="C166" s="705"/>
      <c r="D166" s="705"/>
      <c r="E166" s="705"/>
      <c r="F166" s="705"/>
      <c r="G166" s="705"/>
      <c r="H166" s="788"/>
      <c r="I166" s="165">
        <v>0.5</v>
      </c>
      <c r="J166" s="17"/>
      <c r="K166" s="49">
        <f t="shared" si="15"/>
        <v>0</v>
      </c>
      <c r="L166" s="18"/>
      <c r="M166" s="46">
        <f t="shared" si="11"/>
        <v>0</v>
      </c>
      <c r="N166" s="1"/>
      <c r="O166" s="1"/>
      <c r="P166" s="169">
        <f t="shared" si="12"/>
        <v>0</v>
      </c>
    </row>
    <row r="167" spans="2:16" ht="15" customHeight="1" outlineLevel="1" x14ac:dyDescent="0.35">
      <c r="B167" s="164">
        <v>49</v>
      </c>
      <c r="C167" s="705"/>
      <c r="D167" s="705"/>
      <c r="E167" s="705"/>
      <c r="F167" s="705"/>
      <c r="G167" s="705"/>
      <c r="H167" s="788"/>
      <c r="I167" s="165">
        <v>0.5</v>
      </c>
      <c r="J167" s="17"/>
      <c r="K167" s="49">
        <f t="shared" si="15"/>
        <v>0</v>
      </c>
      <c r="L167" s="18"/>
      <c r="M167" s="46">
        <f t="shared" si="11"/>
        <v>0</v>
      </c>
      <c r="N167" s="1"/>
      <c r="O167" s="1"/>
      <c r="P167" s="169">
        <f t="shared" si="12"/>
        <v>0</v>
      </c>
    </row>
    <row r="168" spans="2:16" ht="15" customHeight="1" outlineLevel="1" x14ac:dyDescent="0.35">
      <c r="B168" s="164">
        <v>50</v>
      </c>
      <c r="C168" s="705"/>
      <c r="D168" s="705"/>
      <c r="E168" s="705"/>
      <c r="F168" s="705"/>
      <c r="G168" s="705"/>
      <c r="H168" s="788"/>
      <c r="I168" s="165">
        <v>0.5</v>
      </c>
      <c r="J168" s="17"/>
      <c r="K168" s="49">
        <f t="shared" si="15"/>
        <v>0</v>
      </c>
      <c r="L168" s="18"/>
      <c r="M168" s="46">
        <f t="shared" si="11"/>
        <v>0</v>
      </c>
      <c r="N168" s="1"/>
      <c r="O168" s="1"/>
      <c r="P168" s="169">
        <f t="shared" si="12"/>
        <v>0</v>
      </c>
    </row>
    <row r="169" spans="2:16" ht="15" customHeight="1" x14ac:dyDescent="0.35">
      <c r="B169" s="170"/>
      <c r="C169" s="795" t="s">
        <v>1030</v>
      </c>
      <c r="D169" s="795"/>
      <c r="E169" s="795"/>
      <c r="F169" s="795"/>
      <c r="G169" s="795"/>
      <c r="H169" s="795"/>
      <c r="I169" s="795"/>
      <c r="J169" s="795"/>
      <c r="K169" s="795"/>
      <c r="L169" s="796"/>
      <c r="M169" s="171">
        <f>SUM(M119:M168)</f>
        <v>0</v>
      </c>
      <c r="N169" s="171">
        <f>SUM(N119:N168)</f>
        <v>0</v>
      </c>
      <c r="O169" s="171">
        <f>SUM(O119:O168)</f>
        <v>0</v>
      </c>
      <c r="P169" s="171">
        <f>SUM(P119:P168)</f>
        <v>0</v>
      </c>
    </row>
    <row r="170" spans="2:16" ht="15" customHeight="1" x14ac:dyDescent="0.35">
      <c r="B170" s="792" t="s">
        <v>565</v>
      </c>
      <c r="C170" s="792"/>
      <c r="D170" s="792"/>
      <c r="E170" s="792"/>
      <c r="F170" s="792"/>
      <c r="G170" s="792"/>
      <c r="H170" s="792"/>
      <c r="I170" s="792"/>
      <c r="J170" s="792"/>
      <c r="K170" s="792"/>
      <c r="L170" s="792"/>
      <c r="M170" s="807" t="s">
        <v>529</v>
      </c>
      <c r="N170" s="807"/>
      <c r="O170" s="807"/>
      <c r="P170" s="807"/>
    </row>
    <row r="171" spans="2:16" ht="15" customHeight="1" x14ac:dyDescent="0.35">
      <c r="B171" s="789" t="s">
        <v>566</v>
      </c>
      <c r="C171" s="790"/>
      <c r="D171" s="790"/>
      <c r="E171" s="790"/>
      <c r="F171" s="790"/>
      <c r="G171" s="790"/>
      <c r="H171" s="791"/>
      <c r="I171" s="160" t="s">
        <v>579</v>
      </c>
      <c r="J171" s="161" t="s">
        <v>568</v>
      </c>
      <c r="K171" s="161" t="s">
        <v>567</v>
      </c>
      <c r="L171" s="161" t="s">
        <v>540</v>
      </c>
      <c r="M171" s="161" t="s">
        <v>1206</v>
      </c>
      <c r="N171" s="162" t="s">
        <v>582</v>
      </c>
      <c r="O171" s="162" t="s">
        <v>583</v>
      </c>
      <c r="P171" s="163" t="s">
        <v>569</v>
      </c>
    </row>
    <row r="172" spans="2:16" ht="15" customHeight="1" x14ac:dyDescent="0.35">
      <c r="B172" s="164">
        <v>1</v>
      </c>
      <c r="C172" s="705"/>
      <c r="D172" s="705"/>
      <c r="E172" s="705"/>
      <c r="F172" s="705"/>
      <c r="G172" s="705"/>
      <c r="H172" s="788"/>
      <c r="I172" s="165">
        <v>0.5</v>
      </c>
      <c r="J172" s="17"/>
      <c r="K172" s="49">
        <f>IF(OR(I172=0,J172=0),0,IF((((($O$5^2*I172^2)/$H$6^2)*J172)/((($O$5^2*I172^2)/$H$6^2)+J172))&lt;(($O$5^2*I172^2)/$H$6^2),ROUND((((($O$5^2*I172^2)/$H$6^2)*J172)/((($O$5^2*I172^2)/$H$6^2)+J172)),0),ROUND((($O$5^2*I172^2)/$H$6^2),0)))</f>
        <v>0</v>
      </c>
      <c r="L172" s="18"/>
      <c r="M172" s="46">
        <f>P172-N172-O172</f>
        <v>0</v>
      </c>
      <c r="N172" s="1"/>
      <c r="O172" s="1"/>
      <c r="P172" s="169">
        <f>K172*L172</f>
        <v>0</v>
      </c>
    </row>
    <row r="173" spans="2:16" ht="15" customHeight="1" x14ac:dyDescent="0.35">
      <c r="B173" s="164">
        <v>2</v>
      </c>
      <c r="C173" s="705"/>
      <c r="D173" s="705"/>
      <c r="E173" s="705"/>
      <c r="F173" s="705"/>
      <c r="G173" s="705"/>
      <c r="H173" s="788"/>
      <c r="I173" s="165">
        <v>0.5</v>
      </c>
      <c r="J173" s="17"/>
      <c r="K173" s="49">
        <f t="shared" ref="K173:K221" si="16">IF(OR(I173=0,J173=0),0,IF((((($O$5^2*I173^2)/$H$6^2)*J173)/((($O$5^2*I173^2)/$H$6^2)+J173))&lt;(($O$5^2*I173^2)/$H$6^2),ROUND((((($O$5^2*I173^2)/$H$6^2)*J173)/((($O$5^2*I173^2)/$H$6^2)+J173)),0),ROUND((($O$5^2*I173^2)/$H$6^2),0)))</f>
        <v>0</v>
      </c>
      <c r="L173" s="18"/>
      <c r="M173" s="46">
        <f t="shared" ref="M173:M221" si="17">P173-N173-O173</f>
        <v>0</v>
      </c>
      <c r="N173" s="1"/>
      <c r="O173" s="1"/>
      <c r="P173" s="169">
        <f t="shared" ref="P173:P221" si="18">K173*L173</f>
        <v>0</v>
      </c>
    </row>
    <row r="174" spans="2:16" ht="15" customHeight="1" x14ac:dyDescent="0.35">
      <c r="B174" s="164">
        <v>3</v>
      </c>
      <c r="C174" s="705"/>
      <c r="D174" s="705"/>
      <c r="E174" s="705"/>
      <c r="F174" s="705"/>
      <c r="G174" s="705"/>
      <c r="H174" s="788"/>
      <c r="I174" s="165">
        <v>0.5</v>
      </c>
      <c r="J174" s="17"/>
      <c r="K174" s="49">
        <f t="shared" si="16"/>
        <v>0</v>
      </c>
      <c r="L174" s="18"/>
      <c r="M174" s="46">
        <f t="shared" si="17"/>
        <v>0</v>
      </c>
      <c r="N174" s="1"/>
      <c r="O174" s="1"/>
      <c r="P174" s="169">
        <f t="shared" si="18"/>
        <v>0</v>
      </c>
    </row>
    <row r="175" spans="2:16" ht="15" customHeight="1" x14ac:dyDescent="0.35">
      <c r="B175" s="164">
        <v>4</v>
      </c>
      <c r="C175" s="705"/>
      <c r="D175" s="705"/>
      <c r="E175" s="705"/>
      <c r="F175" s="705"/>
      <c r="G175" s="705"/>
      <c r="H175" s="788"/>
      <c r="I175" s="165">
        <v>0.5</v>
      </c>
      <c r="J175" s="17"/>
      <c r="K175" s="49">
        <f t="shared" si="16"/>
        <v>0</v>
      </c>
      <c r="L175" s="18"/>
      <c r="M175" s="46">
        <f t="shared" si="17"/>
        <v>0</v>
      </c>
      <c r="N175" s="1"/>
      <c r="O175" s="1"/>
      <c r="P175" s="169">
        <f t="shared" si="18"/>
        <v>0</v>
      </c>
    </row>
    <row r="176" spans="2:16" ht="15" customHeight="1" x14ac:dyDescent="0.35">
      <c r="B176" s="164">
        <v>5</v>
      </c>
      <c r="C176" s="705"/>
      <c r="D176" s="705"/>
      <c r="E176" s="705"/>
      <c r="F176" s="705"/>
      <c r="G176" s="705"/>
      <c r="H176" s="788"/>
      <c r="I176" s="165">
        <v>0.5</v>
      </c>
      <c r="J176" s="17"/>
      <c r="K176" s="49">
        <f t="shared" si="16"/>
        <v>0</v>
      </c>
      <c r="L176" s="18"/>
      <c r="M176" s="46">
        <f t="shared" si="17"/>
        <v>0</v>
      </c>
      <c r="N176" s="1"/>
      <c r="O176" s="1"/>
      <c r="P176" s="169">
        <f t="shared" si="18"/>
        <v>0</v>
      </c>
    </row>
    <row r="177" spans="2:16" ht="15" customHeight="1" x14ac:dyDescent="0.35">
      <c r="B177" s="164">
        <v>6</v>
      </c>
      <c r="C177" s="705"/>
      <c r="D177" s="705"/>
      <c r="E177" s="705"/>
      <c r="F177" s="705"/>
      <c r="G177" s="705"/>
      <c r="H177" s="788"/>
      <c r="I177" s="165">
        <v>0.5</v>
      </c>
      <c r="J177" s="17"/>
      <c r="K177" s="49">
        <f t="shared" si="16"/>
        <v>0</v>
      </c>
      <c r="L177" s="18"/>
      <c r="M177" s="46">
        <f t="shared" si="17"/>
        <v>0</v>
      </c>
      <c r="N177" s="1"/>
      <c r="O177" s="1"/>
      <c r="P177" s="169">
        <f t="shared" si="18"/>
        <v>0</v>
      </c>
    </row>
    <row r="178" spans="2:16" ht="15" customHeight="1" x14ac:dyDescent="0.35">
      <c r="B178" s="164">
        <v>7</v>
      </c>
      <c r="C178" s="705"/>
      <c r="D178" s="705"/>
      <c r="E178" s="705"/>
      <c r="F178" s="705"/>
      <c r="G178" s="705"/>
      <c r="H178" s="788"/>
      <c r="I178" s="165">
        <v>0.5</v>
      </c>
      <c r="J178" s="17"/>
      <c r="K178" s="49">
        <f t="shared" si="16"/>
        <v>0</v>
      </c>
      <c r="L178" s="18"/>
      <c r="M178" s="46">
        <f t="shared" si="17"/>
        <v>0</v>
      </c>
      <c r="N178" s="1"/>
      <c r="O178" s="1"/>
      <c r="P178" s="169">
        <f t="shared" si="18"/>
        <v>0</v>
      </c>
    </row>
    <row r="179" spans="2:16" ht="15" customHeight="1" x14ac:dyDescent="0.35">
      <c r="B179" s="164">
        <v>8</v>
      </c>
      <c r="C179" s="705"/>
      <c r="D179" s="705"/>
      <c r="E179" s="705"/>
      <c r="F179" s="705"/>
      <c r="G179" s="705"/>
      <c r="H179" s="788"/>
      <c r="I179" s="165">
        <v>0.5</v>
      </c>
      <c r="J179" s="17"/>
      <c r="K179" s="49">
        <f t="shared" si="16"/>
        <v>0</v>
      </c>
      <c r="L179" s="18"/>
      <c r="M179" s="46">
        <f t="shared" si="17"/>
        <v>0</v>
      </c>
      <c r="N179" s="1"/>
      <c r="O179" s="1"/>
      <c r="P179" s="169">
        <f t="shared" si="18"/>
        <v>0</v>
      </c>
    </row>
    <row r="180" spans="2:16" ht="15" customHeight="1" x14ac:dyDescent="0.35">
      <c r="B180" s="164">
        <v>9</v>
      </c>
      <c r="C180" s="705"/>
      <c r="D180" s="705"/>
      <c r="E180" s="705"/>
      <c r="F180" s="705"/>
      <c r="G180" s="705"/>
      <c r="H180" s="788"/>
      <c r="I180" s="165">
        <v>0.5</v>
      </c>
      <c r="J180" s="17"/>
      <c r="K180" s="49">
        <f t="shared" si="16"/>
        <v>0</v>
      </c>
      <c r="L180" s="18"/>
      <c r="M180" s="46">
        <f t="shared" si="17"/>
        <v>0</v>
      </c>
      <c r="N180" s="1"/>
      <c r="O180" s="1"/>
      <c r="P180" s="169">
        <f t="shared" si="18"/>
        <v>0</v>
      </c>
    </row>
    <row r="181" spans="2:16" ht="15" customHeight="1" x14ac:dyDescent="0.35">
      <c r="B181" s="164">
        <v>10</v>
      </c>
      <c r="C181" s="705"/>
      <c r="D181" s="705"/>
      <c r="E181" s="705"/>
      <c r="F181" s="705"/>
      <c r="G181" s="705"/>
      <c r="H181" s="788"/>
      <c r="I181" s="165">
        <v>0.5</v>
      </c>
      <c r="J181" s="17"/>
      <c r="K181" s="49">
        <f t="shared" si="16"/>
        <v>0</v>
      </c>
      <c r="L181" s="18"/>
      <c r="M181" s="46">
        <f t="shared" si="17"/>
        <v>0</v>
      </c>
      <c r="N181" s="1"/>
      <c r="O181" s="1"/>
      <c r="P181" s="169">
        <f t="shared" si="18"/>
        <v>0</v>
      </c>
    </row>
    <row r="182" spans="2:16" ht="15" customHeight="1" outlineLevel="1" x14ac:dyDescent="0.35">
      <c r="B182" s="164">
        <v>11</v>
      </c>
      <c r="C182" s="705"/>
      <c r="D182" s="705"/>
      <c r="E182" s="705"/>
      <c r="F182" s="705"/>
      <c r="G182" s="705"/>
      <c r="H182" s="788"/>
      <c r="I182" s="165">
        <v>0.5</v>
      </c>
      <c r="J182" s="17"/>
      <c r="K182" s="49">
        <f t="shared" si="16"/>
        <v>0</v>
      </c>
      <c r="L182" s="18"/>
      <c r="M182" s="46">
        <f t="shared" si="17"/>
        <v>0</v>
      </c>
      <c r="N182" s="1"/>
      <c r="O182" s="1"/>
      <c r="P182" s="169">
        <f t="shared" si="18"/>
        <v>0</v>
      </c>
    </row>
    <row r="183" spans="2:16" ht="15" customHeight="1" outlineLevel="1" x14ac:dyDescent="0.35">
      <c r="B183" s="164">
        <v>12</v>
      </c>
      <c r="C183" s="705"/>
      <c r="D183" s="705"/>
      <c r="E183" s="705"/>
      <c r="F183" s="705"/>
      <c r="G183" s="705"/>
      <c r="H183" s="788"/>
      <c r="I183" s="165">
        <v>0.5</v>
      </c>
      <c r="J183" s="17"/>
      <c r="K183" s="49">
        <f t="shared" si="16"/>
        <v>0</v>
      </c>
      <c r="L183" s="18"/>
      <c r="M183" s="46">
        <f t="shared" si="17"/>
        <v>0</v>
      </c>
      <c r="N183" s="1"/>
      <c r="O183" s="1"/>
      <c r="P183" s="169">
        <f t="shared" si="18"/>
        <v>0</v>
      </c>
    </row>
    <row r="184" spans="2:16" ht="15" customHeight="1" outlineLevel="1" x14ac:dyDescent="0.35">
      <c r="B184" s="164">
        <v>13</v>
      </c>
      <c r="C184" s="705"/>
      <c r="D184" s="705"/>
      <c r="E184" s="705"/>
      <c r="F184" s="705"/>
      <c r="G184" s="705"/>
      <c r="H184" s="788"/>
      <c r="I184" s="165">
        <v>0.5</v>
      </c>
      <c r="J184" s="17"/>
      <c r="K184" s="49">
        <f t="shared" si="16"/>
        <v>0</v>
      </c>
      <c r="L184" s="18"/>
      <c r="M184" s="46">
        <f t="shared" si="17"/>
        <v>0</v>
      </c>
      <c r="N184" s="1"/>
      <c r="O184" s="1"/>
      <c r="P184" s="169">
        <f t="shared" si="18"/>
        <v>0</v>
      </c>
    </row>
    <row r="185" spans="2:16" ht="15" customHeight="1" outlineLevel="1" x14ac:dyDescent="0.35">
      <c r="B185" s="164">
        <v>14</v>
      </c>
      <c r="C185" s="705"/>
      <c r="D185" s="705"/>
      <c r="E185" s="705"/>
      <c r="F185" s="705"/>
      <c r="G185" s="705"/>
      <c r="H185" s="788"/>
      <c r="I185" s="165">
        <v>0.5</v>
      </c>
      <c r="J185" s="17"/>
      <c r="K185" s="49">
        <f t="shared" si="16"/>
        <v>0</v>
      </c>
      <c r="L185" s="18"/>
      <c r="M185" s="46">
        <f t="shared" si="17"/>
        <v>0</v>
      </c>
      <c r="N185" s="1"/>
      <c r="O185" s="1"/>
      <c r="P185" s="169">
        <f t="shared" si="18"/>
        <v>0</v>
      </c>
    </row>
    <row r="186" spans="2:16" ht="15" customHeight="1" outlineLevel="1" x14ac:dyDescent="0.35">
      <c r="B186" s="164">
        <v>15</v>
      </c>
      <c r="C186" s="705"/>
      <c r="D186" s="705"/>
      <c r="E186" s="705"/>
      <c r="F186" s="705"/>
      <c r="G186" s="705"/>
      <c r="H186" s="788"/>
      <c r="I186" s="165">
        <v>0.5</v>
      </c>
      <c r="J186" s="17"/>
      <c r="K186" s="49">
        <f t="shared" si="16"/>
        <v>0</v>
      </c>
      <c r="L186" s="18"/>
      <c r="M186" s="46">
        <f t="shared" si="17"/>
        <v>0</v>
      </c>
      <c r="N186" s="1"/>
      <c r="O186" s="1"/>
      <c r="P186" s="169">
        <f t="shared" si="18"/>
        <v>0</v>
      </c>
    </row>
    <row r="187" spans="2:16" ht="15" customHeight="1" outlineLevel="1" x14ac:dyDescent="0.35">
      <c r="B187" s="164">
        <v>16</v>
      </c>
      <c r="C187" s="705"/>
      <c r="D187" s="705"/>
      <c r="E187" s="705"/>
      <c r="F187" s="705"/>
      <c r="G187" s="705"/>
      <c r="H187" s="788"/>
      <c r="I187" s="165">
        <v>0.5</v>
      </c>
      <c r="J187" s="17"/>
      <c r="K187" s="49">
        <f t="shared" si="16"/>
        <v>0</v>
      </c>
      <c r="L187" s="18"/>
      <c r="M187" s="46">
        <f t="shared" si="17"/>
        <v>0</v>
      </c>
      <c r="N187" s="1"/>
      <c r="O187" s="1"/>
      <c r="P187" s="169">
        <f t="shared" si="18"/>
        <v>0</v>
      </c>
    </row>
    <row r="188" spans="2:16" ht="15" customHeight="1" outlineLevel="1" x14ac:dyDescent="0.35">
      <c r="B188" s="164">
        <v>17</v>
      </c>
      <c r="C188" s="705"/>
      <c r="D188" s="705"/>
      <c r="E188" s="705"/>
      <c r="F188" s="705"/>
      <c r="G188" s="705"/>
      <c r="H188" s="788"/>
      <c r="I188" s="165">
        <v>0.5</v>
      </c>
      <c r="J188" s="17"/>
      <c r="K188" s="49">
        <f t="shared" si="16"/>
        <v>0</v>
      </c>
      <c r="L188" s="18"/>
      <c r="M188" s="46">
        <f t="shared" si="17"/>
        <v>0</v>
      </c>
      <c r="N188" s="1"/>
      <c r="O188" s="1"/>
      <c r="P188" s="169">
        <f t="shared" si="18"/>
        <v>0</v>
      </c>
    </row>
    <row r="189" spans="2:16" ht="15" customHeight="1" outlineLevel="1" x14ac:dyDescent="0.35">
      <c r="B189" s="164">
        <v>18</v>
      </c>
      <c r="C189" s="705"/>
      <c r="D189" s="705"/>
      <c r="E189" s="705"/>
      <c r="F189" s="705"/>
      <c r="G189" s="705"/>
      <c r="H189" s="788"/>
      <c r="I189" s="165">
        <v>0.5</v>
      </c>
      <c r="J189" s="17"/>
      <c r="K189" s="49">
        <f t="shared" si="16"/>
        <v>0</v>
      </c>
      <c r="L189" s="18"/>
      <c r="M189" s="46">
        <f t="shared" si="17"/>
        <v>0</v>
      </c>
      <c r="N189" s="1"/>
      <c r="O189" s="1"/>
      <c r="P189" s="169">
        <f t="shared" si="18"/>
        <v>0</v>
      </c>
    </row>
    <row r="190" spans="2:16" ht="15" customHeight="1" outlineLevel="1" x14ac:dyDescent="0.35">
      <c r="B190" s="164">
        <v>19</v>
      </c>
      <c r="C190" s="705"/>
      <c r="D190" s="705"/>
      <c r="E190" s="705"/>
      <c r="F190" s="705"/>
      <c r="G190" s="705"/>
      <c r="H190" s="788"/>
      <c r="I190" s="165">
        <v>0.5</v>
      </c>
      <c r="J190" s="17"/>
      <c r="K190" s="49">
        <f t="shared" si="16"/>
        <v>0</v>
      </c>
      <c r="L190" s="18"/>
      <c r="M190" s="46">
        <f t="shared" si="17"/>
        <v>0</v>
      </c>
      <c r="N190" s="1"/>
      <c r="O190" s="1"/>
      <c r="P190" s="169">
        <f t="shared" si="18"/>
        <v>0</v>
      </c>
    </row>
    <row r="191" spans="2:16" ht="15" customHeight="1" outlineLevel="1" x14ac:dyDescent="0.35">
      <c r="B191" s="164">
        <v>20</v>
      </c>
      <c r="C191" s="705"/>
      <c r="D191" s="705"/>
      <c r="E191" s="705"/>
      <c r="F191" s="705"/>
      <c r="G191" s="705"/>
      <c r="H191" s="788"/>
      <c r="I191" s="165">
        <v>0.5</v>
      </c>
      <c r="J191" s="17"/>
      <c r="K191" s="49">
        <f t="shared" si="16"/>
        <v>0</v>
      </c>
      <c r="L191" s="18"/>
      <c r="M191" s="46">
        <f t="shared" si="17"/>
        <v>0</v>
      </c>
      <c r="N191" s="1"/>
      <c r="O191" s="1"/>
      <c r="P191" s="169">
        <f t="shared" si="18"/>
        <v>0</v>
      </c>
    </row>
    <row r="192" spans="2:16" ht="15" customHeight="1" outlineLevel="1" x14ac:dyDescent="0.35">
      <c r="B192" s="164">
        <v>21</v>
      </c>
      <c r="C192" s="705"/>
      <c r="D192" s="705"/>
      <c r="E192" s="705"/>
      <c r="F192" s="705"/>
      <c r="G192" s="705"/>
      <c r="H192" s="788"/>
      <c r="I192" s="165">
        <v>0.5</v>
      </c>
      <c r="J192" s="17"/>
      <c r="K192" s="49">
        <f t="shared" si="16"/>
        <v>0</v>
      </c>
      <c r="L192" s="18"/>
      <c r="M192" s="46">
        <f t="shared" si="17"/>
        <v>0</v>
      </c>
      <c r="N192" s="1"/>
      <c r="O192" s="1"/>
      <c r="P192" s="169">
        <f t="shared" si="18"/>
        <v>0</v>
      </c>
    </row>
    <row r="193" spans="2:16" ht="15" customHeight="1" outlineLevel="1" x14ac:dyDescent="0.35">
      <c r="B193" s="164">
        <v>22</v>
      </c>
      <c r="C193" s="705"/>
      <c r="D193" s="705"/>
      <c r="E193" s="705"/>
      <c r="F193" s="705"/>
      <c r="G193" s="705"/>
      <c r="H193" s="788"/>
      <c r="I193" s="165">
        <v>0.5</v>
      </c>
      <c r="J193" s="17"/>
      <c r="K193" s="49">
        <f t="shared" si="16"/>
        <v>0</v>
      </c>
      <c r="L193" s="18"/>
      <c r="M193" s="46">
        <f t="shared" si="17"/>
        <v>0</v>
      </c>
      <c r="N193" s="1"/>
      <c r="O193" s="1"/>
      <c r="P193" s="169">
        <f t="shared" si="18"/>
        <v>0</v>
      </c>
    </row>
    <row r="194" spans="2:16" ht="15" customHeight="1" outlineLevel="1" x14ac:dyDescent="0.35">
      <c r="B194" s="164">
        <v>23</v>
      </c>
      <c r="C194" s="705"/>
      <c r="D194" s="705"/>
      <c r="E194" s="705"/>
      <c r="F194" s="705"/>
      <c r="G194" s="705"/>
      <c r="H194" s="788"/>
      <c r="I194" s="165">
        <v>0.5</v>
      </c>
      <c r="J194" s="17"/>
      <c r="K194" s="49">
        <f t="shared" si="16"/>
        <v>0</v>
      </c>
      <c r="L194" s="18"/>
      <c r="M194" s="46">
        <f t="shared" si="17"/>
        <v>0</v>
      </c>
      <c r="N194" s="1"/>
      <c r="O194" s="1"/>
      <c r="P194" s="169">
        <f t="shared" si="18"/>
        <v>0</v>
      </c>
    </row>
    <row r="195" spans="2:16" ht="15" customHeight="1" outlineLevel="1" x14ac:dyDescent="0.35">
      <c r="B195" s="164">
        <v>24</v>
      </c>
      <c r="C195" s="705"/>
      <c r="D195" s="705"/>
      <c r="E195" s="705"/>
      <c r="F195" s="705"/>
      <c r="G195" s="705"/>
      <c r="H195" s="788"/>
      <c r="I195" s="165">
        <v>0.5</v>
      </c>
      <c r="J195" s="17"/>
      <c r="K195" s="49">
        <f t="shared" si="16"/>
        <v>0</v>
      </c>
      <c r="L195" s="18"/>
      <c r="M195" s="46">
        <f t="shared" si="17"/>
        <v>0</v>
      </c>
      <c r="N195" s="1"/>
      <c r="O195" s="1"/>
      <c r="P195" s="169">
        <f t="shared" si="18"/>
        <v>0</v>
      </c>
    </row>
    <row r="196" spans="2:16" ht="15" customHeight="1" outlineLevel="1" x14ac:dyDescent="0.35">
      <c r="B196" s="164">
        <v>25</v>
      </c>
      <c r="C196" s="705"/>
      <c r="D196" s="705"/>
      <c r="E196" s="705"/>
      <c r="F196" s="705"/>
      <c r="G196" s="705"/>
      <c r="H196" s="788"/>
      <c r="I196" s="165">
        <v>0.5</v>
      </c>
      <c r="J196" s="17"/>
      <c r="K196" s="49">
        <f t="shared" si="16"/>
        <v>0</v>
      </c>
      <c r="L196" s="18"/>
      <c r="M196" s="46">
        <f t="shared" si="17"/>
        <v>0</v>
      </c>
      <c r="N196" s="1"/>
      <c r="O196" s="1"/>
      <c r="P196" s="169">
        <f t="shared" si="18"/>
        <v>0</v>
      </c>
    </row>
    <row r="197" spans="2:16" ht="15" customHeight="1" outlineLevel="1" x14ac:dyDescent="0.35">
      <c r="B197" s="164">
        <v>26</v>
      </c>
      <c r="C197" s="705"/>
      <c r="D197" s="705"/>
      <c r="E197" s="705"/>
      <c r="F197" s="705"/>
      <c r="G197" s="705"/>
      <c r="H197" s="788"/>
      <c r="I197" s="165">
        <v>0.5</v>
      </c>
      <c r="J197" s="17"/>
      <c r="K197" s="49">
        <f t="shared" si="16"/>
        <v>0</v>
      </c>
      <c r="L197" s="18"/>
      <c r="M197" s="46">
        <f t="shared" si="17"/>
        <v>0</v>
      </c>
      <c r="N197" s="1"/>
      <c r="O197" s="1"/>
      <c r="P197" s="169">
        <f t="shared" si="18"/>
        <v>0</v>
      </c>
    </row>
    <row r="198" spans="2:16" ht="15" customHeight="1" outlineLevel="1" x14ac:dyDescent="0.35">
      <c r="B198" s="164">
        <v>27</v>
      </c>
      <c r="C198" s="705"/>
      <c r="D198" s="705"/>
      <c r="E198" s="705"/>
      <c r="F198" s="705"/>
      <c r="G198" s="705"/>
      <c r="H198" s="788"/>
      <c r="I198" s="165">
        <v>0.5</v>
      </c>
      <c r="J198" s="17"/>
      <c r="K198" s="49">
        <f t="shared" si="16"/>
        <v>0</v>
      </c>
      <c r="L198" s="18"/>
      <c r="M198" s="46">
        <f t="shared" si="17"/>
        <v>0</v>
      </c>
      <c r="N198" s="1"/>
      <c r="O198" s="1"/>
      <c r="P198" s="169">
        <f t="shared" si="18"/>
        <v>0</v>
      </c>
    </row>
    <row r="199" spans="2:16" ht="15" customHeight="1" outlineLevel="1" x14ac:dyDescent="0.35">
      <c r="B199" s="164">
        <v>28</v>
      </c>
      <c r="C199" s="705"/>
      <c r="D199" s="705"/>
      <c r="E199" s="705"/>
      <c r="F199" s="705"/>
      <c r="G199" s="705"/>
      <c r="H199" s="788"/>
      <c r="I199" s="165">
        <v>0.5</v>
      </c>
      <c r="J199" s="17"/>
      <c r="K199" s="49">
        <f t="shared" si="16"/>
        <v>0</v>
      </c>
      <c r="L199" s="18"/>
      <c r="M199" s="46">
        <f t="shared" si="17"/>
        <v>0</v>
      </c>
      <c r="N199" s="1"/>
      <c r="O199" s="1"/>
      <c r="P199" s="169">
        <f t="shared" si="18"/>
        <v>0</v>
      </c>
    </row>
    <row r="200" spans="2:16" ht="15" customHeight="1" outlineLevel="1" x14ac:dyDescent="0.35">
      <c r="B200" s="164">
        <v>29</v>
      </c>
      <c r="C200" s="705"/>
      <c r="D200" s="705"/>
      <c r="E200" s="705"/>
      <c r="F200" s="705"/>
      <c r="G200" s="705"/>
      <c r="H200" s="788"/>
      <c r="I200" s="165">
        <v>0.5</v>
      </c>
      <c r="J200" s="17"/>
      <c r="K200" s="49">
        <f t="shared" si="16"/>
        <v>0</v>
      </c>
      <c r="L200" s="18"/>
      <c r="M200" s="46">
        <f t="shared" si="17"/>
        <v>0</v>
      </c>
      <c r="N200" s="1"/>
      <c r="O200" s="1"/>
      <c r="P200" s="169">
        <f t="shared" si="18"/>
        <v>0</v>
      </c>
    </row>
    <row r="201" spans="2:16" ht="15" customHeight="1" outlineLevel="1" x14ac:dyDescent="0.35">
      <c r="B201" s="164">
        <v>30</v>
      </c>
      <c r="C201" s="705"/>
      <c r="D201" s="705"/>
      <c r="E201" s="705"/>
      <c r="F201" s="705"/>
      <c r="G201" s="705"/>
      <c r="H201" s="788"/>
      <c r="I201" s="165">
        <v>0.5</v>
      </c>
      <c r="J201" s="17"/>
      <c r="K201" s="49">
        <f t="shared" si="16"/>
        <v>0</v>
      </c>
      <c r="L201" s="18"/>
      <c r="M201" s="46">
        <f t="shared" si="17"/>
        <v>0</v>
      </c>
      <c r="N201" s="1"/>
      <c r="O201" s="1"/>
      <c r="P201" s="169">
        <f t="shared" si="18"/>
        <v>0</v>
      </c>
    </row>
    <row r="202" spans="2:16" ht="15" customHeight="1" outlineLevel="1" x14ac:dyDescent="0.35">
      <c r="B202" s="164">
        <v>31</v>
      </c>
      <c r="C202" s="705"/>
      <c r="D202" s="705"/>
      <c r="E202" s="705"/>
      <c r="F202" s="705"/>
      <c r="G202" s="705"/>
      <c r="H202" s="788"/>
      <c r="I202" s="165">
        <v>0.5</v>
      </c>
      <c r="J202" s="17"/>
      <c r="K202" s="49">
        <f t="shared" si="16"/>
        <v>0</v>
      </c>
      <c r="L202" s="18"/>
      <c r="M202" s="46">
        <f t="shared" si="17"/>
        <v>0</v>
      </c>
      <c r="N202" s="1"/>
      <c r="O202" s="1"/>
      <c r="P202" s="169">
        <f t="shared" si="18"/>
        <v>0</v>
      </c>
    </row>
    <row r="203" spans="2:16" ht="15" customHeight="1" outlineLevel="1" x14ac:dyDescent="0.35">
      <c r="B203" s="164">
        <v>32</v>
      </c>
      <c r="C203" s="705"/>
      <c r="D203" s="705"/>
      <c r="E203" s="705"/>
      <c r="F203" s="705"/>
      <c r="G203" s="705"/>
      <c r="H203" s="788"/>
      <c r="I203" s="165">
        <v>0.5</v>
      </c>
      <c r="J203" s="17"/>
      <c r="K203" s="49">
        <f t="shared" si="16"/>
        <v>0</v>
      </c>
      <c r="L203" s="18"/>
      <c r="M203" s="46">
        <f t="shared" si="17"/>
        <v>0</v>
      </c>
      <c r="N203" s="1"/>
      <c r="O203" s="1"/>
      <c r="P203" s="169">
        <f t="shared" si="18"/>
        <v>0</v>
      </c>
    </row>
    <row r="204" spans="2:16" ht="15" customHeight="1" outlineLevel="1" x14ac:dyDescent="0.35">
      <c r="B204" s="164">
        <v>33</v>
      </c>
      <c r="C204" s="705"/>
      <c r="D204" s="705"/>
      <c r="E204" s="705"/>
      <c r="F204" s="705"/>
      <c r="G204" s="705"/>
      <c r="H204" s="788"/>
      <c r="I204" s="165">
        <v>0.5</v>
      </c>
      <c r="J204" s="17"/>
      <c r="K204" s="49">
        <f t="shared" si="16"/>
        <v>0</v>
      </c>
      <c r="L204" s="18"/>
      <c r="M204" s="46">
        <f t="shared" si="17"/>
        <v>0</v>
      </c>
      <c r="N204" s="1"/>
      <c r="O204" s="1"/>
      <c r="P204" s="169">
        <f t="shared" si="18"/>
        <v>0</v>
      </c>
    </row>
    <row r="205" spans="2:16" ht="15" customHeight="1" outlineLevel="1" x14ac:dyDescent="0.35">
      <c r="B205" s="164">
        <v>34</v>
      </c>
      <c r="C205" s="705"/>
      <c r="D205" s="705"/>
      <c r="E205" s="705"/>
      <c r="F205" s="705"/>
      <c r="G205" s="705"/>
      <c r="H205" s="788"/>
      <c r="I205" s="165">
        <v>0.5</v>
      </c>
      <c r="J205" s="17"/>
      <c r="K205" s="49">
        <f t="shared" si="16"/>
        <v>0</v>
      </c>
      <c r="L205" s="18"/>
      <c r="M205" s="46">
        <f t="shared" si="17"/>
        <v>0</v>
      </c>
      <c r="N205" s="1"/>
      <c r="O205" s="1"/>
      <c r="P205" s="169">
        <f t="shared" si="18"/>
        <v>0</v>
      </c>
    </row>
    <row r="206" spans="2:16" ht="15" customHeight="1" outlineLevel="1" x14ac:dyDescent="0.35">
      <c r="B206" s="164">
        <v>35</v>
      </c>
      <c r="C206" s="705"/>
      <c r="D206" s="705"/>
      <c r="E206" s="705"/>
      <c r="F206" s="705"/>
      <c r="G206" s="705"/>
      <c r="H206" s="788"/>
      <c r="I206" s="165">
        <v>0.5</v>
      </c>
      <c r="J206" s="17"/>
      <c r="K206" s="49">
        <f t="shared" si="16"/>
        <v>0</v>
      </c>
      <c r="L206" s="18"/>
      <c r="M206" s="46">
        <f t="shared" si="17"/>
        <v>0</v>
      </c>
      <c r="N206" s="1"/>
      <c r="O206" s="1"/>
      <c r="P206" s="169">
        <f t="shared" si="18"/>
        <v>0</v>
      </c>
    </row>
    <row r="207" spans="2:16" ht="15" customHeight="1" outlineLevel="1" x14ac:dyDescent="0.35">
      <c r="B207" s="164">
        <v>36</v>
      </c>
      <c r="C207" s="705"/>
      <c r="D207" s="705"/>
      <c r="E207" s="705"/>
      <c r="F207" s="705"/>
      <c r="G207" s="705"/>
      <c r="H207" s="788"/>
      <c r="I207" s="165">
        <v>0.5</v>
      </c>
      <c r="J207" s="17"/>
      <c r="K207" s="49">
        <f t="shared" si="16"/>
        <v>0</v>
      </c>
      <c r="L207" s="18"/>
      <c r="M207" s="46">
        <f t="shared" si="17"/>
        <v>0</v>
      </c>
      <c r="N207" s="1"/>
      <c r="O207" s="1"/>
      <c r="P207" s="169">
        <f t="shared" si="18"/>
        <v>0</v>
      </c>
    </row>
    <row r="208" spans="2:16" ht="15" customHeight="1" outlineLevel="1" x14ac:dyDescent="0.35">
      <c r="B208" s="164">
        <v>37</v>
      </c>
      <c r="C208" s="705"/>
      <c r="D208" s="705"/>
      <c r="E208" s="705"/>
      <c r="F208" s="705"/>
      <c r="G208" s="705"/>
      <c r="H208" s="788"/>
      <c r="I208" s="165">
        <v>0.5</v>
      </c>
      <c r="J208" s="17"/>
      <c r="K208" s="49">
        <f t="shared" si="16"/>
        <v>0</v>
      </c>
      <c r="L208" s="18"/>
      <c r="M208" s="46">
        <f t="shared" si="17"/>
        <v>0</v>
      </c>
      <c r="N208" s="1"/>
      <c r="O208" s="1"/>
      <c r="P208" s="169">
        <f t="shared" si="18"/>
        <v>0</v>
      </c>
    </row>
    <row r="209" spans="2:16" ht="15" customHeight="1" outlineLevel="1" x14ac:dyDescent="0.35">
      <c r="B209" s="164">
        <v>38</v>
      </c>
      <c r="C209" s="705"/>
      <c r="D209" s="705"/>
      <c r="E209" s="705"/>
      <c r="F209" s="705"/>
      <c r="G209" s="705"/>
      <c r="H209" s="788"/>
      <c r="I209" s="165">
        <v>0.5</v>
      </c>
      <c r="J209" s="17"/>
      <c r="K209" s="49">
        <f t="shared" si="16"/>
        <v>0</v>
      </c>
      <c r="L209" s="18"/>
      <c r="M209" s="46">
        <f t="shared" si="17"/>
        <v>0</v>
      </c>
      <c r="N209" s="1"/>
      <c r="O209" s="1"/>
      <c r="P209" s="169">
        <f t="shared" si="18"/>
        <v>0</v>
      </c>
    </row>
    <row r="210" spans="2:16" ht="15" customHeight="1" outlineLevel="1" x14ac:dyDescent="0.35">
      <c r="B210" s="164">
        <v>39</v>
      </c>
      <c r="C210" s="705"/>
      <c r="D210" s="705"/>
      <c r="E210" s="705"/>
      <c r="F210" s="705"/>
      <c r="G210" s="705"/>
      <c r="H210" s="788"/>
      <c r="I210" s="165">
        <v>0.5</v>
      </c>
      <c r="J210" s="17"/>
      <c r="K210" s="49">
        <f t="shared" si="16"/>
        <v>0</v>
      </c>
      <c r="L210" s="18"/>
      <c r="M210" s="46">
        <f t="shared" si="17"/>
        <v>0</v>
      </c>
      <c r="N210" s="1"/>
      <c r="O210" s="1"/>
      <c r="P210" s="169">
        <f t="shared" si="18"/>
        <v>0</v>
      </c>
    </row>
    <row r="211" spans="2:16" ht="15" customHeight="1" outlineLevel="1" x14ac:dyDescent="0.35">
      <c r="B211" s="164">
        <v>40</v>
      </c>
      <c r="C211" s="705"/>
      <c r="D211" s="705"/>
      <c r="E211" s="705"/>
      <c r="F211" s="705"/>
      <c r="G211" s="705"/>
      <c r="H211" s="788"/>
      <c r="I211" s="165">
        <v>0.5</v>
      </c>
      <c r="J211" s="17"/>
      <c r="K211" s="49">
        <f t="shared" si="16"/>
        <v>0</v>
      </c>
      <c r="L211" s="18"/>
      <c r="M211" s="46">
        <f t="shared" si="17"/>
        <v>0</v>
      </c>
      <c r="N211" s="1"/>
      <c r="O211" s="1"/>
      <c r="P211" s="169">
        <f t="shared" si="18"/>
        <v>0</v>
      </c>
    </row>
    <row r="212" spans="2:16" ht="15" customHeight="1" outlineLevel="1" x14ac:dyDescent="0.35">
      <c r="B212" s="164">
        <v>41</v>
      </c>
      <c r="C212" s="705"/>
      <c r="D212" s="705"/>
      <c r="E212" s="705"/>
      <c r="F212" s="705"/>
      <c r="G212" s="705"/>
      <c r="H212" s="788"/>
      <c r="I212" s="165">
        <v>0.5</v>
      </c>
      <c r="J212" s="17"/>
      <c r="K212" s="49">
        <f t="shared" si="16"/>
        <v>0</v>
      </c>
      <c r="L212" s="18"/>
      <c r="M212" s="46">
        <f t="shared" si="17"/>
        <v>0</v>
      </c>
      <c r="N212" s="1"/>
      <c r="O212" s="1"/>
      <c r="P212" s="169">
        <f t="shared" si="18"/>
        <v>0</v>
      </c>
    </row>
    <row r="213" spans="2:16" ht="15" customHeight="1" outlineLevel="1" x14ac:dyDescent="0.35">
      <c r="B213" s="164">
        <v>42</v>
      </c>
      <c r="C213" s="705"/>
      <c r="D213" s="705"/>
      <c r="E213" s="705"/>
      <c r="F213" s="705"/>
      <c r="G213" s="705"/>
      <c r="H213" s="788"/>
      <c r="I213" s="165">
        <v>0.5</v>
      </c>
      <c r="J213" s="17"/>
      <c r="K213" s="49">
        <f t="shared" si="16"/>
        <v>0</v>
      </c>
      <c r="L213" s="18"/>
      <c r="M213" s="46">
        <f t="shared" si="17"/>
        <v>0</v>
      </c>
      <c r="N213" s="1"/>
      <c r="O213" s="1"/>
      <c r="P213" s="169">
        <f t="shared" si="18"/>
        <v>0</v>
      </c>
    </row>
    <row r="214" spans="2:16" ht="15" customHeight="1" outlineLevel="1" x14ac:dyDescent="0.35">
      <c r="B214" s="164">
        <v>43</v>
      </c>
      <c r="C214" s="705"/>
      <c r="D214" s="705"/>
      <c r="E214" s="705"/>
      <c r="F214" s="705"/>
      <c r="G214" s="705"/>
      <c r="H214" s="788"/>
      <c r="I214" s="165">
        <v>0.5</v>
      </c>
      <c r="J214" s="17"/>
      <c r="K214" s="49">
        <f t="shared" si="16"/>
        <v>0</v>
      </c>
      <c r="L214" s="18"/>
      <c r="M214" s="46">
        <f t="shared" si="17"/>
        <v>0</v>
      </c>
      <c r="N214" s="1"/>
      <c r="O214" s="1"/>
      <c r="P214" s="169">
        <f t="shared" si="18"/>
        <v>0</v>
      </c>
    </row>
    <row r="215" spans="2:16" ht="15" customHeight="1" outlineLevel="1" x14ac:dyDescent="0.35">
      <c r="B215" s="164">
        <v>44</v>
      </c>
      <c r="C215" s="705"/>
      <c r="D215" s="705"/>
      <c r="E215" s="705"/>
      <c r="F215" s="705"/>
      <c r="G215" s="705"/>
      <c r="H215" s="788"/>
      <c r="I215" s="165">
        <v>0.5</v>
      </c>
      <c r="J215" s="17"/>
      <c r="K215" s="49">
        <f t="shared" si="16"/>
        <v>0</v>
      </c>
      <c r="L215" s="18"/>
      <c r="M215" s="46">
        <f t="shared" si="17"/>
        <v>0</v>
      </c>
      <c r="N215" s="1"/>
      <c r="O215" s="1"/>
      <c r="P215" s="169">
        <f t="shared" si="18"/>
        <v>0</v>
      </c>
    </row>
    <row r="216" spans="2:16" ht="15" customHeight="1" outlineLevel="1" x14ac:dyDescent="0.35">
      <c r="B216" s="164">
        <v>45</v>
      </c>
      <c r="C216" s="705"/>
      <c r="D216" s="705"/>
      <c r="E216" s="705"/>
      <c r="F216" s="705"/>
      <c r="G216" s="705"/>
      <c r="H216" s="788"/>
      <c r="I216" s="165">
        <v>0.5</v>
      </c>
      <c r="J216" s="17"/>
      <c r="K216" s="49">
        <f t="shared" si="16"/>
        <v>0</v>
      </c>
      <c r="L216" s="18"/>
      <c r="M216" s="46">
        <f t="shared" si="17"/>
        <v>0</v>
      </c>
      <c r="N216" s="1"/>
      <c r="O216" s="1"/>
      <c r="P216" s="169">
        <f t="shared" si="18"/>
        <v>0</v>
      </c>
    </row>
    <row r="217" spans="2:16" ht="15" customHeight="1" outlineLevel="1" x14ac:dyDescent="0.35">
      <c r="B217" s="164">
        <v>46</v>
      </c>
      <c r="C217" s="705"/>
      <c r="D217" s="705"/>
      <c r="E217" s="705"/>
      <c r="F217" s="705"/>
      <c r="G217" s="705"/>
      <c r="H217" s="788"/>
      <c r="I217" s="165">
        <v>0.5</v>
      </c>
      <c r="J217" s="17"/>
      <c r="K217" s="49">
        <f t="shared" si="16"/>
        <v>0</v>
      </c>
      <c r="L217" s="18"/>
      <c r="M217" s="46">
        <f t="shared" si="17"/>
        <v>0</v>
      </c>
      <c r="N217" s="1"/>
      <c r="O217" s="1"/>
      <c r="P217" s="169">
        <f t="shared" si="18"/>
        <v>0</v>
      </c>
    </row>
    <row r="218" spans="2:16" ht="15" customHeight="1" outlineLevel="1" x14ac:dyDescent="0.35">
      <c r="B218" s="164">
        <v>47</v>
      </c>
      <c r="C218" s="705"/>
      <c r="D218" s="705"/>
      <c r="E218" s="705"/>
      <c r="F218" s="705"/>
      <c r="G218" s="705"/>
      <c r="H218" s="788"/>
      <c r="I218" s="165">
        <v>0.5</v>
      </c>
      <c r="J218" s="17"/>
      <c r="K218" s="49">
        <f t="shared" si="16"/>
        <v>0</v>
      </c>
      <c r="L218" s="18"/>
      <c r="M218" s="46">
        <f t="shared" si="17"/>
        <v>0</v>
      </c>
      <c r="N218" s="1"/>
      <c r="O218" s="1"/>
      <c r="P218" s="169">
        <f t="shared" si="18"/>
        <v>0</v>
      </c>
    </row>
    <row r="219" spans="2:16" ht="15" customHeight="1" outlineLevel="1" x14ac:dyDescent="0.35">
      <c r="B219" s="164">
        <v>48</v>
      </c>
      <c r="C219" s="705"/>
      <c r="D219" s="705"/>
      <c r="E219" s="705"/>
      <c r="F219" s="705"/>
      <c r="G219" s="705"/>
      <c r="H219" s="788"/>
      <c r="I219" s="165">
        <v>0.5</v>
      </c>
      <c r="J219" s="17"/>
      <c r="K219" s="49">
        <f t="shared" si="16"/>
        <v>0</v>
      </c>
      <c r="L219" s="18"/>
      <c r="M219" s="46">
        <f t="shared" si="17"/>
        <v>0</v>
      </c>
      <c r="N219" s="1"/>
      <c r="O219" s="1"/>
      <c r="P219" s="169">
        <f t="shared" si="18"/>
        <v>0</v>
      </c>
    </row>
    <row r="220" spans="2:16" ht="15" customHeight="1" outlineLevel="1" x14ac:dyDescent="0.35">
      <c r="B220" s="164">
        <v>49</v>
      </c>
      <c r="C220" s="705"/>
      <c r="D220" s="705"/>
      <c r="E220" s="705"/>
      <c r="F220" s="705"/>
      <c r="G220" s="705"/>
      <c r="H220" s="788"/>
      <c r="I220" s="165">
        <v>0.5</v>
      </c>
      <c r="J220" s="17"/>
      <c r="K220" s="49">
        <f t="shared" si="16"/>
        <v>0</v>
      </c>
      <c r="L220" s="18"/>
      <c r="M220" s="46">
        <f t="shared" si="17"/>
        <v>0</v>
      </c>
      <c r="N220" s="1"/>
      <c r="O220" s="1"/>
      <c r="P220" s="169">
        <f t="shared" si="18"/>
        <v>0</v>
      </c>
    </row>
    <row r="221" spans="2:16" ht="15" customHeight="1" outlineLevel="1" x14ac:dyDescent="0.35">
      <c r="B221" s="164">
        <v>50</v>
      </c>
      <c r="C221" s="705"/>
      <c r="D221" s="705"/>
      <c r="E221" s="705"/>
      <c r="F221" s="705"/>
      <c r="G221" s="705"/>
      <c r="H221" s="788"/>
      <c r="I221" s="165">
        <v>0.5</v>
      </c>
      <c r="J221" s="17"/>
      <c r="K221" s="49">
        <f t="shared" si="16"/>
        <v>0</v>
      </c>
      <c r="L221" s="18"/>
      <c r="M221" s="46">
        <f t="shared" si="17"/>
        <v>0</v>
      </c>
      <c r="N221" s="1"/>
      <c r="O221" s="1"/>
      <c r="P221" s="169">
        <f t="shared" si="18"/>
        <v>0</v>
      </c>
    </row>
    <row r="222" spans="2:16" ht="15" customHeight="1" x14ac:dyDescent="0.35">
      <c r="B222" s="170"/>
      <c r="C222" s="795" t="s">
        <v>1031</v>
      </c>
      <c r="D222" s="795"/>
      <c r="E222" s="795"/>
      <c r="F222" s="795"/>
      <c r="G222" s="795"/>
      <c r="H222" s="795"/>
      <c r="I222" s="795"/>
      <c r="J222" s="795"/>
      <c r="K222" s="795"/>
      <c r="L222" s="796"/>
      <c r="M222" s="171">
        <f>SUM(M172:M221)</f>
        <v>0</v>
      </c>
      <c r="N222" s="171">
        <f>SUM(N172:N221)</f>
        <v>0</v>
      </c>
      <c r="O222" s="171">
        <f>SUM(O172:O221)</f>
        <v>0</v>
      </c>
      <c r="P222" s="171">
        <f>SUM(P172:P221)</f>
        <v>0</v>
      </c>
    </row>
    <row r="223" spans="2:16" ht="15" customHeight="1" x14ac:dyDescent="0.35">
      <c r="B223" s="172"/>
      <c r="C223" s="793" t="s">
        <v>1032</v>
      </c>
      <c r="D223" s="793"/>
      <c r="E223" s="793"/>
      <c r="F223" s="793"/>
      <c r="G223" s="793"/>
      <c r="H223" s="793"/>
      <c r="I223" s="793"/>
      <c r="J223" s="793"/>
      <c r="K223" s="793"/>
      <c r="L223" s="794"/>
      <c r="M223" s="173">
        <f>SUM(M169,M222)</f>
        <v>0</v>
      </c>
      <c r="N223" s="173">
        <f>SUM(N169,N222)</f>
        <v>0</v>
      </c>
      <c r="O223" s="173">
        <f>SUM(O169,O222)</f>
        <v>0</v>
      </c>
      <c r="P223" s="173">
        <f>SUM(P169,P222)</f>
        <v>0</v>
      </c>
    </row>
    <row r="224" spans="2:16" ht="15" customHeight="1" x14ac:dyDescent="0.35">
      <c r="B224" s="745" t="s">
        <v>918</v>
      </c>
      <c r="C224" s="746"/>
      <c r="D224" s="746"/>
      <c r="E224" s="746"/>
      <c r="F224" s="746"/>
      <c r="G224" s="746"/>
      <c r="H224" s="746"/>
      <c r="I224" s="746"/>
      <c r="J224" s="746"/>
      <c r="K224" s="746"/>
      <c r="L224" s="746"/>
      <c r="M224" s="746"/>
      <c r="N224" s="746"/>
      <c r="O224" s="746"/>
      <c r="P224" s="747"/>
    </row>
    <row r="225" spans="2:16" ht="15" customHeight="1" x14ac:dyDescent="0.35">
      <c r="B225" s="792" t="s">
        <v>564</v>
      </c>
      <c r="C225" s="792"/>
      <c r="D225" s="792"/>
      <c r="E225" s="792"/>
      <c r="F225" s="792"/>
      <c r="G225" s="792"/>
      <c r="H225" s="792"/>
      <c r="I225" s="792"/>
      <c r="J225" s="792"/>
      <c r="K225" s="792"/>
      <c r="L225" s="792"/>
      <c r="M225" s="807" t="s">
        <v>529</v>
      </c>
      <c r="N225" s="807"/>
      <c r="O225" s="807"/>
      <c r="P225" s="807"/>
    </row>
    <row r="226" spans="2:16" ht="15" customHeight="1" x14ac:dyDescent="0.35">
      <c r="B226" s="789" t="s">
        <v>566</v>
      </c>
      <c r="C226" s="790"/>
      <c r="D226" s="790"/>
      <c r="E226" s="790"/>
      <c r="F226" s="790"/>
      <c r="G226" s="790"/>
      <c r="H226" s="791"/>
      <c r="I226" s="160" t="s">
        <v>579</v>
      </c>
      <c r="J226" s="161" t="s">
        <v>568</v>
      </c>
      <c r="K226" s="161" t="s">
        <v>567</v>
      </c>
      <c r="L226" s="161" t="s">
        <v>540</v>
      </c>
      <c r="M226" s="161" t="s">
        <v>1206</v>
      </c>
      <c r="N226" s="162" t="s">
        <v>582</v>
      </c>
      <c r="O226" s="162" t="s">
        <v>583</v>
      </c>
      <c r="P226" s="163" t="s">
        <v>569</v>
      </c>
    </row>
    <row r="227" spans="2:16" ht="15" customHeight="1" x14ac:dyDescent="0.35">
      <c r="B227" s="164">
        <v>1</v>
      </c>
      <c r="C227" s="705"/>
      <c r="D227" s="705"/>
      <c r="E227" s="705"/>
      <c r="F227" s="705"/>
      <c r="G227" s="705"/>
      <c r="H227" s="788"/>
      <c r="I227" s="165">
        <v>0.5</v>
      </c>
      <c r="J227" s="17"/>
      <c r="K227" s="49">
        <f>IF(OR(I227=0,J227=0),0,IF((((($O$5^2*I227^2)/$H$6^2)*J227)/((($O$5^2*I227^2)/$H$6^2)+J227))&lt;(($O$5^2*I227^2)/$H$6^2),ROUND((((($O$5^2*I227^2)/$H$6^2)*J227)/((($O$5^2*I227^2)/$H$6^2)+J227)),0),ROUND((($O$5^2*I227^2)/$H$6^2),0)))</f>
        <v>0</v>
      </c>
      <c r="L227" s="18"/>
      <c r="M227" s="46">
        <f>P227-N227-O227</f>
        <v>0</v>
      </c>
      <c r="N227" s="1"/>
      <c r="O227" s="1"/>
      <c r="P227" s="169">
        <f>K227*L227</f>
        <v>0</v>
      </c>
    </row>
    <row r="228" spans="2:16" ht="15" customHeight="1" x14ac:dyDescent="0.35">
      <c r="B228" s="164">
        <v>2</v>
      </c>
      <c r="C228" s="705"/>
      <c r="D228" s="705"/>
      <c r="E228" s="705"/>
      <c r="F228" s="705"/>
      <c r="G228" s="705"/>
      <c r="H228" s="788"/>
      <c r="I228" s="165">
        <v>0.5</v>
      </c>
      <c r="J228" s="17"/>
      <c r="K228" s="49">
        <f t="shared" ref="K228:K236" si="19">IF(OR(I228=0,J228=0),0,IF((((($O$5^2*I228^2)/$H$6^2)*J228)/((($O$5^2*I228^2)/$H$6^2)+J228))&lt;(($O$5^2*I228^2)/$H$6^2),ROUND((((($O$5^2*I228^2)/$H$6^2)*J228)/((($O$5^2*I228^2)/$H$6^2)+J228)),0),ROUND((($O$5^2*I228^2)/$H$6^2),0)))</f>
        <v>0</v>
      </c>
      <c r="L228" s="18"/>
      <c r="M228" s="46">
        <f t="shared" ref="M228:M236" si="20">P228-N228-O228</f>
        <v>0</v>
      </c>
      <c r="N228" s="1"/>
      <c r="O228" s="1"/>
      <c r="P228" s="169">
        <f t="shared" ref="P228:P236" si="21">K228*L228</f>
        <v>0</v>
      </c>
    </row>
    <row r="229" spans="2:16" ht="15" customHeight="1" x14ac:dyDescent="0.35">
      <c r="B229" s="164">
        <v>3</v>
      </c>
      <c r="C229" s="705"/>
      <c r="D229" s="705"/>
      <c r="E229" s="705"/>
      <c r="F229" s="705"/>
      <c r="G229" s="705"/>
      <c r="H229" s="788"/>
      <c r="I229" s="165">
        <v>0.5</v>
      </c>
      <c r="J229" s="17"/>
      <c r="K229" s="49">
        <f t="shared" si="19"/>
        <v>0</v>
      </c>
      <c r="L229" s="18"/>
      <c r="M229" s="46">
        <f t="shared" si="20"/>
        <v>0</v>
      </c>
      <c r="N229" s="1"/>
      <c r="O229" s="1"/>
      <c r="P229" s="169">
        <f t="shared" si="21"/>
        <v>0</v>
      </c>
    </row>
    <row r="230" spans="2:16" ht="15" customHeight="1" x14ac:dyDescent="0.35">
      <c r="B230" s="164">
        <v>4</v>
      </c>
      <c r="C230" s="705"/>
      <c r="D230" s="705"/>
      <c r="E230" s="705"/>
      <c r="F230" s="705"/>
      <c r="G230" s="705"/>
      <c r="H230" s="788"/>
      <c r="I230" s="165">
        <v>0.5</v>
      </c>
      <c r="J230" s="17"/>
      <c r="K230" s="49">
        <f t="shared" si="19"/>
        <v>0</v>
      </c>
      <c r="L230" s="18"/>
      <c r="M230" s="46">
        <f t="shared" si="20"/>
        <v>0</v>
      </c>
      <c r="N230" s="1"/>
      <c r="O230" s="1"/>
      <c r="P230" s="169">
        <f t="shared" si="21"/>
        <v>0</v>
      </c>
    </row>
    <row r="231" spans="2:16" ht="15" customHeight="1" x14ac:dyDescent="0.35">
      <c r="B231" s="164">
        <v>5</v>
      </c>
      <c r="C231" s="705"/>
      <c r="D231" s="705"/>
      <c r="E231" s="705"/>
      <c r="F231" s="705"/>
      <c r="G231" s="705"/>
      <c r="H231" s="788"/>
      <c r="I231" s="165">
        <v>0.5</v>
      </c>
      <c r="J231" s="17"/>
      <c r="K231" s="49">
        <f t="shared" si="19"/>
        <v>0</v>
      </c>
      <c r="L231" s="18"/>
      <c r="M231" s="46">
        <f t="shared" si="20"/>
        <v>0</v>
      </c>
      <c r="N231" s="1"/>
      <c r="O231" s="1"/>
      <c r="P231" s="169">
        <f t="shared" si="21"/>
        <v>0</v>
      </c>
    </row>
    <row r="232" spans="2:16" ht="15" customHeight="1" x14ac:dyDescent="0.35">
      <c r="B232" s="164">
        <v>6</v>
      </c>
      <c r="C232" s="705"/>
      <c r="D232" s="705"/>
      <c r="E232" s="705"/>
      <c r="F232" s="705"/>
      <c r="G232" s="705"/>
      <c r="H232" s="788"/>
      <c r="I232" s="165">
        <v>0.5</v>
      </c>
      <c r="J232" s="17"/>
      <c r="K232" s="49">
        <f t="shared" si="19"/>
        <v>0</v>
      </c>
      <c r="L232" s="18"/>
      <c r="M232" s="46">
        <f t="shared" si="20"/>
        <v>0</v>
      </c>
      <c r="N232" s="1"/>
      <c r="O232" s="1"/>
      <c r="P232" s="169">
        <f t="shared" si="21"/>
        <v>0</v>
      </c>
    </row>
    <row r="233" spans="2:16" ht="15" customHeight="1" x14ac:dyDescent="0.35">
      <c r="B233" s="164">
        <v>7</v>
      </c>
      <c r="C233" s="705"/>
      <c r="D233" s="705"/>
      <c r="E233" s="705"/>
      <c r="F233" s="705"/>
      <c r="G233" s="705"/>
      <c r="H233" s="788"/>
      <c r="I233" s="165">
        <v>0.5</v>
      </c>
      <c r="J233" s="17"/>
      <c r="K233" s="49">
        <f t="shared" si="19"/>
        <v>0</v>
      </c>
      <c r="L233" s="18"/>
      <c r="M233" s="46">
        <f t="shared" si="20"/>
        <v>0</v>
      </c>
      <c r="N233" s="1"/>
      <c r="O233" s="1"/>
      <c r="P233" s="169">
        <f t="shared" si="21"/>
        <v>0</v>
      </c>
    </row>
    <row r="234" spans="2:16" ht="15" customHeight="1" x14ac:dyDescent="0.35">
      <c r="B234" s="164">
        <v>8</v>
      </c>
      <c r="C234" s="705"/>
      <c r="D234" s="705"/>
      <c r="E234" s="705"/>
      <c r="F234" s="705"/>
      <c r="G234" s="705"/>
      <c r="H234" s="788"/>
      <c r="I234" s="165">
        <v>0.5</v>
      </c>
      <c r="J234" s="17"/>
      <c r="K234" s="49">
        <f t="shared" si="19"/>
        <v>0</v>
      </c>
      <c r="L234" s="18"/>
      <c r="M234" s="46">
        <f t="shared" si="20"/>
        <v>0</v>
      </c>
      <c r="N234" s="1"/>
      <c r="O234" s="1"/>
      <c r="P234" s="169">
        <f t="shared" si="21"/>
        <v>0</v>
      </c>
    </row>
    <row r="235" spans="2:16" ht="15" customHeight="1" x14ac:dyDescent="0.35">
      <c r="B235" s="164">
        <v>9</v>
      </c>
      <c r="C235" s="705"/>
      <c r="D235" s="705"/>
      <c r="E235" s="705"/>
      <c r="F235" s="705"/>
      <c r="G235" s="705"/>
      <c r="H235" s="788"/>
      <c r="I235" s="165">
        <v>0.5</v>
      </c>
      <c r="J235" s="17"/>
      <c r="K235" s="49">
        <f t="shared" si="19"/>
        <v>0</v>
      </c>
      <c r="L235" s="18"/>
      <c r="M235" s="46">
        <f t="shared" si="20"/>
        <v>0</v>
      </c>
      <c r="N235" s="1"/>
      <c r="O235" s="1"/>
      <c r="P235" s="169">
        <f t="shared" si="21"/>
        <v>0</v>
      </c>
    </row>
    <row r="236" spans="2:16" ht="15" customHeight="1" x14ac:dyDescent="0.35">
      <c r="B236" s="164">
        <v>10</v>
      </c>
      <c r="C236" s="705"/>
      <c r="D236" s="705"/>
      <c r="E236" s="705"/>
      <c r="F236" s="705"/>
      <c r="G236" s="705"/>
      <c r="H236" s="788"/>
      <c r="I236" s="165">
        <v>0.5</v>
      </c>
      <c r="J236" s="17"/>
      <c r="K236" s="49">
        <f t="shared" si="19"/>
        <v>0</v>
      </c>
      <c r="L236" s="18"/>
      <c r="M236" s="46">
        <f t="shared" si="20"/>
        <v>0</v>
      </c>
      <c r="N236" s="1"/>
      <c r="O236" s="1"/>
      <c r="P236" s="169">
        <f t="shared" si="21"/>
        <v>0</v>
      </c>
    </row>
    <row r="237" spans="2:16" ht="15" customHeight="1" x14ac:dyDescent="0.35">
      <c r="B237" s="170"/>
      <c r="C237" s="795" t="s">
        <v>1033</v>
      </c>
      <c r="D237" s="795"/>
      <c r="E237" s="795"/>
      <c r="F237" s="795"/>
      <c r="G237" s="795"/>
      <c r="H237" s="795"/>
      <c r="I237" s="795"/>
      <c r="J237" s="795"/>
      <c r="K237" s="795"/>
      <c r="L237" s="796"/>
      <c r="M237" s="171">
        <f>SUM(M227:M236)</f>
        <v>0</v>
      </c>
      <c r="N237" s="171">
        <f>SUM(N227:N236)</f>
        <v>0</v>
      </c>
      <c r="O237" s="171">
        <f>SUM(O227:O236)</f>
        <v>0</v>
      </c>
      <c r="P237" s="171">
        <f>SUM(P227:P236)</f>
        <v>0</v>
      </c>
    </row>
    <row r="238" spans="2:16" ht="15" customHeight="1" x14ac:dyDescent="0.35">
      <c r="B238" s="792" t="s">
        <v>565</v>
      </c>
      <c r="C238" s="792"/>
      <c r="D238" s="792"/>
      <c r="E238" s="792"/>
      <c r="F238" s="792"/>
      <c r="G238" s="792"/>
      <c r="H238" s="792"/>
      <c r="I238" s="792"/>
      <c r="J238" s="792"/>
      <c r="K238" s="792"/>
      <c r="L238" s="792"/>
      <c r="M238" s="807" t="s">
        <v>529</v>
      </c>
      <c r="N238" s="807"/>
      <c r="O238" s="807"/>
      <c r="P238" s="807"/>
    </row>
    <row r="239" spans="2:16" ht="15" customHeight="1" x14ac:dyDescent="0.35">
      <c r="B239" s="789" t="s">
        <v>566</v>
      </c>
      <c r="C239" s="790"/>
      <c r="D239" s="790"/>
      <c r="E239" s="790"/>
      <c r="F239" s="790"/>
      <c r="G239" s="790"/>
      <c r="H239" s="791"/>
      <c r="I239" s="160" t="s">
        <v>579</v>
      </c>
      <c r="J239" s="161" t="s">
        <v>568</v>
      </c>
      <c r="K239" s="161" t="s">
        <v>567</v>
      </c>
      <c r="L239" s="161" t="s">
        <v>540</v>
      </c>
      <c r="M239" s="161" t="s">
        <v>1206</v>
      </c>
      <c r="N239" s="162" t="s">
        <v>582</v>
      </c>
      <c r="O239" s="162" t="s">
        <v>583</v>
      </c>
      <c r="P239" s="163" t="s">
        <v>569</v>
      </c>
    </row>
    <row r="240" spans="2:16" ht="15" customHeight="1" x14ac:dyDescent="0.35">
      <c r="B240" s="164">
        <v>1</v>
      </c>
      <c r="C240" s="705"/>
      <c r="D240" s="705"/>
      <c r="E240" s="705"/>
      <c r="F240" s="705"/>
      <c r="G240" s="705"/>
      <c r="H240" s="788"/>
      <c r="I240" s="165">
        <v>0.5</v>
      </c>
      <c r="J240" s="17"/>
      <c r="K240" s="49">
        <f>IF(OR(I240=0,J240=0),0,IF((((($O$5^2*I240^2)/$H$6^2)*J240)/((($O$5^2*I240^2)/$H$6^2)+J240))&lt;(($O$5^2*I240^2)/$H$6^2),ROUND((((($O$5^2*I240^2)/$H$6^2)*J240)/((($O$5^2*I240^2)/$H$6^2)+J240)),0),ROUND((($O$5^2*I240^2)/$H$6^2),0)))</f>
        <v>0</v>
      </c>
      <c r="L240" s="18"/>
      <c r="M240" s="46">
        <f>P240-N240-O240</f>
        <v>0</v>
      </c>
      <c r="N240" s="1"/>
      <c r="O240" s="1"/>
      <c r="P240" s="169">
        <f>K240*L240</f>
        <v>0</v>
      </c>
    </row>
    <row r="241" spans="2:16" ht="15" customHeight="1" x14ac:dyDescent="0.35">
      <c r="B241" s="164">
        <v>2</v>
      </c>
      <c r="C241" s="705"/>
      <c r="D241" s="705"/>
      <c r="E241" s="705"/>
      <c r="F241" s="705"/>
      <c r="G241" s="705"/>
      <c r="H241" s="788"/>
      <c r="I241" s="165">
        <v>0.5</v>
      </c>
      <c r="J241" s="17"/>
      <c r="K241" s="49">
        <f t="shared" ref="K241:K289" si="22">IF(OR(I241=0,J241=0),0,IF((((($O$5^2*I241^2)/$H$6^2)*J241)/((($O$5^2*I241^2)/$H$6^2)+J241))&lt;(($O$5^2*I241^2)/$H$6^2),ROUND((((($O$5^2*I241^2)/$H$6^2)*J241)/((($O$5^2*I241^2)/$H$6^2)+J241)),0),ROUND((($O$5^2*I241^2)/$H$6^2),0)))</f>
        <v>0</v>
      </c>
      <c r="L241" s="18"/>
      <c r="M241" s="46">
        <f t="shared" ref="M241:M289" si="23">P241-N241-O241</f>
        <v>0</v>
      </c>
      <c r="N241" s="1"/>
      <c r="O241" s="1"/>
      <c r="P241" s="169">
        <f t="shared" ref="P241:P289" si="24">K241*L241</f>
        <v>0</v>
      </c>
    </row>
    <row r="242" spans="2:16" ht="15" customHeight="1" x14ac:dyDescent="0.35">
      <c r="B242" s="164">
        <v>3</v>
      </c>
      <c r="C242" s="705"/>
      <c r="D242" s="705"/>
      <c r="E242" s="705"/>
      <c r="F242" s="705"/>
      <c r="G242" s="705"/>
      <c r="H242" s="788"/>
      <c r="I242" s="165">
        <v>0.5</v>
      </c>
      <c r="J242" s="17"/>
      <c r="K242" s="49">
        <f t="shared" si="22"/>
        <v>0</v>
      </c>
      <c r="L242" s="18"/>
      <c r="M242" s="46">
        <f t="shared" si="23"/>
        <v>0</v>
      </c>
      <c r="N242" s="1"/>
      <c r="O242" s="1"/>
      <c r="P242" s="169">
        <f t="shared" si="24"/>
        <v>0</v>
      </c>
    </row>
    <row r="243" spans="2:16" ht="15" customHeight="1" x14ac:dyDescent="0.35">
      <c r="B243" s="164">
        <v>4</v>
      </c>
      <c r="C243" s="705"/>
      <c r="D243" s="705"/>
      <c r="E243" s="705"/>
      <c r="F243" s="705"/>
      <c r="G243" s="705"/>
      <c r="H243" s="788"/>
      <c r="I243" s="165">
        <v>0.5</v>
      </c>
      <c r="J243" s="17"/>
      <c r="K243" s="49">
        <f t="shared" si="22"/>
        <v>0</v>
      </c>
      <c r="L243" s="18"/>
      <c r="M243" s="46">
        <f t="shared" si="23"/>
        <v>0</v>
      </c>
      <c r="N243" s="1"/>
      <c r="O243" s="1"/>
      <c r="P243" s="169">
        <f t="shared" si="24"/>
        <v>0</v>
      </c>
    </row>
    <row r="244" spans="2:16" ht="15" customHeight="1" x14ac:dyDescent="0.35">
      <c r="B244" s="164">
        <v>5</v>
      </c>
      <c r="C244" s="705"/>
      <c r="D244" s="705"/>
      <c r="E244" s="705"/>
      <c r="F244" s="705"/>
      <c r="G244" s="705"/>
      <c r="H244" s="788"/>
      <c r="I244" s="165">
        <v>0.5</v>
      </c>
      <c r="J244" s="17"/>
      <c r="K244" s="49">
        <f t="shared" si="22"/>
        <v>0</v>
      </c>
      <c r="L244" s="18"/>
      <c r="M244" s="46">
        <f t="shared" si="23"/>
        <v>0</v>
      </c>
      <c r="N244" s="1"/>
      <c r="O244" s="1"/>
      <c r="P244" s="169">
        <f t="shared" si="24"/>
        <v>0</v>
      </c>
    </row>
    <row r="245" spans="2:16" ht="15" customHeight="1" x14ac:dyDescent="0.35">
      <c r="B245" s="164">
        <v>6</v>
      </c>
      <c r="C245" s="705"/>
      <c r="D245" s="705"/>
      <c r="E245" s="705"/>
      <c r="F245" s="705"/>
      <c r="G245" s="705"/>
      <c r="H245" s="788"/>
      <c r="I245" s="165">
        <v>0.5</v>
      </c>
      <c r="J245" s="17"/>
      <c r="K245" s="49">
        <f t="shared" si="22"/>
        <v>0</v>
      </c>
      <c r="L245" s="18"/>
      <c r="M245" s="46">
        <f t="shared" si="23"/>
        <v>0</v>
      </c>
      <c r="N245" s="1"/>
      <c r="O245" s="1"/>
      <c r="P245" s="169">
        <f t="shared" si="24"/>
        <v>0</v>
      </c>
    </row>
    <row r="246" spans="2:16" ht="15" customHeight="1" x14ac:dyDescent="0.35">
      <c r="B246" s="164">
        <v>7</v>
      </c>
      <c r="C246" s="705"/>
      <c r="D246" s="705"/>
      <c r="E246" s="705"/>
      <c r="F246" s="705"/>
      <c r="G246" s="705"/>
      <c r="H246" s="788"/>
      <c r="I246" s="165">
        <v>0.5</v>
      </c>
      <c r="J246" s="17"/>
      <c r="K246" s="49">
        <f t="shared" si="22"/>
        <v>0</v>
      </c>
      <c r="L246" s="18"/>
      <c r="M246" s="46">
        <f t="shared" si="23"/>
        <v>0</v>
      </c>
      <c r="N246" s="1"/>
      <c r="O246" s="1"/>
      <c r="P246" s="169">
        <f t="shared" si="24"/>
        <v>0</v>
      </c>
    </row>
    <row r="247" spans="2:16" ht="15" customHeight="1" x14ac:dyDescent="0.35">
      <c r="B247" s="164">
        <v>8</v>
      </c>
      <c r="C247" s="705"/>
      <c r="D247" s="705"/>
      <c r="E247" s="705"/>
      <c r="F247" s="705"/>
      <c r="G247" s="705"/>
      <c r="H247" s="788"/>
      <c r="I247" s="165">
        <v>0.5</v>
      </c>
      <c r="J247" s="17"/>
      <c r="K247" s="49">
        <f t="shared" si="22"/>
        <v>0</v>
      </c>
      <c r="L247" s="18"/>
      <c r="M247" s="46">
        <f t="shared" si="23"/>
        <v>0</v>
      </c>
      <c r="N247" s="1"/>
      <c r="O247" s="1"/>
      <c r="P247" s="169">
        <f t="shared" si="24"/>
        <v>0</v>
      </c>
    </row>
    <row r="248" spans="2:16" ht="15" customHeight="1" x14ac:dyDescent="0.35">
      <c r="B248" s="164">
        <v>9</v>
      </c>
      <c r="C248" s="705"/>
      <c r="D248" s="705"/>
      <c r="E248" s="705"/>
      <c r="F248" s="705"/>
      <c r="G248" s="705"/>
      <c r="H248" s="788"/>
      <c r="I248" s="165">
        <v>0.5</v>
      </c>
      <c r="J248" s="17"/>
      <c r="K248" s="49">
        <f t="shared" si="22"/>
        <v>0</v>
      </c>
      <c r="L248" s="18"/>
      <c r="M248" s="46">
        <f t="shared" si="23"/>
        <v>0</v>
      </c>
      <c r="N248" s="1"/>
      <c r="O248" s="1"/>
      <c r="P248" s="169">
        <f t="shared" si="24"/>
        <v>0</v>
      </c>
    </row>
    <row r="249" spans="2:16" ht="15" customHeight="1" x14ac:dyDescent="0.35">
      <c r="B249" s="164">
        <v>10</v>
      </c>
      <c r="C249" s="705"/>
      <c r="D249" s="705"/>
      <c r="E249" s="705"/>
      <c r="F249" s="705"/>
      <c r="G249" s="705"/>
      <c r="H249" s="788"/>
      <c r="I249" s="165">
        <v>0.5</v>
      </c>
      <c r="J249" s="17"/>
      <c r="K249" s="49">
        <f t="shared" si="22"/>
        <v>0</v>
      </c>
      <c r="L249" s="18"/>
      <c r="M249" s="46">
        <f t="shared" si="23"/>
        <v>0</v>
      </c>
      <c r="N249" s="1"/>
      <c r="O249" s="1"/>
      <c r="P249" s="169">
        <f t="shared" si="24"/>
        <v>0</v>
      </c>
    </row>
    <row r="250" spans="2:16" ht="15" customHeight="1" outlineLevel="1" x14ac:dyDescent="0.35">
      <c r="B250" s="164">
        <v>11</v>
      </c>
      <c r="C250" s="705"/>
      <c r="D250" s="705"/>
      <c r="E250" s="705"/>
      <c r="F250" s="705"/>
      <c r="G250" s="705"/>
      <c r="H250" s="788"/>
      <c r="I250" s="165">
        <v>0.5</v>
      </c>
      <c r="J250" s="17"/>
      <c r="K250" s="49">
        <f t="shared" si="22"/>
        <v>0</v>
      </c>
      <c r="L250" s="18"/>
      <c r="M250" s="46">
        <f t="shared" si="23"/>
        <v>0</v>
      </c>
      <c r="N250" s="1"/>
      <c r="O250" s="1"/>
      <c r="P250" s="169">
        <f t="shared" si="24"/>
        <v>0</v>
      </c>
    </row>
    <row r="251" spans="2:16" ht="15" customHeight="1" outlineLevel="1" x14ac:dyDescent="0.35">
      <c r="B251" s="164">
        <v>12</v>
      </c>
      <c r="C251" s="705"/>
      <c r="D251" s="705"/>
      <c r="E251" s="705"/>
      <c r="F251" s="705"/>
      <c r="G251" s="705"/>
      <c r="H251" s="788"/>
      <c r="I251" s="165">
        <v>0.5</v>
      </c>
      <c r="J251" s="17"/>
      <c r="K251" s="49">
        <f t="shared" si="22"/>
        <v>0</v>
      </c>
      <c r="L251" s="18"/>
      <c r="M251" s="46">
        <f t="shared" si="23"/>
        <v>0</v>
      </c>
      <c r="N251" s="1"/>
      <c r="O251" s="1"/>
      <c r="P251" s="169">
        <f t="shared" si="24"/>
        <v>0</v>
      </c>
    </row>
    <row r="252" spans="2:16" ht="15" customHeight="1" outlineLevel="1" x14ac:dyDescent="0.35">
      <c r="B252" s="164">
        <v>13</v>
      </c>
      <c r="C252" s="705"/>
      <c r="D252" s="705"/>
      <c r="E252" s="705"/>
      <c r="F252" s="705"/>
      <c r="G252" s="705"/>
      <c r="H252" s="788"/>
      <c r="I252" s="165">
        <v>0.5</v>
      </c>
      <c r="J252" s="17"/>
      <c r="K252" s="49">
        <f t="shared" si="22"/>
        <v>0</v>
      </c>
      <c r="L252" s="18"/>
      <c r="M252" s="46">
        <f t="shared" si="23"/>
        <v>0</v>
      </c>
      <c r="N252" s="1"/>
      <c r="O252" s="1"/>
      <c r="P252" s="169">
        <f t="shared" si="24"/>
        <v>0</v>
      </c>
    </row>
    <row r="253" spans="2:16" ht="15" customHeight="1" outlineLevel="1" x14ac:dyDescent="0.35">
      <c r="B253" s="164">
        <v>14</v>
      </c>
      <c r="C253" s="705"/>
      <c r="D253" s="705"/>
      <c r="E253" s="705"/>
      <c r="F253" s="705"/>
      <c r="G253" s="705"/>
      <c r="H253" s="788"/>
      <c r="I253" s="165">
        <v>0.5</v>
      </c>
      <c r="J253" s="17"/>
      <c r="K253" s="49">
        <f t="shared" si="22"/>
        <v>0</v>
      </c>
      <c r="L253" s="18"/>
      <c r="M253" s="46">
        <f t="shared" si="23"/>
        <v>0</v>
      </c>
      <c r="N253" s="1"/>
      <c r="O253" s="1"/>
      <c r="P253" s="169">
        <f t="shared" si="24"/>
        <v>0</v>
      </c>
    </row>
    <row r="254" spans="2:16" ht="15" customHeight="1" outlineLevel="1" x14ac:dyDescent="0.35">
      <c r="B254" s="164">
        <v>15</v>
      </c>
      <c r="C254" s="705"/>
      <c r="D254" s="705"/>
      <c r="E254" s="705"/>
      <c r="F254" s="705"/>
      <c r="G254" s="705"/>
      <c r="H254" s="788"/>
      <c r="I254" s="165">
        <v>0.5</v>
      </c>
      <c r="J254" s="17"/>
      <c r="K254" s="49">
        <f t="shared" si="22"/>
        <v>0</v>
      </c>
      <c r="L254" s="18"/>
      <c r="M254" s="46">
        <f t="shared" si="23"/>
        <v>0</v>
      </c>
      <c r="N254" s="1"/>
      <c r="O254" s="1"/>
      <c r="P254" s="169">
        <f t="shared" si="24"/>
        <v>0</v>
      </c>
    </row>
    <row r="255" spans="2:16" ht="15" customHeight="1" outlineLevel="1" x14ac:dyDescent="0.35">
      <c r="B255" s="164">
        <v>16</v>
      </c>
      <c r="C255" s="705"/>
      <c r="D255" s="705"/>
      <c r="E255" s="705"/>
      <c r="F255" s="705"/>
      <c r="G255" s="705"/>
      <c r="H255" s="788"/>
      <c r="I255" s="165">
        <v>0.5</v>
      </c>
      <c r="J255" s="17"/>
      <c r="K255" s="49">
        <f t="shared" si="22"/>
        <v>0</v>
      </c>
      <c r="L255" s="18"/>
      <c r="M255" s="46">
        <f t="shared" si="23"/>
        <v>0</v>
      </c>
      <c r="N255" s="1"/>
      <c r="O255" s="1"/>
      <c r="P255" s="169">
        <f t="shared" si="24"/>
        <v>0</v>
      </c>
    </row>
    <row r="256" spans="2:16" ht="15" customHeight="1" outlineLevel="1" x14ac:dyDescent="0.35">
      <c r="B256" s="164">
        <v>17</v>
      </c>
      <c r="C256" s="705"/>
      <c r="D256" s="705"/>
      <c r="E256" s="705"/>
      <c r="F256" s="705"/>
      <c r="G256" s="705"/>
      <c r="H256" s="788"/>
      <c r="I256" s="165">
        <v>0.5</v>
      </c>
      <c r="J256" s="17"/>
      <c r="K256" s="49">
        <f t="shared" si="22"/>
        <v>0</v>
      </c>
      <c r="L256" s="18"/>
      <c r="M256" s="46">
        <f t="shared" si="23"/>
        <v>0</v>
      </c>
      <c r="N256" s="1"/>
      <c r="O256" s="1"/>
      <c r="P256" s="169">
        <f t="shared" si="24"/>
        <v>0</v>
      </c>
    </row>
    <row r="257" spans="2:16" ht="15" customHeight="1" outlineLevel="1" x14ac:dyDescent="0.35">
      <c r="B257" s="164">
        <v>18</v>
      </c>
      <c r="C257" s="705"/>
      <c r="D257" s="705"/>
      <c r="E257" s="705"/>
      <c r="F257" s="705"/>
      <c r="G257" s="705"/>
      <c r="H257" s="788"/>
      <c r="I257" s="165">
        <v>0.5</v>
      </c>
      <c r="J257" s="17"/>
      <c r="K257" s="49">
        <f t="shared" si="22"/>
        <v>0</v>
      </c>
      <c r="L257" s="18"/>
      <c r="M257" s="46">
        <f t="shared" si="23"/>
        <v>0</v>
      </c>
      <c r="N257" s="1"/>
      <c r="O257" s="1"/>
      <c r="P257" s="169">
        <f t="shared" si="24"/>
        <v>0</v>
      </c>
    </row>
    <row r="258" spans="2:16" ht="15" customHeight="1" outlineLevel="1" x14ac:dyDescent="0.35">
      <c r="B258" s="164">
        <v>19</v>
      </c>
      <c r="C258" s="705"/>
      <c r="D258" s="705"/>
      <c r="E258" s="705"/>
      <c r="F258" s="705"/>
      <c r="G258" s="705"/>
      <c r="H258" s="788"/>
      <c r="I258" s="165">
        <v>0.5</v>
      </c>
      <c r="J258" s="17"/>
      <c r="K258" s="49">
        <f t="shared" si="22"/>
        <v>0</v>
      </c>
      <c r="L258" s="18"/>
      <c r="M258" s="46">
        <f t="shared" si="23"/>
        <v>0</v>
      </c>
      <c r="N258" s="1"/>
      <c r="O258" s="1"/>
      <c r="P258" s="169">
        <f t="shared" si="24"/>
        <v>0</v>
      </c>
    </row>
    <row r="259" spans="2:16" ht="15" customHeight="1" outlineLevel="1" x14ac:dyDescent="0.35">
      <c r="B259" s="164">
        <v>20</v>
      </c>
      <c r="C259" s="705"/>
      <c r="D259" s="705"/>
      <c r="E259" s="705"/>
      <c r="F259" s="705"/>
      <c r="G259" s="705"/>
      <c r="H259" s="788"/>
      <c r="I259" s="165">
        <v>0.5</v>
      </c>
      <c r="J259" s="17"/>
      <c r="K259" s="49">
        <f t="shared" si="22"/>
        <v>0</v>
      </c>
      <c r="L259" s="18"/>
      <c r="M259" s="46">
        <f t="shared" si="23"/>
        <v>0</v>
      </c>
      <c r="N259" s="1"/>
      <c r="O259" s="1"/>
      <c r="P259" s="169">
        <f t="shared" si="24"/>
        <v>0</v>
      </c>
    </row>
    <row r="260" spans="2:16" ht="15" customHeight="1" outlineLevel="1" x14ac:dyDescent="0.35">
      <c r="B260" s="164">
        <v>21</v>
      </c>
      <c r="C260" s="705"/>
      <c r="D260" s="705"/>
      <c r="E260" s="705"/>
      <c r="F260" s="705"/>
      <c r="G260" s="705"/>
      <c r="H260" s="788"/>
      <c r="I260" s="165">
        <v>0.5</v>
      </c>
      <c r="J260" s="17"/>
      <c r="K260" s="49">
        <f t="shared" si="22"/>
        <v>0</v>
      </c>
      <c r="L260" s="18"/>
      <c r="M260" s="46">
        <f t="shared" si="23"/>
        <v>0</v>
      </c>
      <c r="N260" s="1"/>
      <c r="O260" s="1"/>
      <c r="P260" s="169">
        <f t="shared" si="24"/>
        <v>0</v>
      </c>
    </row>
    <row r="261" spans="2:16" ht="15" customHeight="1" outlineLevel="1" x14ac:dyDescent="0.35">
      <c r="B261" s="164">
        <v>22</v>
      </c>
      <c r="C261" s="705"/>
      <c r="D261" s="705"/>
      <c r="E261" s="705"/>
      <c r="F261" s="705"/>
      <c r="G261" s="705"/>
      <c r="H261" s="788"/>
      <c r="I261" s="165">
        <v>0.5</v>
      </c>
      <c r="J261" s="17"/>
      <c r="K261" s="49">
        <f t="shared" si="22"/>
        <v>0</v>
      </c>
      <c r="L261" s="18"/>
      <c r="M261" s="46">
        <f t="shared" si="23"/>
        <v>0</v>
      </c>
      <c r="N261" s="1"/>
      <c r="O261" s="1"/>
      <c r="P261" s="169">
        <f t="shared" si="24"/>
        <v>0</v>
      </c>
    </row>
    <row r="262" spans="2:16" ht="15" customHeight="1" outlineLevel="1" x14ac:dyDescent="0.35">
      <c r="B262" s="164">
        <v>23</v>
      </c>
      <c r="C262" s="705"/>
      <c r="D262" s="705"/>
      <c r="E262" s="705"/>
      <c r="F262" s="705"/>
      <c r="G262" s="705"/>
      <c r="H262" s="788"/>
      <c r="I262" s="165">
        <v>0.5</v>
      </c>
      <c r="J262" s="17"/>
      <c r="K262" s="49">
        <f t="shared" si="22"/>
        <v>0</v>
      </c>
      <c r="L262" s="18"/>
      <c r="M262" s="46">
        <f t="shared" si="23"/>
        <v>0</v>
      </c>
      <c r="N262" s="1"/>
      <c r="O262" s="1"/>
      <c r="P262" s="169">
        <f t="shared" si="24"/>
        <v>0</v>
      </c>
    </row>
    <row r="263" spans="2:16" ht="15" customHeight="1" outlineLevel="1" x14ac:dyDescent="0.35">
      <c r="B263" s="164">
        <v>24</v>
      </c>
      <c r="C263" s="705"/>
      <c r="D263" s="705"/>
      <c r="E263" s="705"/>
      <c r="F263" s="705"/>
      <c r="G263" s="705"/>
      <c r="H263" s="788"/>
      <c r="I263" s="165">
        <v>0.5</v>
      </c>
      <c r="J263" s="17"/>
      <c r="K263" s="49">
        <f t="shared" si="22"/>
        <v>0</v>
      </c>
      <c r="L263" s="18"/>
      <c r="M263" s="46">
        <f t="shared" si="23"/>
        <v>0</v>
      </c>
      <c r="N263" s="1"/>
      <c r="O263" s="1"/>
      <c r="P263" s="169">
        <f t="shared" si="24"/>
        <v>0</v>
      </c>
    </row>
    <row r="264" spans="2:16" ht="15" customHeight="1" outlineLevel="1" x14ac:dyDescent="0.35">
      <c r="B264" s="164">
        <v>25</v>
      </c>
      <c r="C264" s="705"/>
      <c r="D264" s="705"/>
      <c r="E264" s="705"/>
      <c r="F264" s="705"/>
      <c r="G264" s="705"/>
      <c r="H264" s="788"/>
      <c r="I264" s="165">
        <v>0.5</v>
      </c>
      <c r="J264" s="17"/>
      <c r="K264" s="49">
        <f t="shared" si="22"/>
        <v>0</v>
      </c>
      <c r="L264" s="18"/>
      <c r="M264" s="46">
        <f t="shared" si="23"/>
        <v>0</v>
      </c>
      <c r="N264" s="1"/>
      <c r="O264" s="1"/>
      <c r="P264" s="169">
        <f t="shared" si="24"/>
        <v>0</v>
      </c>
    </row>
    <row r="265" spans="2:16" ht="15" customHeight="1" outlineLevel="1" x14ac:dyDescent="0.35">
      <c r="B265" s="164">
        <v>26</v>
      </c>
      <c r="C265" s="705"/>
      <c r="D265" s="705"/>
      <c r="E265" s="705"/>
      <c r="F265" s="705"/>
      <c r="G265" s="705"/>
      <c r="H265" s="788"/>
      <c r="I265" s="165">
        <v>0.5</v>
      </c>
      <c r="J265" s="17"/>
      <c r="K265" s="49">
        <f t="shared" si="22"/>
        <v>0</v>
      </c>
      <c r="L265" s="18"/>
      <c r="M265" s="46">
        <f t="shared" si="23"/>
        <v>0</v>
      </c>
      <c r="N265" s="1"/>
      <c r="O265" s="1"/>
      <c r="P265" s="169">
        <f t="shared" si="24"/>
        <v>0</v>
      </c>
    </row>
    <row r="266" spans="2:16" ht="15" customHeight="1" outlineLevel="1" x14ac:dyDescent="0.35">
      <c r="B266" s="164">
        <v>27</v>
      </c>
      <c r="C266" s="705"/>
      <c r="D266" s="705"/>
      <c r="E266" s="705"/>
      <c r="F266" s="705"/>
      <c r="G266" s="705"/>
      <c r="H266" s="788"/>
      <c r="I266" s="165">
        <v>0.5</v>
      </c>
      <c r="J266" s="17"/>
      <c r="K266" s="49">
        <f t="shared" si="22"/>
        <v>0</v>
      </c>
      <c r="L266" s="18"/>
      <c r="M266" s="46">
        <f t="shared" si="23"/>
        <v>0</v>
      </c>
      <c r="N266" s="1"/>
      <c r="O266" s="1"/>
      <c r="P266" s="169">
        <f t="shared" si="24"/>
        <v>0</v>
      </c>
    </row>
    <row r="267" spans="2:16" ht="15" customHeight="1" outlineLevel="1" x14ac:dyDescent="0.35">
      <c r="B267" s="164">
        <v>28</v>
      </c>
      <c r="C267" s="705"/>
      <c r="D267" s="705"/>
      <c r="E267" s="705"/>
      <c r="F267" s="705"/>
      <c r="G267" s="705"/>
      <c r="H267" s="788"/>
      <c r="I267" s="165">
        <v>0.5</v>
      </c>
      <c r="J267" s="17"/>
      <c r="K267" s="49">
        <f t="shared" si="22"/>
        <v>0</v>
      </c>
      <c r="L267" s="18"/>
      <c r="M267" s="46">
        <f t="shared" si="23"/>
        <v>0</v>
      </c>
      <c r="N267" s="1"/>
      <c r="O267" s="1"/>
      <c r="P267" s="169">
        <f t="shared" si="24"/>
        <v>0</v>
      </c>
    </row>
    <row r="268" spans="2:16" ht="15" customHeight="1" outlineLevel="1" x14ac:dyDescent="0.35">
      <c r="B268" s="164">
        <v>29</v>
      </c>
      <c r="C268" s="705"/>
      <c r="D268" s="705"/>
      <c r="E268" s="705"/>
      <c r="F268" s="705"/>
      <c r="G268" s="705"/>
      <c r="H268" s="788"/>
      <c r="I268" s="165">
        <v>0.5</v>
      </c>
      <c r="J268" s="17"/>
      <c r="K268" s="49">
        <f t="shared" si="22"/>
        <v>0</v>
      </c>
      <c r="L268" s="18"/>
      <c r="M268" s="46">
        <f t="shared" si="23"/>
        <v>0</v>
      </c>
      <c r="N268" s="1"/>
      <c r="O268" s="1"/>
      <c r="P268" s="169">
        <f t="shared" si="24"/>
        <v>0</v>
      </c>
    </row>
    <row r="269" spans="2:16" ht="15" customHeight="1" outlineLevel="1" x14ac:dyDescent="0.35">
      <c r="B269" s="164">
        <v>30</v>
      </c>
      <c r="C269" s="705"/>
      <c r="D269" s="705"/>
      <c r="E269" s="705"/>
      <c r="F269" s="705"/>
      <c r="G269" s="705"/>
      <c r="H269" s="788"/>
      <c r="I269" s="165">
        <v>0.5</v>
      </c>
      <c r="J269" s="17"/>
      <c r="K269" s="49">
        <f t="shared" si="22"/>
        <v>0</v>
      </c>
      <c r="L269" s="18"/>
      <c r="M269" s="46">
        <f t="shared" si="23"/>
        <v>0</v>
      </c>
      <c r="N269" s="1"/>
      <c r="O269" s="1"/>
      <c r="P269" s="169">
        <f t="shared" si="24"/>
        <v>0</v>
      </c>
    </row>
    <row r="270" spans="2:16" ht="15" customHeight="1" outlineLevel="1" x14ac:dyDescent="0.35">
      <c r="B270" s="164">
        <v>31</v>
      </c>
      <c r="C270" s="705"/>
      <c r="D270" s="705"/>
      <c r="E270" s="705"/>
      <c r="F270" s="705"/>
      <c r="G270" s="705"/>
      <c r="H270" s="788"/>
      <c r="I270" s="165">
        <v>0.5</v>
      </c>
      <c r="J270" s="17"/>
      <c r="K270" s="49">
        <f t="shared" si="22"/>
        <v>0</v>
      </c>
      <c r="L270" s="18"/>
      <c r="M270" s="46">
        <f t="shared" si="23"/>
        <v>0</v>
      </c>
      <c r="N270" s="1"/>
      <c r="O270" s="1"/>
      <c r="P270" s="169">
        <f t="shared" si="24"/>
        <v>0</v>
      </c>
    </row>
    <row r="271" spans="2:16" ht="15" customHeight="1" outlineLevel="1" x14ac:dyDescent="0.35">
      <c r="B271" s="164">
        <v>32</v>
      </c>
      <c r="C271" s="705"/>
      <c r="D271" s="705"/>
      <c r="E271" s="705"/>
      <c r="F271" s="705"/>
      <c r="G271" s="705"/>
      <c r="H271" s="788"/>
      <c r="I271" s="165">
        <v>0.5</v>
      </c>
      <c r="J271" s="17"/>
      <c r="K271" s="49">
        <f t="shared" si="22"/>
        <v>0</v>
      </c>
      <c r="L271" s="18"/>
      <c r="M271" s="46">
        <f t="shared" si="23"/>
        <v>0</v>
      </c>
      <c r="N271" s="1"/>
      <c r="O271" s="1"/>
      <c r="P271" s="169">
        <f t="shared" si="24"/>
        <v>0</v>
      </c>
    </row>
    <row r="272" spans="2:16" ht="15" customHeight="1" outlineLevel="1" x14ac:dyDescent="0.35">
      <c r="B272" s="164">
        <v>33</v>
      </c>
      <c r="C272" s="705"/>
      <c r="D272" s="705"/>
      <c r="E272" s="705"/>
      <c r="F272" s="705"/>
      <c r="G272" s="705"/>
      <c r="H272" s="788"/>
      <c r="I272" s="165">
        <v>0.5</v>
      </c>
      <c r="J272" s="17"/>
      <c r="K272" s="49">
        <f t="shared" si="22"/>
        <v>0</v>
      </c>
      <c r="L272" s="18"/>
      <c r="M272" s="46">
        <f t="shared" si="23"/>
        <v>0</v>
      </c>
      <c r="N272" s="1"/>
      <c r="O272" s="1"/>
      <c r="P272" s="169">
        <f t="shared" si="24"/>
        <v>0</v>
      </c>
    </row>
    <row r="273" spans="2:16" ht="15" customHeight="1" outlineLevel="1" x14ac:dyDescent="0.35">
      <c r="B273" s="164">
        <v>34</v>
      </c>
      <c r="C273" s="705"/>
      <c r="D273" s="705"/>
      <c r="E273" s="705"/>
      <c r="F273" s="705"/>
      <c r="G273" s="705"/>
      <c r="H273" s="788"/>
      <c r="I273" s="165">
        <v>0.5</v>
      </c>
      <c r="J273" s="17"/>
      <c r="K273" s="49">
        <f t="shared" si="22"/>
        <v>0</v>
      </c>
      <c r="L273" s="18"/>
      <c r="M273" s="46">
        <f t="shared" si="23"/>
        <v>0</v>
      </c>
      <c r="N273" s="1"/>
      <c r="O273" s="1"/>
      <c r="P273" s="169">
        <f t="shared" si="24"/>
        <v>0</v>
      </c>
    </row>
    <row r="274" spans="2:16" ht="15" customHeight="1" outlineLevel="1" x14ac:dyDescent="0.35">
      <c r="B274" s="164">
        <v>35</v>
      </c>
      <c r="C274" s="705"/>
      <c r="D274" s="705"/>
      <c r="E274" s="705"/>
      <c r="F274" s="705"/>
      <c r="G274" s="705"/>
      <c r="H274" s="788"/>
      <c r="I274" s="165">
        <v>0.5</v>
      </c>
      <c r="J274" s="17"/>
      <c r="K274" s="49">
        <f t="shared" si="22"/>
        <v>0</v>
      </c>
      <c r="L274" s="18"/>
      <c r="M274" s="46">
        <f t="shared" si="23"/>
        <v>0</v>
      </c>
      <c r="N274" s="1"/>
      <c r="O274" s="1"/>
      <c r="P274" s="169">
        <f t="shared" si="24"/>
        <v>0</v>
      </c>
    </row>
    <row r="275" spans="2:16" ht="15" customHeight="1" outlineLevel="1" x14ac:dyDescent="0.35">
      <c r="B275" s="164">
        <v>36</v>
      </c>
      <c r="C275" s="705"/>
      <c r="D275" s="705"/>
      <c r="E275" s="705"/>
      <c r="F275" s="705"/>
      <c r="G275" s="705"/>
      <c r="H275" s="788"/>
      <c r="I275" s="165">
        <v>0.5</v>
      </c>
      <c r="J275" s="17"/>
      <c r="K275" s="49">
        <f t="shared" si="22"/>
        <v>0</v>
      </c>
      <c r="L275" s="18"/>
      <c r="M275" s="46">
        <f t="shared" si="23"/>
        <v>0</v>
      </c>
      <c r="N275" s="1"/>
      <c r="O275" s="1"/>
      <c r="P275" s="169">
        <f t="shared" si="24"/>
        <v>0</v>
      </c>
    </row>
    <row r="276" spans="2:16" ht="15" customHeight="1" outlineLevel="1" x14ac:dyDescent="0.35">
      <c r="B276" s="164">
        <v>37</v>
      </c>
      <c r="C276" s="705"/>
      <c r="D276" s="705"/>
      <c r="E276" s="705"/>
      <c r="F276" s="705"/>
      <c r="G276" s="705"/>
      <c r="H276" s="788"/>
      <c r="I276" s="165">
        <v>0.5</v>
      </c>
      <c r="J276" s="17"/>
      <c r="K276" s="49">
        <f t="shared" si="22"/>
        <v>0</v>
      </c>
      <c r="L276" s="18"/>
      <c r="M276" s="46">
        <f t="shared" si="23"/>
        <v>0</v>
      </c>
      <c r="N276" s="1"/>
      <c r="O276" s="1"/>
      <c r="P276" s="169">
        <f t="shared" si="24"/>
        <v>0</v>
      </c>
    </row>
    <row r="277" spans="2:16" ht="15" customHeight="1" outlineLevel="1" x14ac:dyDescent="0.35">
      <c r="B277" s="164">
        <v>38</v>
      </c>
      <c r="C277" s="705"/>
      <c r="D277" s="705"/>
      <c r="E277" s="705"/>
      <c r="F277" s="705"/>
      <c r="G277" s="705"/>
      <c r="H277" s="788"/>
      <c r="I277" s="165">
        <v>0.5</v>
      </c>
      <c r="J277" s="17"/>
      <c r="K277" s="49">
        <f t="shared" si="22"/>
        <v>0</v>
      </c>
      <c r="L277" s="18"/>
      <c r="M277" s="46">
        <f t="shared" si="23"/>
        <v>0</v>
      </c>
      <c r="N277" s="1"/>
      <c r="O277" s="1"/>
      <c r="P277" s="169">
        <f t="shared" si="24"/>
        <v>0</v>
      </c>
    </row>
    <row r="278" spans="2:16" ht="15" customHeight="1" outlineLevel="1" x14ac:dyDescent="0.35">
      <c r="B278" s="164">
        <v>39</v>
      </c>
      <c r="C278" s="705"/>
      <c r="D278" s="705"/>
      <c r="E278" s="705"/>
      <c r="F278" s="705"/>
      <c r="G278" s="705"/>
      <c r="H278" s="788"/>
      <c r="I278" s="165">
        <v>0.5</v>
      </c>
      <c r="J278" s="17"/>
      <c r="K278" s="49">
        <f t="shared" si="22"/>
        <v>0</v>
      </c>
      <c r="L278" s="18"/>
      <c r="M278" s="46">
        <f t="shared" si="23"/>
        <v>0</v>
      </c>
      <c r="N278" s="1"/>
      <c r="O278" s="1"/>
      <c r="P278" s="169">
        <f t="shared" si="24"/>
        <v>0</v>
      </c>
    </row>
    <row r="279" spans="2:16" ht="15" customHeight="1" outlineLevel="1" x14ac:dyDescent="0.35">
      <c r="B279" s="164">
        <v>40</v>
      </c>
      <c r="C279" s="705"/>
      <c r="D279" s="705"/>
      <c r="E279" s="705"/>
      <c r="F279" s="705"/>
      <c r="G279" s="705"/>
      <c r="H279" s="788"/>
      <c r="I279" s="165">
        <v>0.5</v>
      </c>
      <c r="J279" s="17"/>
      <c r="K279" s="49">
        <f t="shared" si="22"/>
        <v>0</v>
      </c>
      <c r="L279" s="18"/>
      <c r="M279" s="46">
        <f t="shared" si="23"/>
        <v>0</v>
      </c>
      <c r="N279" s="1"/>
      <c r="O279" s="1"/>
      <c r="P279" s="169">
        <f t="shared" si="24"/>
        <v>0</v>
      </c>
    </row>
    <row r="280" spans="2:16" ht="15" customHeight="1" outlineLevel="1" x14ac:dyDescent="0.35">
      <c r="B280" s="164">
        <v>41</v>
      </c>
      <c r="C280" s="705"/>
      <c r="D280" s="705"/>
      <c r="E280" s="705"/>
      <c r="F280" s="705"/>
      <c r="G280" s="705"/>
      <c r="H280" s="788"/>
      <c r="I280" s="165">
        <v>0.5</v>
      </c>
      <c r="J280" s="17"/>
      <c r="K280" s="49">
        <f t="shared" si="22"/>
        <v>0</v>
      </c>
      <c r="L280" s="18"/>
      <c r="M280" s="46">
        <f t="shared" si="23"/>
        <v>0</v>
      </c>
      <c r="N280" s="1"/>
      <c r="O280" s="1"/>
      <c r="P280" s="169">
        <f t="shared" si="24"/>
        <v>0</v>
      </c>
    </row>
    <row r="281" spans="2:16" ht="15" customHeight="1" outlineLevel="1" x14ac:dyDescent="0.35">
      <c r="B281" s="164">
        <v>42</v>
      </c>
      <c r="C281" s="705"/>
      <c r="D281" s="705"/>
      <c r="E281" s="705"/>
      <c r="F281" s="705"/>
      <c r="G281" s="705"/>
      <c r="H281" s="788"/>
      <c r="I281" s="165">
        <v>0.5</v>
      </c>
      <c r="J281" s="17"/>
      <c r="K281" s="49">
        <f t="shared" si="22"/>
        <v>0</v>
      </c>
      <c r="L281" s="18"/>
      <c r="M281" s="46">
        <f t="shared" si="23"/>
        <v>0</v>
      </c>
      <c r="N281" s="1"/>
      <c r="O281" s="1"/>
      <c r="P281" s="169">
        <f t="shared" si="24"/>
        <v>0</v>
      </c>
    </row>
    <row r="282" spans="2:16" ht="15" customHeight="1" outlineLevel="1" x14ac:dyDescent="0.35">
      <c r="B282" s="164">
        <v>43</v>
      </c>
      <c r="C282" s="705"/>
      <c r="D282" s="705"/>
      <c r="E282" s="705"/>
      <c r="F282" s="705"/>
      <c r="G282" s="705"/>
      <c r="H282" s="788"/>
      <c r="I282" s="165">
        <v>0.5</v>
      </c>
      <c r="J282" s="17"/>
      <c r="K282" s="49">
        <f t="shared" si="22"/>
        <v>0</v>
      </c>
      <c r="L282" s="18"/>
      <c r="M282" s="46">
        <f t="shared" si="23"/>
        <v>0</v>
      </c>
      <c r="N282" s="1"/>
      <c r="O282" s="1"/>
      <c r="P282" s="169">
        <f t="shared" si="24"/>
        <v>0</v>
      </c>
    </row>
    <row r="283" spans="2:16" ht="15" customHeight="1" outlineLevel="1" x14ac:dyDescent="0.35">
      <c r="B283" s="164">
        <v>44</v>
      </c>
      <c r="C283" s="705"/>
      <c r="D283" s="705"/>
      <c r="E283" s="705"/>
      <c r="F283" s="705"/>
      <c r="G283" s="705"/>
      <c r="H283" s="788"/>
      <c r="I283" s="165">
        <v>0.5</v>
      </c>
      <c r="J283" s="17"/>
      <c r="K283" s="49">
        <f t="shared" si="22"/>
        <v>0</v>
      </c>
      <c r="L283" s="18"/>
      <c r="M283" s="46">
        <f t="shared" si="23"/>
        <v>0</v>
      </c>
      <c r="N283" s="1"/>
      <c r="O283" s="1"/>
      <c r="P283" s="169">
        <f t="shared" si="24"/>
        <v>0</v>
      </c>
    </row>
    <row r="284" spans="2:16" ht="15" customHeight="1" outlineLevel="1" x14ac:dyDescent="0.35">
      <c r="B284" s="164">
        <v>45</v>
      </c>
      <c r="C284" s="705"/>
      <c r="D284" s="705"/>
      <c r="E284" s="705"/>
      <c r="F284" s="705"/>
      <c r="G284" s="705"/>
      <c r="H284" s="788"/>
      <c r="I284" s="165">
        <v>0.5</v>
      </c>
      <c r="J284" s="17"/>
      <c r="K284" s="49">
        <f t="shared" si="22"/>
        <v>0</v>
      </c>
      <c r="L284" s="18"/>
      <c r="M284" s="46">
        <f t="shared" si="23"/>
        <v>0</v>
      </c>
      <c r="N284" s="1"/>
      <c r="O284" s="1"/>
      <c r="P284" s="169">
        <f t="shared" si="24"/>
        <v>0</v>
      </c>
    </row>
    <row r="285" spans="2:16" ht="15" customHeight="1" outlineLevel="1" x14ac:dyDescent="0.35">
      <c r="B285" s="164">
        <v>46</v>
      </c>
      <c r="C285" s="705"/>
      <c r="D285" s="705"/>
      <c r="E285" s="705"/>
      <c r="F285" s="705"/>
      <c r="G285" s="705"/>
      <c r="H285" s="788"/>
      <c r="I285" s="165">
        <v>0.5</v>
      </c>
      <c r="J285" s="17"/>
      <c r="K285" s="49">
        <f t="shared" si="22"/>
        <v>0</v>
      </c>
      <c r="L285" s="18"/>
      <c r="M285" s="46">
        <f t="shared" si="23"/>
        <v>0</v>
      </c>
      <c r="N285" s="1"/>
      <c r="O285" s="1"/>
      <c r="P285" s="169">
        <f t="shared" si="24"/>
        <v>0</v>
      </c>
    </row>
    <row r="286" spans="2:16" ht="15" customHeight="1" outlineLevel="1" x14ac:dyDescent="0.35">
      <c r="B286" s="164">
        <v>47</v>
      </c>
      <c r="C286" s="705"/>
      <c r="D286" s="705"/>
      <c r="E286" s="705"/>
      <c r="F286" s="705"/>
      <c r="G286" s="705"/>
      <c r="H286" s="788"/>
      <c r="I286" s="165">
        <v>0.5</v>
      </c>
      <c r="J286" s="17"/>
      <c r="K286" s="49">
        <f t="shared" si="22"/>
        <v>0</v>
      </c>
      <c r="L286" s="18"/>
      <c r="M286" s="46">
        <f t="shared" si="23"/>
        <v>0</v>
      </c>
      <c r="N286" s="1"/>
      <c r="O286" s="1"/>
      <c r="P286" s="169">
        <f t="shared" si="24"/>
        <v>0</v>
      </c>
    </row>
    <row r="287" spans="2:16" ht="15" customHeight="1" outlineLevel="1" x14ac:dyDescent="0.35">
      <c r="B287" s="164">
        <v>48</v>
      </c>
      <c r="C287" s="705"/>
      <c r="D287" s="705"/>
      <c r="E287" s="705"/>
      <c r="F287" s="705"/>
      <c r="G287" s="705"/>
      <c r="H287" s="788"/>
      <c r="I287" s="165">
        <v>0.5</v>
      </c>
      <c r="J287" s="17"/>
      <c r="K287" s="49">
        <f t="shared" si="22"/>
        <v>0</v>
      </c>
      <c r="L287" s="18"/>
      <c r="M287" s="46">
        <f t="shared" si="23"/>
        <v>0</v>
      </c>
      <c r="N287" s="1"/>
      <c r="O287" s="1"/>
      <c r="P287" s="169">
        <f t="shared" si="24"/>
        <v>0</v>
      </c>
    </row>
    <row r="288" spans="2:16" ht="15" customHeight="1" outlineLevel="1" x14ac:dyDescent="0.35">
      <c r="B288" s="164">
        <v>49</v>
      </c>
      <c r="C288" s="705"/>
      <c r="D288" s="705"/>
      <c r="E288" s="705"/>
      <c r="F288" s="705"/>
      <c r="G288" s="705"/>
      <c r="H288" s="788"/>
      <c r="I288" s="165">
        <v>0.5</v>
      </c>
      <c r="J288" s="17"/>
      <c r="K288" s="49">
        <f t="shared" si="22"/>
        <v>0</v>
      </c>
      <c r="L288" s="18"/>
      <c r="M288" s="46">
        <f t="shared" si="23"/>
        <v>0</v>
      </c>
      <c r="N288" s="1"/>
      <c r="O288" s="1"/>
      <c r="P288" s="169">
        <f t="shared" si="24"/>
        <v>0</v>
      </c>
    </row>
    <row r="289" spans="2:16" ht="15" customHeight="1" outlineLevel="1" x14ac:dyDescent="0.35">
      <c r="B289" s="164">
        <v>50</v>
      </c>
      <c r="C289" s="705"/>
      <c r="D289" s="705"/>
      <c r="E289" s="705"/>
      <c r="F289" s="705"/>
      <c r="G289" s="705"/>
      <c r="H289" s="788"/>
      <c r="I289" s="165">
        <v>0.5</v>
      </c>
      <c r="J289" s="17"/>
      <c r="K289" s="49">
        <f t="shared" si="22"/>
        <v>0</v>
      </c>
      <c r="L289" s="18"/>
      <c r="M289" s="46">
        <f t="shared" si="23"/>
        <v>0</v>
      </c>
      <c r="N289" s="1"/>
      <c r="O289" s="1"/>
      <c r="P289" s="169">
        <f t="shared" si="24"/>
        <v>0</v>
      </c>
    </row>
    <row r="290" spans="2:16" ht="15" customHeight="1" x14ac:dyDescent="0.35">
      <c r="B290" s="170"/>
      <c r="C290" s="795" t="s">
        <v>1034</v>
      </c>
      <c r="D290" s="795"/>
      <c r="E290" s="795"/>
      <c r="F290" s="795"/>
      <c r="G290" s="795"/>
      <c r="H290" s="795"/>
      <c r="I290" s="795"/>
      <c r="J290" s="795"/>
      <c r="K290" s="795"/>
      <c r="L290" s="796"/>
      <c r="M290" s="171">
        <f>SUM(M240:M289)</f>
        <v>0</v>
      </c>
      <c r="N290" s="171">
        <f>SUM(N240:N289)</f>
        <v>0</v>
      </c>
      <c r="O290" s="171">
        <f>SUM(O240:O289)</f>
        <v>0</v>
      </c>
      <c r="P290" s="171">
        <f>SUM(P240:P289)</f>
        <v>0</v>
      </c>
    </row>
    <row r="291" spans="2:16" ht="15" customHeight="1" x14ac:dyDescent="0.35">
      <c r="B291" s="172"/>
      <c r="C291" s="793" t="s">
        <v>1035</v>
      </c>
      <c r="D291" s="793"/>
      <c r="E291" s="793"/>
      <c r="F291" s="793"/>
      <c r="G291" s="793"/>
      <c r="H291" s="793"/>
      <c r="I291" s="793"/>
      <c r="J291" s="793"/>
      <c r="K291" s="793"/>
      <c r="L291" s="794"/>
      <c r="M291" s="173">
        <f>SUM(M237,M290)</f>
        <v>0</v>
      </c>
      <c r="N291" s="173">
        <f>SUM(N237,N290)</f>
        <v>0</v>
      </c>
      <c r="O291" s="173">
        <f>SUM(O237,O290)</f>
        <v>0</v>
      </c>
      <c r="P291" s="173">
        <f>SUM(P237,P290)</f>
        <v>0</v>
      </c>
    </row>
    <row r="292" spans="2:16" ht="15" customHeight="1" x14ac:dyDescent="0.35">
      <c r="B292" s="745" t="s">
        <v>924</v>
      </c>
      <c r="C292" s="746"/>
      <c r="D292" s="746"/>
      <c r="E292" s="746"/>
      <c r="F292" s="746"/>
      <c r="G292" s="746"/>
      <c r="H292" s="746"/>
      <c r="I292" s="746"/>
      <c r="J292" s="746"/>
      <c r="K292" s="746"/>
      <c r="L292" s="746"/>
      <c r="M292" s="746"/>
      <c r="N292" s="746"/>
      <c r="O292" s="746"/>
      <c r="P292" s="747"/>
    </row>
    <row r="293" spans="2:16" ht="15" customHeight="1" x14ac:dyDescent="0.35">
      <c r="B293" s="792" t="s">
        <v>564</v>
      </c>
      <c r="C293" s="792"/>
      <c r="D293" s="792"/>
      <c r="E293" s="792"/>
      <c r="F293" s="792"/>
      <c r="G293" s="792"/>
      <c r="H293" s="792"/>
      <c r="I293" s="792"/>
      <c r="J293" s="792"/>
      <c r="K293" s="792"/>
      <c r="L293" s="792"/>
      <c r="M293" s="807" t="s">
        <v>529</v>
      </c>
      <c r="N293" s="807"/>
      <c r="O293" s="807"/>
      <c r="P293" s="807"/>
    </row>
    <row r="294" spans="2:16" ht="15" customHeight="1" x14ac:dyDescent="0.35">
      <c r="B294" s="789" t="s">
        <v>566</v>
      </c>
      <c r="C294" s="790"/>
      <c r="D294" s="790"/>
      <c r="E294" s="790"/>
      <c r="F294" s="790"/>
      <c r="G294" s="790"/>
      <c r="H294" s="791"/>
      <c r="I294" s="160" t="s">
        <v>579</v>
      </c>
      <c r="J294" s="161" t="s">
        <v>568</v>
      </c>
      <c r="K294" s="161" t="s">
        <v>567</v>
      </c>
      <c r="L294" s="161" t="s">
        <v>540</v>
      </c>
      <c r="M294" s="161" t="s">
        <v>1206</v>
      </c>
      <c r="N294" s="162" t="s">
        <v>582</v>
      </c>
      <c r="O294" s="162" t="s">
        <v>583</v>
      </c>
      <c r="P294" s="163" t="s">
        <v>569</v>
      </c>
    </row>
    <row r="295" spans="2:16" ht="15" customHeight="1" x14ac:dyDescent="0.35">
      <c r="B295" s="164">
        <v>1</v>
      </c>
      <c r="C295" s="705"/>
      <c r="D295" s="705"/>
      <c r="E295" s="705"/>
      <c r="F295" s="705"/>
      <c r="G295" s="705"/>
      <c r="H295" s="788"/>
      <c r="I295" s="165">
        <v>0.5</v>
      </c>
      <c r="J295" s="17"/>
      <c r="K295" s="49">
        <f>IF(OR(I295=0,J295=0),0,IF((((($O$5^2*I295^2)/$H$6^2)*J295)/((($O$5^2*I295^2)/$H$6^2)+J295))&lt;(($O$5^2*I295^2)/$H$6^2),ROUND((((($O$5^2*I295^2)/$H$6^2)*J295)/((($O$5^2*I295^2)/$H$6^2)+J295)),0),ROUND((($O$5^2*I295^2)/$H$6^2),0)))</f>
        <v>0</v>
      </c>
      <c r="L295" s="18"/>
      <c r="M295" s="46">
        <f>P295-N295-O295</f>
        <v>0</v>
      </c>
      <c r="N295" s="1"/>
      <c r="O295" s="1"/>
      <c r="P295" s="169">
        <f>K295*L295</f>
        <v>0</v>
      </c>
    </row>
    <row r="296" spans="2:16" ht="15" customHeight="1" x14ac:dyDescent="0.35">
      <c r="B296" s="164">
        <v>2</v>
      </c>
      <c r="C296" s="705"/>
      <c r="D296" s="705"/>
      <c r="E296" s="705"/>
      <c r="F296" s="705"/>
      <c r="G296" s="705"/>
      <c r="H296" s="788"/>
      <c r="I296" s="165">
        <v>0.5</v>
      </c>
      <c r="J296" s="17"/>
      <c r="K296" s="49">
        <f t="shared" ref="K296:K335" si="25">IF(OR(I296=0,J296=0),0,IF((((($O$5^2*I296^2)/$H$6^2)*J296)/((($O$5^2*I296^2)/$H$6^2)+J296))&lt;(($O$5^2*I296^2)/$H$6^2),ROUND((((($O$5^2*I296^2)/$H$6^2)*J296)/((($O$5^2*I296^2)/$H$6^2)+J296)),0),ROUND((($O$5^2*I296^2)/$H$6^2),0)))</f>
        <v>0</v>
      </c>
      <c r="L296" s="18"/>
      <c r="M296" s="46">
        <f t="shared" ref="M296:M344" si="26">P296-N296-O296</f>
        <v>0</v>
      </c>
      <c r="N296" s="1"/>
      <c r="O296" s="1"/>
      <c r="P296" s="169">
        <f t="shared" ref="P296:P344" si="27">K296*L296</f>
        <v>0</v>
      </c>
    </row>
    <row r="297" spans="2:16" ht="15" customHeight="1" x14ac:dyDescent="0.35">
      <c r="B297" s="164">
        <v>3</v>
      </c>
      <c r="C297" s="705"/>
      <c r="D297" s="705"/>
      <c r="E297" s="705"/>
      <c r="F297" s="705"/>
      <c r="G297" s="705"/>
      <c r="H297" s="788"/>
      <c r="I297" s="165">
        <v>0.5</v>
      </c>
      <c r="J297" s="17"/>
      <c r="K297" s="49">
        <f t="shared" si="25"/>
        <v>0</v>
      </c>
      <c r="L297" s="18"/>
      <c r="M297" s="46">
        <f t="shared" si="26"/>
        <v>0</v>
      </c>
      <c r="N297" s="1"/>
      <c r="O297" s="1"/>
      <c r="P297" s="169">
        <f t="shared" si="27"/>
        <v>0</v>
      </c>
    </row>
    <row r="298" spans="2:16" ht="15" customHeight="1" x14ac:dyDescent="0.35">
      <c r="B298" s="164">
        <v>4</v>
      </c>
      <c r="C298" s="705"/>
      <c r="D298" s="705"/>
      <c r="E298" s="705"/>
      <c r="F298" s="705"/>
      <c r="G298" s="705"/>
      <c r="H298" s="788"/>
      <c r="I298" s="165">
        <v>0.5</v>
      </c>
      <c r="J298" s="17"/>
      <c r="K298" s="49">
        <f t="shared" si="25"/>
        <v>0</v>
      </c>
      <c r="L298" s="18"/>
      <c r="M298" s="46">
        <f t="shared" si="26"/>
        <v>0</v>
      </c>
      <c r="N298" s="1"/>
      <c r="O298" s="1"/>
      <c r="P298" s="169">
        <f t="shared" si="27"/>
        <v>0</v>
      </c>
    </row>
    <row r="299" spans="2:16" ht="15" customHeight="1" x14ac:dyDescent="0.35">
      <c r="B299" s="164">
        <v>5</v>
      </c>
      <c r="C299" s="705"/>
      <c r="D299" s="705"/>
      <c r="E299" s="705"/>
      <c r="F299" s="705"/>
      <c r="G299" s="705"/>
      <c r="H299" s="788"/>
      <c r="I299" s="165">
        <v>0.5</v>
      </c>
      <c r="J299" s="17"/>
      <c r="K299" s="49">
        <f t="shared" si="25"/>
        <v>0</v>
      </c>
      <c r="L299" s="18"/>
      <c r="M299" s="46">
        <f t="shared" si="26"/>
        <v>0</v>
      </c>
      <c r="N299" s="1"/>
      <c r="O299" s="1"/>
      <c r="P299" s="169">
        <f t="shared" si="27"/>
        <v>0</v>
      </c>
    </row>
    <row r="300" spans="2:16" ht="15" customHeight="1" x14ac:dyDescent="0.35">
      <c r="B300" s="164">
        <v>6</v>
      </c>
      <c r="C300" s="705"/>
      <c r="D300" s="705"/>
      <c r="E300" s="705"/>
      <c r="F300" s="705"/>
      <c r="G300" s="705"/>
      <c r="H300" s="788"/>
      <c r="I300" s="165">
        <v>0.5</v>
      </c>
      <c r="J300" s="17"/>
      <c r="K300" s="49">
        <f t="shared" si="25"/>
        <v>0</v>
      </c>
      <c r="L300" s="18"/>
      <c r="M300" s="46">
        <f t="shared" si="26"/>
        <v>0</v>
      </c>
      <c r="N300" s="1"/>
      <c r="O300" s="1"/>
      <c r="P300" s="169">
        <f t="shared" si="27"/>
        <v>0</v>
      </c>
    </row>
    <row r="301" spans="2:16" ht="15" customHeight="1" x14ac:dyDescent="0.35">
      <c r="B301" s="164">
        <v>7</v>
      </c>
      <c r="C301" s="705"/>
      <c r="D301" s="705"/>
      <c r="E301" s="705"/>
      <c r="F301" s="705"/>
      <c r="G301" s="705"/>
      <c r="H301" s="788"/>
      <c r="I301" s="165">
        <v>0.5</v>
      </c>
      <c r="J301" s="17"/>
      <c r="K301" s="49">
        <f t="shared" si="25"/>
        <v>0</v>
      </c>
      <c r="L301" s="18"/>
      <c r="M301" s="46">
        <f t="shared" si="26"/>
        <v>0</v>
      </c>
      <c r="N301" s="1"/>
      <c r="O301" s="1"/>
      <c r="P301" s="169">
        <f t="shared" si="27"/>
        <v>0</v>
      </c>
    </row>
    <row r="302" spans="2:16" ht="15" customHeight="1" x14ac:dyDescent="0.35">
      <c r="B302" s="164">
        <v>8</v>
      </c>
      <c r="C302" s="705"/>
      <c r="D302" s="705"/>
      <c r="E302" s="705"/>
      <c r="F302" s="705"/>
      <c r="G302" s="705"/>
      <c r="H302" s="788"/>
      <c r="I302" s="165">
        <v>0.5</v>
      </c>
      <c r="J302" s="17"/>
      <c r="K302" s="49">
        <f t="shared" si="25"/>
        <v>0</v>
      </c>
      <c r="L302" s="18"/>
      <c r="M302" s="46">
        <f t="shared" si="26"/>
        <v>0</v>
      </c>
      <c r="N302" s="1"/>
      <c r="O302" s="1"/>
      <c r="P302" s="169">
        <f t="shared" si="27"/>
        <v>0</v>
      </c>
    </row>
    <row r="303" spans="2:16" ht="15" customHeight="1" x14ac:dyDescent="0.35">
      <c r="B303" s="164">
        <v>9</v>
      </c>
      <c r="C303" s="705"/>
      <c r="D303" s="705"/>
      <c r="E303" s="705"/>
      <c r="F303" s="705"/>
      <c r="G303" s="705"/>
      <c r="H303" s="788"/>
      <c r="I303" s="165">
        <v>0.5</v>
      </c>
      <c r="J303" s="17"/>
      <c r="K303" s="49">
        <f t="shared" si="25"/>
        <v>0</v>
      </c>
      <c r="L303" s="18"/>
      <c r="M303" s="46">
        <f t="shared" si="26"/>
        <v>0</v>
      </c>
      <c r="N303" s="1"/>
      <c r="O303" s="1"/>
      <c r="P303" s="169">
        <f t="shared" si="27"/>
        <v>0</v>
      </c>
    </row>
    <row r="304" spans="2:16" ht="15" customHeight="1" x14ac:dyDescent="0.35">
      <c r="B304" s="164">
        <v>10</v>
      </c>
      <c r="C304" s="705"/>
      <c r="D304" s="705"/>
      <c r="E304" s="705"/>
      <c r="F304" s="705"/>
      <c r="G304" s="705"/>
      <c r="H304" s="788"/>
      <c r="I304" s="165">
        <v>0.5</v>
      </c>
      <c r="J304" s="17"/>
      <c r="K304" s="49">
        <f t="shared" si="25"/>
        <v>0</v>
      </c>
      <c r="L304" s="18"/>
      <c r="M304" s="46">
        <f t="shared" si="26"/>
        <v>0</v>
      </c>
      <c r="N304" s="1"/>
      <c r="O304" s="1"/>
      <c r="P304" s="169">
        <f t="shared" si="27"/>
        <v>0</v>
      </c>
    </row>
    <row r="305" spans="2:16" ht="15" customHeight="1" outlineLevel="1" x14ac:dyDescent="0.35">
      <c r="B305" s="164">
        <v>11</v>
      </c>
      <c r="C305" s="705"/>
      <c r="D305" s="705"/>
      <c r="E305" s="705"/>
      <c r="F305" s="705"/>
      <c r="G305" s="705"/>
      <c r="H305" s="788"/>
      <c r="I305" s="165">
        <v>0.5</v>
      </c>
      <c r="J305" s="17"/>
      <c r="K305" s="49">
        <f t="shared" si="25"/>
        <v>0</v>
      </c>
      <c r="L305" s="18"/>
      <c r="M305" s="46">
        <f t="shared" si="26"/>
        <v>0</v>
      </c>
      <c r="N305" s="1"/>
      <c r="O305" s="1"/>
      <c r="P305" s="169">
        <f t="shared" si="27"/>
        <v>0</v>
      </c>
    </row>
    <row r="306" spans="2:16" ht="15" customHeight="1" outlineLevel="1" x14ac:dyDescent="0.35">
      <c r="B306" s="164">
        <v>12</v>
      </c>
      <c r="C306" s="705"/>
      <c r="D306" s="705"/>
      <c r="E306" s="705"/>
      <c r="F306" s="705"/>
      <c r="G306" s="705"/>
      <c r="H306" s="788"/>
      <c r="I306" s="165">
        <v>0.5</v>
      </c>
      <c r="J306" s="17"/>
      <c r="K306" s="49">
        <f t="shared" si="25"/>
        <v>0</v>
      </c>
      <c r="L306" s="18"/>
      <c r="M306" s="46">
        <f t="shared" si="26"/>
        <v>0</v>
      </c>
      <c r="N306" s="1"/>
      <c r="O306" s="1"/>
      <c r="P306" s="169">
        <f t="shared" si="27"/>
        <v>0</v>
      </c>
    </row>
    <row r="307" spans="2:16" ht="15" customHeight="1" outlineLevel="1" x14ac:dyDescent="0.35">
      <c r="B307" s="164">
        <v>13</v>
      </c>
      <c r="C307" s="705"/>
      <c r="D307" s="705"/>
      <c r="E307" s="705"/>
      <c r="F307" s="705"/>
      <c r="G307" s="705"/>
      <c r="H307" s="788"/>
      <c r="I307" s="165">
        <v>0.5</v>
      </c>
      <c r="J307" s="17"/>
      <c r="K307" s="49">
        <f t="shared" si="25"/>
        <v>0</v>
      </c>
      <c r="L307" s="18"/>
      <c r="M307" s="46">
        <f t="shared" si="26"/>
        <v>0</v>
      </c>
      <c r="N307" s="1"/>
      <c r="O307" s="1"/>
      <c r="P307" s="169">
        <f t="shared" si="27"/>
        <v>0</v>
      </c>
    </row>
    <row r="308" spans="2:16" ht="15" customHeight="1" outlineLevel="1" x14ac:dyDescent="0.35">
      <c r="B308" s="164">
        <v>14</v>
      </c>
      <c r="C308" s="705"/>
      <c r="D308" s="705"/>
      <c r="E308" s="705"/>
      <c r="F308" s="705"/>
      <c r="G308" s="705"/>
      <c r="H308" s="788"/>
      <c r="I308" s="165">
        <v>0.5</v>
      </c>
      <c r="J308" s="17"/>
      <c r="K308" s="49">
        <f t="shared" si="25"/>
        <v>0</v>
      </c>
      <c r="L308" s="18"/>
      <c r="M308" s="46">
        <f t="shared" si="26"/>
        <v>0</v>
      </c>
      <c r="N308" s="1"/>
      <c r="O308" s="1"/>
      <c r="P308" s="169">
        <f t="shared" si="27"/>
        <v>0</v>
      </c>
    </row>
    <row r="309" spans="2:16" ht="15" customHeight="1" outlineLevel="1" x14ac:dyDescent="0.35">
      <c r="B309" s="164">
        <v>15</v>
      </c>
      <c r="C309" s="705"/>
      <c r="D309" s="705"/>
      <c r="E309" s="705"/>
      <c r="F309" s="705"/>
      <c r="G309" s="705"/>
      <c r="H309" s="788"/>
      <c r="I309" s="165">
        <v>0.5</v>
      </c>
      <c r="J309" s="17"/>
      <c r="K309" s="49">
        <f t="shared" si="25"/>
        <v>0</v>
      </c>
      <c r="L309" s="18"/>
      <c r="M309" s="46">
        <f t="shared" si="26"/>
        <v>0</v>
      </c>
      <c r="N309" s="1"/>
      <c r="O309" s="1"/>
      <c r="P309" s="169">
        <f t="shared" si="27"/>
        <v>0</v>
      </c>
    </row>
    <row r="310" spans="2:16" ht="15" customHeight="1" outlineLevel="1" x14ac:dyDescent="0.35">
      <c r="B310" s="164">
        <v>16</v>
      </c>
      <c r="C310" s="705"/>
      <c r="D310" s="705"/>
      <c r="E310" s="705"/>
      <c r="F310" s="705"/>
      <c r="G310" s="705"/>
      <c r="H310" s="788"/>
      <c r="I310" s="165">
        <v>0.5</v>
      </c>
      <c r="J310" s="17"/>
      <c r="K310" s="49">
        <f t="shared" si="25"/>
        <v>0</v>
      </c>
      <c r="L310" s="18"/>
      <c r="M310" s="46">
        <f t="shared" si="26"/>
        <v>0</v>
      </c>
      <c r="N310" s="1"/>
      <c r="O310" s="1"/>
      <c r="P310" s="169">
        <f t="shared" si="27"/>
        <v>0</v>
      </c>
    </row>
    <row r="311" spans="2:16" ht="15" customHeight="1" outlineLevel="1" x14ac:dyDescent="0.35">
      <c r="B311" s="164">
        <v>17</v>
      </c>
      <c r="C311" s="705"/>
      <c r="D311" s="705"/>
      <c r="E311" s="705"/>
      <c r="F311" s="705"/>
      <c r="G311" s="705"/>
      <c r="H311" s="788"/>
      <c r="I311" s="165">
        <v>0.5</v>
      </c>
      <c r="J311" s="17"/>
      <c r="K311" s="49">
        <f t="shared" si="25"/>
        <v>0</v>
      </c>
      <c r="L311" s="18"/>
      <c r="M311" s="46">
        <f t="shared" si="26"/>
        <v>0</v>
      </c>
      <c r="N311" s="1"/>
      <c r="O311" s="1"/>
      <c r="P311" s="169">
        <f t="shared" si="27"/>
        <v>0</v>
      </c>
    </row>
    <row r="312" spans="2:16" ht="15" customHeight="1" outlineLevel="1" x14ac:dyDescent="0.35">
      <c r="B312" s="164">
        <v>18</v>
      </c>
      <c r="C312" s="705"/>
      <c r="D312" s="705"/>
      <c r="E312" s="705"/>
      <c r="F312" s="705"/>
      <c r="G312" s="705"/>
      <c r="H312" s="788"/>
      <c r="I312" s="165">
        <v>0.5</v>
      </c>
      <c r="J312" s="17"/>
      <c r="K312" s="49">
        <f t="shared" si="25"/>
        <v>0</v>
      </c>
      <c r="L312" s="18"/>
      <c r="M312" s="46">
        <f t="shared" si="26"/>
        <v>0</v>
      </c>
      <c r="N312" s="1"/>
      <c r="O312" s="1"/>
      <c r="P312" s="169">
        <f t="shared" si="27"/>
        <v>0</v>
      </c>
    </row>
    <row r="313" spans="2:16" ht="15" customHeight="1" outlineLevel="1" x14ac:dyDescent="0.35">
      <c r="B313" s="164">
        <v>19</v>
      </c>
      <c r="C313" s="705"/>
      <c r="D313" s="705"/>
      <c r="E313" s="705"/>
      <c r="F313" s="705"/>
      <c r="G313" s="705"/>
      <c r="H313" s="788"/>
      <c r="I313" s="165">
        <v>0.5</v>
      </c>
      <c r="J313" s="17"/>
      <c r="K313" s="49">
        <f t="shared" si="25"/>
        <v>0</v>
      </c>
      <c r="L313" s="18"/>
      <c r="M313" s="46">
        <f t="shared" si="26"/>
        <v>0</v>
      </c>
      <c r="N313" s="1"/>
      <c r="O313" s="1"/>
      <c r="P313" s="169">
        <f t="shared" si="27"/>
        <v>0</v>
      </c>
    </row>
    <row r="314" spans="2:16" ht="15" customHeight="1" outlineLevel="1" x14ac:dyDescent="0.35">
      <c r="B314" s="164">
        <v>20</v>
      </c>
      <c r="C314" s="705"/>
      <c r="D314" s="705"/>
      <c r="E314" s="705"/>
      <c r="F314" s="705"/>
      <c r="G314" s="705"/>
      <c r="H314" s="788"/>
      <c r="I314" s="165">
        <v>0.5</v>
      </c>
      <c r="J314" s="17"/>
      <c r="K314" s="49">
        <f t="shared" si="25"/>
        <v>0</v>
      </c>
      <c r="L314" s="18"/>
      <c r="M314" s="46">
        <f t="shared" si="26"/>
        <v>0</v>
      </c>
      <c r="N314" s="1"/>
      <c r="O314" s="1"/>
      <c r="P314" s="169">
        <f t="shared" si="27"/>
        <v>0</v>
      </c>
    </row>
    <row r="315" spans="2:16" ht="15" customHeight="1" outlineLevel="1" x14ac:dyDescent="0.35">
      <c r="B315" s="164">
        <v>21</v>
      </c>
      <c r="C315" s="705"/>
      <c r="D315" s="705"/>
      <c r="E315" s="705"/>
      <c r="F315" s="705"/>
      <c r="G315" s="705"/>
      <c r="H315" s="788"/>
      <c r="I315" s="165">
        <v>0.5</v>
      </c>
      <c r="J315" s="17"/>
      <c r="K315" s="49">
        <f t="shared" si="25"/>
        <v>0</v>
      </c>
      <c r="L315" s="18"/>
      <c r="M315" s="46">
        <f t="shared" si="26"/>
        <v>0</v>
      </c>
      <c r="N315" s="1"/>
      <c r="O315" s="1"/>
      <c r="P315" s="169">
        <f t="shared" si="27"/>
        <v>0</v>
      </c>
    </row>
    <row r="316" spans="2:16" ht="15" customHeight="1" outlineLevel="1" x14ac:dyDescent="0.35">
      <c r="B316" s="164">
        <v>22</v>
      </c>
      <c r="C316" s="705"/>
      <c r="D316" s="705"/>
      <c r="E316" s="705"/>
      <c r="F316" s="705"/>
      <c r="G316" s="705"/>
      <c r="H316" s="788"/>
      <c r="I316" s="165">
        <v>0.5</v>
      </c>
      <c r="J316" s="17"/>
      <c r="K316" s="49">
        <f t="shared" si="25"/>
        <v>0</v>
      </c>
      <c r="L316" s="18"/>
      <c r="M316" s="46">
        <f t="shared" si="26"/>
        <v>0</v>
      </c>
      <c r="N316" s="1"/>
      <c r="O316" s="1"/>
      <c r="P316" s="169">
        <f t="shared" si="27"/>
        <v>0</v>
      </c>
    </row>
    <row r="317" spans="2:16" ht="15" customHeight="1" outlineLevel="1" x14ac:dyDescent="0.35">
      <c r="B317" s="164">
        <v>23</v>
      </c>
      <c r="C317" s="705"/>
      <c r="D317" s="705"/>
      <c r="E317" s="705"/>
      <c r="F317" s="705"/>
      <c r="G317" s="705"/>
      <c r="H317" s="788"/>
      <c r="I317" s="165">
        <v>0.5</v>
      </c>
      <c r="J317" s="17"/>
      <c r="K317" s="49">
        <f t="shared" si="25"/>
        <v>0</v>
      </c>
      <c r="L317" s="18"/>
      <c r="M317" s="46">
        <f t="shared" si="26"/>
        <v>0</v>
      </c>
      <c r="N317" s="1"/>
      <c r="O317" s="1"/>
      <c r="P317" s="169">
        <f t="shared" si="27"/>
        <v>0</v>
      </c>
    </row>
    <row r="318" spans="2:16" ht="15" customHeight="1" outlineLevel="1" x14ac:dyDescent="0.35">
      <c r="B318" s="164">
        <v>24</v>
      </c>
      <c r="C318" s="705"/>
      <c r="D318" s="705"/>
      <c r="E318" s="705"/>
      <c r="F318" s="705"/>
      <c r="G318" s="705"/>
      <c r="H318" s="788"/>
      <c r="I318" s="165">
        <v>0.5</v>
      </c>
      <c r="J318" s="17"/>
      <c r="K318" s="49">
        <f t="shared" si="25"/>
        <v>0</v>
      </c>
      <c r="L318" s="18"/>
      <c r="M318" s="46">
        <f t="shared" si="26"/>
        <v>0</v>
      </c>
      <c r="N318" s="1"/>
      <c r="O318" s="1"/>
      <c r="P318" s="169">
        <f t="shared" si="27"/>
        <v>0</v>
      </c>
    </row>
    <row r="319" spans="2:16" ht="15" customHeight="1" outlineLevel="1" x14ac:dyDescent="0.35">
      <c r="B319" s="164">
        <v>25</v>
      </c>
      <c r="C319" s="705"/>
      <c r="D319" s="705"/>
      <c r="E319" s="705"/>
      <c r="F319" s="705"/>
      <c r="G319" s="705"/>
      <c r="H319" s="788"/>
      <c r="I319" s="165">
        <v>0.5</v>
      </c>
      <c r="J319" s="17"/>
      <c r="K319" s="49">
        <f t="shared" si="25"/>
        <v>0</v>
      </c>
      <c r="L319" s="18"/>
      <c r="M319" s="46">
        <f t="shared" si="26"/>
        <v>0</v>
      </c>
      <c r="N319" s="1"/>
      <c r="O319" s="1"/>
      <c r="P319" s="169">
        <f t="shared" si="27"/>
        <v>0</v>
      </c>
    </row>
    <row r="320" spans="2:16" ht="15" customHeight="1" outlineLevel="1" x14ac:dyDescent="0.35">
      <c r="B320" s="164">
        <v>26</v>
      </c>
      <c r="C320" s="705"/>
      <c r="D320" s="705"/>
      <c r="E320" s="705"/>
      <c r="F320" s="705"/>
      <c r="G320" s="705"/>
      <c r="H320" s="788"/>
      <c r="I320" s="165">
        <v>0.5</v>
      </c>
      <c r="J320" s="17"/>
      <c r="K320" s="49">
        <f t="shared" si="25"/>
        <v>0</v>
      </c>
      <c r="L320" s="18"/>
      <c r="M320" s="46">
        <f t="shared" si="26"/>
        <v>0</v>
      </c>
      <c r="N320" s="1"/>
      <c r="O320" s="1"/>
      <c r="P320" s="169">
        <f t="shared" si="27"/>
        <v>0</v>
      </c>
    </row>
    <row r="321" spans="2:16" ht="15" customHeight="1" outlineLevel="1" x14ac:dyDescent="0.35">
      <c r="B321" s="164">
        <v>27</v>
      </c>
      <c r="C321" s="705"/>
      <c r="D321" s="705"/>
      <c r="E321" s="705"/>
      <c r="F321" s="705"/>
      <c r="G321" s="705"/>
      <c r="H321" s="788"/>
      <c r="I321" s="165">
        <v>0.5</v>
      </c>
      <c r="J321" s="17"/>
      <c r="K321" s="49">
        <f t="shared" si="25"/>
        <v>0</v>
      </c>
      <c r="L321" s="18"/>
      <c r="M321" s="46">
        <f t="shared" si="26"/>
        <v>0</v>
      </c>
      <c r="N321" s="1"/>
      <c r="O321" s="1"/>
      <c r="P321" s="169">
        <f t="shared" si="27"/>
        <v>0</v>
      </c>
    </row>
    <row r="322" spans="2:16" ht="15" customHeight="1" outlineLevel="1" x14ac:dyDescent="0.35">
      <c r="B322" s="164">
        <v>28</v>
      </c>
      <c r="C322" s="705"/>
      <c r="D322" s="705"/>
      <c r="E322" s="705"/>
      <c r="F322" s="705"/>
      <c r="G322" s="705"/>
      <c r="H322" s="788"/>
      <c r="I322" s="165">
        <v>0.5</v>
      </c>
      <c r="J322" s="17"/>
      <c r="K322" s="49">
        <f t="shared" si="25"/>
        <v>0</v>
      </c>
      <c r="L322" s="18"/>
      <c r="M322" s="46">
        <f t="shared" si="26"/>
        <v>0</v>
      </c>
      <c r="N322" s="1"/>
      <c r="O322" s="1"/>
      <c r="P322" s="169">
        <f t="shared" si="27"/>
        <v>0</v>
      </c>
    </row>
    <row r="323" spans="2:16" ht="15" customHeight="1" outlineLevel="1" x14ac:dyDescent="0.35">
      <c r="B323" s="164">
        <v>29</v>
      </c>
      <c r="C323" s="705"/>
      <c r="D323" s="705"/>
      <c r="E323" s="705"/>
      <c r="F323" s="705"/>
      <c r="G323" s="705"/>
      <c r="H323" s="788"/>
      <c r="I323" s="165">
        <v>0.5</v>
      </c>
      <c r="J323" s="17"/>
      <c r="K323" s="49">
        <f t="shared" si="25"/>
        <v>0</v>
      </c>
      <c r="L323" s="18"/>
      <c r="M323" s="46">
        <f t="shared" si="26"/>
        <v>0</v>
      </c>
      <c r="N323" s="1"/>
      <c r="O323" s="1"/>
      <c r="P323" s="169">
        <f t="shared" si="27"/>
        <v>0</v>
      </c>
    </row>
    <row r="324" spans="2:16" ht="15" customHeight="1" outlineLevel="1" x14ac:dyDescent="0.35">
      <c r="B324" s="164">
        <v>30</v>
      </c>
      <c r="C324" s="705"/>
      <c r="D324" s="705"/>
      <c r="E324" s="705"/>
      <c r="F324" s="705"/>
      <c r="G324" s="705"/>
      <c r="H324" s="788"/>
      <c r="I324" s="165">
        <v>0.5</v>
      </c>
      <c r="J324" s="17"/>
      <c r="K324" s="49">
        <f t="shared" si="25"/>
        <v>0</v>
      </c>
      <c r="L324" s="18"/>
      <c r="M324" s="46">
        <f t="shared" si="26"/>
        <v>0</v>
      </c>
      <c r="N324" s="1"/>
      <c r="O324" s="1"/>
      <c r="P324" s="169">
        <f t="shared" si="27"/>
        <v>0</v>
      </c>
    </row>
    <row r="325" spans="2:16" ht="15" customHeight="1" outlineLevel="1" x14ac:dyDescent="0.35">
      <c r="B325" s="164">
        <v>31</v>
      </c>
      <c r="C325" s="705"/>
      <c r="D325" s="705"/>
      <c r="E325" s="705"/>
      <c r="F325" s="705"/>
      <c r="G325" s="705"/>
      <c r="H325" s="788"/>
      <c r="I325" s="165">
        <v>0.5</v>
      </c>
      <c r="J325" s="17"/>
      <c r="K325" s="49">
        <f t="shared" si="25"/>
        <v>0</v>
      </c>
      <c r="L325" s="18"/>
      <c r="M325" s="46">
        <f t="shared" si="26"/>
        <v>0</v>
      </c>
      <c r="N325" s="1"/>
      <c r="O325" s="1"/>
      <c r="P325" s="169">
        <f t="shared" si="27"/>
        <v>0</v>
      </c>
    </row>
    <row r="326" spans="2:16" ht="15" customHeight="1" outlineLevel="1" x14ac:dyDescent="0.35">
      <c r="B326" s="164">
        <v>32</v>
      </c>
      <c r="C326" s="705"/>
      <c r="D326" s="705"/>
      <c r="E326" s="705"/>
      <c r="F326" s="705"/>
      <c r="G326" s="705"/>
      <c r="H326" s="788"/>
      <c r="I326" s="165">
        <v>0.5</v>
      </c>
      <c r="J326" s="17"/>
      <c r="K326" s="49">
        <f t="shared" si="25"/>
        <v>0</v>
      </c>
      <c r="L326" s="18"/>
      <c r="M326" s="46">
        <f t="shared" si="26"/>
        <v>0</v>
      </c>
      <c r="N326" s="1"/>
      <c r="O326" s="1"/>
      <c r="P326" s="169">
        <f t="shared" si="27"/>
        <v>0</v>
      </c>
    </row>
    <row r="327" spans="2:16" ht="15" customHeight="1" outlineLevel="1" x14ac:dyDescent="0.35">
      <c r="B327" s="164">
        <v>33</v>
      </c>
      <c r="C327" s="705"/>
      <c r="D327" s="705"/>
      <c r="E327" s="705"/>
      <c r="F327" s="705"/>
      <c r="G327" s="705"/>
      <c r="H327" s="788"/>
      <c r="I327" s="165">
        <v>0.5</v>
      </c>
      <c r="J327" s="17"/>
      <c r="K327" s="49">
        <f t="shared" si="25"/>
        <v>0</v>
      </c>
      <c r="L327" s="18"/>
      <c r="M327" s="46">
        <f t="shared" si="26"/>
        <v>0</v>
      </c>
      <c r="N327" s="1"/>
      <c r="O327" s="1"/>
      <c r="P327" s="169">
        <f t="shared" si="27"/>
        <v>0</v>
      </c>
    </row>
    <row r="328" spans="2:16" ht="15" customHeight="1" outlineLevel="1" x14ac:dyDescent="0.35">
      <c r="B328" s="164">
        <v>34</v>
      </c>
      <c r="C328" s="705"/>
      <c r="D328" s="705"/>
      <c r="E328" s="705"/>
      <c r="F328" s="705"/>
      <c r="G328" s="705"/>
      <c r="H328" s="788"/>
      <c r="I328" s="165">
        <v>0.5</v>
      </c>
      <c r="J328" s="17"/>
      <c r="K328" s="49">
        <f t="shared" si="25"/>
        <v>0</v>
      </c>
      <c r="L328" s="18"/>
      <c r="M328" s="46">
        <f t="shared" si="26"/>
        <v>0</v>
      </c>
      <c r="N328" s="1"/>
      <c r="O328" s="1"/>
      <c r="P328" s="169">
        <f t="shared" si="27"/>
        <v>0</v>
      </c>
    </row>
    <row r="329" spans="2:16" ht="15" customHeight="1" outlineLevel="1" x14ac:dyDescent="0.35">
      <c r="B329" s="164">
        <v>35</v>
      </c>
      <c r="C329" s="705"/>
      <c r="D329" s="705"/>
      <c r="E329" s="705"/>
      <c r="F329" s="705"/>
      <c r="G329" s="705"/>
      <c r="H329" s="788"/>
      <c r="I329" s="165">
        <v>0.5</v>
      </c>
      <c r="J329" s="17"/>
      <c r="K329" s="49">
        <f t="shared" si="25"/>
        <v>0</v>
      </c>
      <c r="L329" s="18"/>
      <c r="M329" s="46">
        <f t="shared" si="26"/>
        <v>0</v>
      </c>
      <c r="N329" s="1"/>
      <c r="O329" s="1"/>
      <c r="P329" s="169">
        <f t="shared" si="27"/>
        <v>0</v>
      </c>
    </row>
    <row r="330" spans="2:16" ht="15" customHeight="1" outlineLevel="1" x14ac:dyDescent="0.35">
      <c r="B330" s="164">
        <v>36</v>
      </c>
      <c r="C330" s="705"/>
      <c r="D330" s="705"/>
      <c r="E330" s="705"/>
      <c r="F330" s="705"/>
      <c r="G330" s="705"/>
      <c r="H330" s="788"/>
      <c r="I330" s="165">
        <v>0.5</v>
      </c>
      <c r="J330" s="17"/>
      <c r="K330" s="49">
        <f t="shared" si="25"/>
        <v>0</v>
      </c>
      <c r="L330" s="18"/>
      <c r="M330" s="46">
        <f t="shared" si="26"/>
        <v>0</v>
      </c>
      <c r="N330" s="1"/>
      <c r="O330" s="1"/>
      <c r="P330" s="169">
        <f t="shared" si="27"/>
        <v>0</v>
      </c>
    </row>
    <row r="331" spans="2:16" ht="15" customHeight="1" outlineLevel="1" x14ac:dyDescent="0.35">
      <c r="B331" s="164">
        <v>37</v>
      </c>
      <c r="C331" s="705"/>
      <c r="D331" s="705"/>
      <c r="E331" s="705"/>
      <c r="F331" s="705"/>
      <c r="G331" s="705"/>
      <c r="H331" s="788"/>
      <c r="I331" s="165">
        <v>0.5</v>
      </c>
      <c r="J331" s="17"/>
      <c r="K331" s="49">
        <f t="shared" si="25"/>
        <v>0</v>
      </c>
      <c r="L331" s="18"/>
      <c r="M331" s="46">
        <f t="shared" si="26"/>
        <v>0</v>
      </c>
      <c r="N331" s="1"/>
      <c r="O331" s="1"/>
      <c r="P331" s="169">
        <f t="shared" si="27"/>
        <v>0</v>
      </c>
    </row>
    <row r="332" spans="2:16" ht="15" customHeight="1" outlineLevel="1" x14ac:dyDescent="0.35">
      <c r="B332" s="164">
        <v>38</v>
      </c>
      <c r="C332" s="705"/>
      <c r="D332" s="705"/>
      <c r="E332" s="705"/>
      <c r="F332" s="705"/>
      <c r="G332" s="705"/>
      <c r="H332" s="788"/>
      <c r="I332" s="165">
        <v>0.5</v>
      </c>
      <c r="J332" s="17"/>
      <c r="K332" s="49">
        <f t="shared" si="25"/>
        <v>0</v>
      </c>
      <c r="L332" s="18"/>
      <c r="M332" s="46">
        <f t="shared" si="26"/>
        <v>0</v>
      </c>
      <c r="N332" s="1"/>
      <c r="O332" s="1"/>
      <c r="P332" s="169">
        <f t="shared" si="27"/>
        <v>0</v>
      </c>
    </row>
    <row r="333" spans="2:16" ht="15" customHeight="1" outlineLevel="1" x14ac:dyDescent="0.35">
      <c r="B333" s="164">
        <v>39</v>
      </c>
      <c r="C333" s="705"/>
      <c r="D333" s="705"/>
      <c r="E333" s="705"/>
      <c r="F333" s="705"/>
      <c r="G333" s="705"/>
      <c r="H333" s="788"/>
      <c r="I333" s="165">
        <v>0.5</v>
      </c>
      <c r="J333" s="17"/>
      <c r="K333" s="49">
        <f t="shared" si="25"/>
        <v>0</v>
      </c>
      <c r="L333" s="18"/>
      <c r="M333" s="46">
        <f t="shared" si="26"/>
        <v>0</v>
      </c>
      <c r="N333" s="1"/>
      <c r="O333" s="1"/>
      <c r="P333" s="169">
        <f t="shared" si="27"/>
        <v>0</v>
      </c>
    </row>
    <row r="334" spans="2:16" ht="15" customHeight="1" outlineLevel="1" x14ac:dyDescent="0.35">
      <c r="B334" s="164">
        <v>40</v>
      </c>
      <c r="C334" s="705"/>
      <c r="D334" s="705"/>
      <c r="E334" s="705"/>
      <c r="F334" s="705"/>
      <c r="G334" s="705"/>
      <c r="H334" s="788"/>
      <c r="I334" s="165">
        <v>0.5</v>
      </c>
      <c r="J334" s="17"/>
      <c r="K334" s="49">
        <f t="shared" si="25"/>
        <v>0</v>
      </c>
      <c r="L334" s="18"/>
      <c r="M334" s="46">
        <f t="shared" si="26"/>
        <v>0</v>
      </c>
      <c r="N334" s="1"/>
      <c r="O334" s="1"/>
      <c r="P334" s="169">
        <f t="shared" si="27"/>
        <v>0</v>
      </c>
    </row>
    <row r="335" spans="2:16" ht="15" customHeight="1" outlineLevel="1" x14ac:dyDescent="0.35">
      <c r="B335" s="164">
        <v>41</v>
      </c>
      <c r="C335" s="705"/>
      <c r="D335" s="705"/>
      <c r="E335" s="705"/>
      <c r="F335" s="705"/>
      <c r="G335" s="705"/>
      <c r="H335" s="788"/>
      <c r="I335" s="165">
        <v>0.5</v>
      </c>
      <c r="J335" s="17"/>
      <c r="K335" s="49">
        <f t="shared" si="25"/>
        <v>0</v>
      </c>
      <c r="L335" s="18"/>
      <c r="M335" s="46">
        <f t="shared" si="26"/>
        <v>0</v>
      </c>
      <c r="N335" s="1"/>
      <c r="O335" s="1"/>
      <c r="P335" s="169">
        <f t="shared" si="27"/>
        <v>0</v>
      </c>
    </row>
    <row r="336" spans="2:16" ht="15" customHeight="1" outlineLevel="1" x14ac:dyDescent="0.35">
      <c r="B336" s="164">
        <v>42</v>
      </c>
      <c r="C336" s="705"/>
      <c r="D336" s="705"/>
      <c r="E336" s="705"/>
      <c r="F336" s="705"/>
      <c r="G336" s="705"/>
      <c r="H336" s="788"/>
      <c r="I336" s="165">
        <v>0.5</v>
      </c>
      <c r="J336" s="17"/>
      <c r="K336" s="49">
        <f>IF(OR(I336=0,J336=0),0,IF((((($O$5^2*I336^2)/$H$6^2)*J336)/((($O$5^2*I336^2)/$H$6^2)+J336))&lt;(($O$5^2*I336^2)/$H$6^2),ROUND((((($O$5^2*I336^2)/$H$6^2)*J336)/((($O$5^2*I336^2)/$H$6^2)+J336)),0),ROUND((($O$5^2*I336^2)/$H$6^2),0)))</f>
        <v>0</v>
      </c>
      <c r="L336" s="18"/>
      <c r="M336" s="46">
        <f t="shared" si="26"/>
        <v>0</v>
      </c>
      <c r="N336" s="1"/>
      <c r="O336" s="1"/>
      <c r="P336" s="169">
        <f t="shared" si="27"/>
        <v>0</v>
      </c>
    </row>
    <row r="337" spans="2:16" ht="15" customHeight="1" outlineLevel="1" x14ac:dyDescent="0.35">
      <c r="B337" s="164">
        <v>43</v>
      </c>
      <c r="C337" s="705"/>
      <c r="D337" s="705"/>
      <c r="E337" s="705"/>
      <c r="F337" s="705"/>
      <c r="G337" s="705"/>
      <c r="H337" s="788"/>
      <c r="I337" s="165">
        <v>0.5</v>
      </c>
      <c r="J337" s="17"/>
      <c r="K337" s="49">
        <f t="shared" ref="K337:K344" si="28">IF(OR(I337=0,J337=0),0,IF((((($O$5^2*I337^2)/$H$6^2)*J337)/((($O$5^2*I337^2)/$H$6^2)+J337))&lt;(($O$5^2*I337^2)/$H$6^2),ROUND((((($O$5^2*I337^2)/$H$6^2)*J337)/((($O$5^2*I337^2)/$H$6^2)+J337)),0),ROUND((($O$5^2*I337^2)/$H$6^2),0)))</f>
        <v>0</v>
      </c>
      <c r="L337" s="18"/>
      <c r="M337" s="46">
        <f t="shared" si="26"/>
        <v>0</v>
      </c>
      <c r="N337" s="1"/>
      <c r="O337" s="1"/>
      <c r="P337" s="169">
        <f t="shared" si="27"/>
        <v>0</v>
      </c>
    </row>
    <row r="338" spans="2:16" ht="15" customHeight="1" outlineLevel="1" x14ac:dyDescent="0.35">
      <c r="B338" s="164">
        <v>44</v>
      </c>
      <c r="C338" s="705"/>
      <c r="D338" s="705"/>
      <c r="E338" s="705"/>
      <c r="F338" s="705"/>
      <c r="G338" s="705"/>
      <c r="H338" s="788"/>
      <c r="I338" s="165">
        <v>0.5</v>
      </c>
      <c r="J338" s="17"/>
      <c r="K338" s="49">
        <f t="shared" si="28"/>
        <v>0</v>
      </c>
      <c r="L338" s="18"/>
      <c r="M338" s="46">
        <f t="shared" si="26"/>
        <v>0</v>
      </c>
      <c r="N338" s="1"/>
      <c r="O338" s="1"/>
      <c r="P338" s="169">
        <f t="shared" si="27"/>
        <v>0</v>
      </c>
    </row>
    <row r="339" spans="2:16" ht="15" customHeight="1" outlineLevel="1" x14ac:dyDescent="0.35">
      <c r="B339" s="164">
        <v>45</v>
      </c>
      <c r="C339" s="705"/>
      <c r="D339" s="705"/>
      <c r="E339" s="705"/>
      <c r="F339" s="705"/>
      <c r="G339" s="705"/>
      <c r="H339" s="788"/>
      <c r="I339" s="165">
        <v>0.5</v>
      </c>
      <c r="J339" s="17"/>
      <c r="K339" s="49">
        <f t="shared" si="28"/>
        <v>0</v>
      </c>
      <c r="L339" s="18"/>
      <c r="M339" s="46">
        <f t="shared" si="26"/>
        <v>0</v>
      </c>
      <c r="N339" s="1"/>
      <c r="O339" s="1"/>
      <c r="P339" s="169">
        <f t="shared" si="27"/>
        <v>0</v>
      </c>
    </row>
    <row r="340" spans="2:16" ht="15" customHeight="1" outlineLevel="1" x14ac:dyDescent="0.35">
      <c r="B340" s="164">
        <v>46</v>
      </c>
      <c r="C340" s="705"/>
      <c r="D340" s="705"/>
      <c r="E340" s="705"/>
      <c r="F340" s="705"/>
      <c r="G340" s="705"/>
      <c r="H340" s="788"/>
      <c r="I340" s="165">
        <v>0.5</v>
      </c>
      <c r="J340" s="17"/>
      <c r="K340" s="49">
        <f t="shared" si="28"/>
        <v>0</v>
      </c>
      <c r="L340" s="18"/>
      <c r="M340" s="46">
        <f t="shared" si="26"/>
        <v>0</v>
      </c>
      <c r="N340" s="1"/>
      <c r="O340" s="1"/>
      <c r="P340" s="169">
        <f t="shared" si="27"/>
        <v>0</v>
      </c>
    </row>
    <row r="341" spans="2:16" ht="15" customHeight="1" outlineLevel="1" x14ac:dyDescent="0.35">
      <c r="B341" s="164">
        <v>47</v>
      </c>
      <c r="C341" s="705"/>
      <c r="D341" s="705"/>
      <c r="E341" s="705"/>
      <c r="F341" s="705"/>
      <c r="G341" s="705"/>
      <c r="H341" s="788"/>
      <c r="I341" s="165">
        <v>0.5</v>
      </c>
      <c r="J341" s="17"/>
      <c r="K341" s="49">
        <f t="shared" si="28"/>
        <v>0</v>
      </c>
      <c r="L341" s="18"/>
      <c r="M341" s="46">
        <f t="shared" si="26"/>
        <v>0</v>
      </c>
      <c r="N341" s="1"/>
      <c r="O341" s="1"/>
      <c r="P341" s="169">
        <f t="shared" si="27"/>
        <v>0</v>
      </c>
    </row>
    <row r="342" spans="2:16" ht="15" customHeight="1" outlineLevel="1" x14ac:dyDescent="0.35">
      <c r="B342" s="164">
        <v>48</v>
      </c>
      <c r="C342" s="705"/>
      <c r="D342" s="705"/>
      <c r="E342" s="705"/>
      <c r="F342" s="705"/>
      <c r="G342" s="705"/>
      <c r="H342" s="788"/>
      <c r="I342" s="165">
        <v>0.5</v>
      </c>
      <c r="J342" s="17"/>
      <c r="K342" s="49">
        <f t="shared" si="28"/>
        <v>0</v>
      </c>
      <c r="L342" s="18"/>
      <c r="M342" s="46">
        <f t="shared" si="26"/>
        <v>0</v>
      </c>
      <c r="N342" s="1"/>
      <c r="O342" s="1"/>
      <c r="P342" s="169">
        <f t="shared" si="27"/>
        <v>0</v>
      </c>
    </row>
    <row r="343" spans="2:16" ht="15" customHeight="1" outlineLevel="1" x14ac:dyDescent="0.35">
      <c r="B343" s="164">
        <v>49</v>
      </c>
      <c r="C343" s="705"/>
      <c r="D343" s="705"/>
      <c r="E343" s="705"/>
      <c r="F343" s="705"/>
      <c r="G343" s="705"/>
      <c r="H343" s="788"/>
      <c r="I343" s="165">
        <v>0.5</v>
      </c>
      <c r="J343" s="17"/>
      <c r="K343" s="49">
        <f t="shared" si="28"/>
        <v>0</v>
      </c>
      <c r="L343" s="18"/>
      <c r="M343" s="46">
        <f t="shared" si="26"/>
        <v>0</v>
      </c>
      <c r="N343" s="1"/>
      <c r="O343" s="1"/>
      <c r="P343" s="169">
        <f t="shared" si="27"/>
        <v>0</v>
      </c>
    </row>
    <row r="344" spans="2:16" ht="15" customHeight="1" outlineLevel="1" x14ac:dyDescent="0.35">
      <c r="B344" s="164">
        <v>50</v>
      </c>
      <c r="C344" s="705"/>
      <c r="D344" s="705"/>
      <c r="E344" s="705"/>
      <c r="F344" s="705"/>
      <c r="G344" s="705"/>
      <c r="H344" s="788"/>
      <c r="I344" s="165">
        <v>0.5</v>
      </c>
      <c r="J344" s="17"/>
      <c r="K344" s="49">
        <f t="shared" si="28"/>
        <v>0</v>
      </c>
      <c r="L344" s="18"/>
      <c r="M344" s="46">
        <f t="shared" si="26"/>
        <v>0</v>
      </c>
      <c r="N344" s="1"/>
      <c r="O344" s="1"/>
      <c r="P344" s="169">
        <f t="shared" si="27"/>
        <v>0</v>
      </c>
    </row>
    <row r="345" spans="2:16" ht="15" customHeight="1" x14ac:dyDescent="0.35">
      <c r="B345" s="170"/>
      <c r="C345" s="795" t="s">
        <v>1036</v>
      </c>
      <c r="D345" s="795"/>
      <c r="E345" s="795"/>
      <c r="F345" s="795"/>
      <c r="G345" s="795"/>
      <c r="H345" s="795"/>
      <c r="I345" s="795"/>
      <c r="J345" s="795"/>
      <c r="K345" s="795"/>
      <c r="L345" s="796"/>
      <c r="M345" s="171">
        <f>SUM(M295:M344)</f>
        <v>0</v>
      </c>
      <c r="N345" s="171">
        <f>SUM(N295:N344)</f>
        <v>0</v>
      </c>
      <c r="O345" s="171">
        <f>SUM(O295:O344)</f>
        <v>0</v>
      </c>
      <c r="P345" s="171">
        <f>SUM(P295:P344)</f>
        <v>0</v>
      </c>
    </row>
    <row r="346" spans="2:16" ht="15" customHeight="1" x14ac:dyDescent="0.35">
      <c r="B346" s="792" t="s">
        <v>565</v>
      </c>
      <c r="C346" s="792"/>
      <c r="D346" s="792"/>
      <c r="E346" s="792"/>
      <c r="F346" s="792"/>
      <c r="G346" s="792"/>
      <c r="H346" s="792"/>
      <c r="I346" s="792"/>
      <c r="J346" s="792"/>
      <c r="K346" s="792"/>
      <c r="L346" s="792"/>
      <c r="M346" s="807" t="s">
        <v>529</v>
      </c>
      <c r="N346" s="807"/>
      <c r="O346" s="807"/>
      <c r="P346" s="807"/>
    </row>
    <row r="347" spans="2:16" ht="15" customHeight="1" x14ac:dyDescent="0.35">
      <c r="B347" s="789" t="s">
        <v>566</v>
      </c>
      <c r="C347" s="790"/>
      <c r="D347" s="790"/>
      <c r="E347" s="790"/>
      <c r="F347" s="790"/>
      <c r="G347" s="790"/>
      <c r="H347" s="791"/>
      <c r="I347" s="160" t="s">
        <v>579</v>
      </c>
      <c r="J347" s="161" t="s">
        <v>568</v>
      </c>
      <c r="K347" s="161" t="s">
        <v>567</v>
      </c>
      <c r="L347" s="161" t="s">
        <v>540</v>
      </c>
      <c r="M347" s="161" t="s">
        <v>1206</v>
      </c>
      <c r="N347" s="162" t="s">
        <v>582</v>
      </c>
      <c r="O347" s="162" t="s">
        <v>583</v>
      </c>
      <c r="P347" s="163" t="s">
        <v>569</v>
      </c>
    </row>
    <row r="348" spans="2:16" ht="15" customHeight="1" x14ac:dyDescent="0.35">
      <c r="B348" s="164">
        <v>1</v>
      </c>
      <c r="C348" s="705"/>
      <c r="D348" s="705"/>
      <c r="E348" s="705"/>
      <c r="F348" s="705"/>
      <c r="G348" s="705"/>
      <c r="H348" s="788"/>
      <c r="I348" s="165">
        <v>0.5</v>
      </c>
      <c r="J348" s="17"/>
      <c r="K348" s="49">
        <f>IF(OR(I348=0,J348=0),0,IF((((($O$5^2*I348^2)/$H$6^2)*J348)/((($O$5^2*I348^2)/$H$6^2)+J348))&lt;(($O$5^2*I348^2)/$H$6^2),ROUND((((($O$5^2*I348^2)/$H$6^2)*J348)/((($O$5^2*I348^2)/$H$6^2)+J348)),0),ROUND((($O$5^2*I348^2)/$H$6^2),0)))</f>
        <v>0</v>
      </c>
      <c r="L348" s="18"/>
      <c r="M348" s="46">
        <f>P348-N348-O348</f>
        <v>0</v>
      </c>
      <c r="N348" s="1"/>
      <c r="O348" s="1"/>
      <c r="P348" s="169">
        <f>K348*L348</f>
        <v>0</v>
      </c>
    </row>
    <row r="349" spans="2:16" ht="15" customHeight="1" x14ac:dyDescent="0.35">
      <c r="B349" s="164">
        <v>2</v>
      </c>
      <c r="C349" s="705"/>
      <c r="D349" s="705"/>
      <c r="E349" s="705"/>
      <c r="F349" s="705"/>
      <c r="G349" s="705"/>
      <c r="H349" s="788"/>
      <c r="I349" s="165">
        <v>0.5</v>
      </c>
      <c r="J349" s="17"/>
      <c r="K349" s="49">
        <f t="shared" ref="K349:K397" si="29">IF(OR(I349=0,J349=0),0,IF((((($O$5^2*I349^2)/$H$6^2)*J349)/((($O$5^2*I349^2)/$H$6^2)+J349))&lt;(($O$5^2*I349^2)/$H$6^2),ROUND((((($O$5^2*I349^2)/$H$6^2)*J349)/((($O$5^2*I349^2)/$H$6^2)+J349)),0),ROUND((($O$5^2*I349^2)/$H$6^2),0)))</f>
        <v>0</v>
      </c>
      <c r="L349" s="18"/>
      <c r="M349" s="46">
        <f t="shared" ref="M349:M397" si="30">P349-N349-O349</f>
        <v>0</v>
      </c>
      <c r="N349" s="1"/>
      <c r="O349" s="1"/>
      <c r="P349" s="169">
        <f t="shared" ref="P349:P397" si="31">K349*L349</f>
        <v>0</v>
      </c>
    </row>
    <row r="350" spans="2:16" ht="15" customHeight="1" x14ac:dyDescent="0.35">
      <c r="B350" s="164">
        <v>3</v>
      </c>
      <c r="C350" s="705"/>
      <c r="D350" s="705"/>
      <c r="E350" s="705"/>
      <c r="F350" s="705"/>
      <c r="G350" s="705"/>
      <c r="H350" s="788"/>
      <c r="I350" s="165">
        <v>0.5</v>
      </c>
      <c r="J350" s="17"/>
      <c r="K350" s="49">
        <f t="shared" si="29"/>
        <v>0</v>
      </c>
      <c r="L350" s="18"/>
      <c r="M350" s="46">
        <f t="shared" si="30"/>
        <v>0</v>
      </c>
      <c r="N350" s="1"/>
      <c r="O350" s="1"/>
      <c r="P350" s="169">
        <f t="shared" si="31"/>
        <v>0</v>
      </c>
    </row>
    <row r="351" spans="2:16" ht="15" customHeight="1" x14ac:dyDescent="0.35">
      <c r="B351" s="164">
        <v>4</v>
      </c>
      <c r="C351" s="705"/>
      <c r="D351" s="705"/>
      <c r="E351" s="705"/>
      <c r="F351" s="705"/>
      <c r="G351" s="705"/>
      <c r="H351" s="788"/>
      <c r="I351" s="165">
        <v>0.5</v>
      </c>
      <c r="J351" s="17"/>
      <c r="K351" s="49">
        <f t="shared" si="29"/>
        <v>0</v>
      </c>
      <c r="L351" s="18"/>
      <c r="M351" s="46">
        <f t="shared" si="30"/>
        <v>0</v>
      </c>
      <c r="N351" s="1"/>
      <c r="O351" s="1"/>
      <c r="P351" s="169">
        <f t="shared" si="31"/>
        <v>0</v>
      </c>
    </row>
    <row r="352" spans="2:16" ht="15" customHeight="1" x14ac:dyDescent="0.35">
      <c r="B352" s="164">
        <v>5</v>
      </c>
      <c r="C352" s="705"/>
      <c r="D352" s="705"/>
      <c r="E352" s="705"/>
      <c r="F352" s="705"/>
      <c r="G352" s="705"/>
      <c r="H352" s="788"/>
      <c r="I352" s="165">
        <v>0.5</v>
      </c>
      <c r="J352" s="17"/>
      <c r="K352" s="49">
        <f t="shared" si="29"/>
        <v>0</v>
      </c>
      <c r="L352" s="18"/>
      <c r="M352" s="46">
        <f t="shared" si="30"/>
        <v>0</v>
      </c>
      <c r="N352" s="1"/>
      <c r="O352" s="1"/>
      <c r="P352" s="169">
        <f t="shared" si="31"/>
        <v>0</v>
      </c>
    </row>
    <row r="353" spans="2:16" ht="15" customHeight="1" x14ac:dyDescent="0.35">
      <c r="B353" s="164">
        <v>6</v>
      </c>
      <c r="C353" s="705"/>
      <c r="D353" s="705"/>
      <c r="E353" s="705"/>
      <c r="F353" s="705"/>
      <c r="G353" s="705"/>
      <c r="H353" s="788"/>
      <c r="I353" s="165">
        <v>0.5</v>
      </c>
      <c r="J353" s="17"/>
      <c r="K353" s="49">
        <f t="shared" si="29"/>
        <v>0</v>
      </c>
      <c r="L353" s="18"/>
      <c r="M353" s="46">
        <f t="shared" si="30"/>
        <v>0</v>
      </c>
      <c r="N353" s="1"/>
      <c r="O353" s="1"/>
      <c r="P353" s="169">
        <f t="shared" si="31"/>
        <v>0</v>
      </c>
    </row>
    <row r="354" spans="2:16" ht="15" customHeight="1" x14ac:dyDescent="0.35">
      <c r="B354" s="164">
        <v>7</v>
      </c>
      <c r="C354" s="705"/>
      <c r="D354" s="705"/>
      <c r="E354" s="705"/>
      <c r="F354" s="705"/>
      <c r="G354" s="705"/>
      <c r="H354" s="788"/>
      <c r="I354" s="165">
        <v>0.5</v>
      </c>
      <c r="J354" s="17"/>
      <c r="K354" s="49">
        <f t="shared" si="29"/>
        <v>0</v>
      </c>
      <c r="L354" s="18"/>
      <c r="M354" s="46">
        <f t="shared" si="30"/>
        <v>0</v>
      </c>
      <c r="N354" s="1"/>
      <c r="O354" s="1"/>
      <c r="P354" s="169">
        <f t="shared" si="31"/>
        <v>0</v>
      </c>
    </row>
    <row r="355" spans="2:16" ht="15" customHeight="1" x14ac:dyDescent="0.35">
      <c r="B355" s="164">
        <v>8</v>
      </c>
      <c r="C355" s="705"/>
      <c r="D355" s="705"/>
      <c r="E355" s="705"/>
      <c r="F355" s="705"/>
      <c r="G355" s="705"/>
      <c r="H355" s="788"/>
      <c r="I355" s="165">
        <v>0.5</v>
      </c>
      <c r="J355" s="17"/>
      <c r="K355" s="49">
        <f t="shared" si="29"/>
        <v>0</v>
      </c>
      <c r="L355" s="18"/>
      <c r="M355" s="46">
        <f t="shared" si="30"/>
        <v>0</v>
      </c>
      <c r="N355" s="1"/>
      <c r="O355" s="1"/>
      <c r="P355" s="169">
        <f t="shared" si="31"/>
        <v>0</v>
      </c>
    </row>
    <row r="356" spans="2:16" ht="15" customHeight="1" x14ac:dyDescent="0.35">
      <c r="B356" s="164">
        <v>9</v>
      </c>
      <c r="C356" s="705"/>
      <c r="D356" s="705"/>
      <c r="E356" s="705"/>
      <c r="F356" s="705"/>
      <c r="G356" s="705"/>
      <c r="H356" s="788"/>
      <c r="I356" s="165">
        <v>0.5</v>
      </c>
      <c r="J356" s="17"/>
      <c r="K356" s="49">
        <f t="shared" si="29"/>
        <v>0</v>
      </c>
      <c r="L356" s="18"/>
      <c r="M356" s="46">
        <f t="shared" si="30"/>
        <v>0</v>
      </c>
      <c r="N356" s="1"/>
      <c r="O356" s="1"/>
      <c r="P356" s="169">
        <f t="shared" si="31"/>
        <v>0</v>
      </c>
    </row>
    <row r="357" spans="2:16" ht="15" customHeight="1" x14ac:dyDescent="0.35">
      <c r="B357" s="164">
        <v>10</v>
      </c>
      <c r="C357" s="705"/>
      <c r="D357" s="705"/>
      <c r="E357" s="705"/>
      <c r="F357" s="705"/>
      <c r="G357" s="705"/>
      <c r="H357" s="788"/>
      <c r="I357" s="165">
        <v>0.5</v>
      </c>
      <c r="J357" s="17"/>
      <c r="K357" s="49">
        <f t="shared" si="29"/>
        <v>0</v>
      </c>
      <c r="L357" s="18"/>
      <c r="M357" s="46">
        <f t="shared" si="30"/>
        <v>0</v>
      </c>
      <c r="N357" s="1"/>
      <c r="O357" s="1"/>
      <c r="P357" s="169">
        <f t="shared" si="31"/>
        <v>0</v>
      </c>
    </row>
    <row r="358" spans="2:16" ht="15" customHeight="1" outlineLevel="1" x14ac:dyDescent="0.35">
      <c r="B358" s="164">
        <v>11</v>
      </c>
      <c r="C358" s="705"/>
      <c r="D358" s="705"/>
      <c r="E358" s="705"/>
      <c r="F358" s="705"/>
      <c r="G358" s="705"/>
      <c r="H358" s="788"/>
      <c r="I358" s="165">
        <v>0.5</v>
      </c>
      <c r="J358" s="17"/>
      <c r="K358" s="49">
        <f t="shared" si="29"/>
        <v>0</v>
      </c>
      <c r="L358" s="18"/>
      <c r="M358" s="46">
        <f t="shared" si="30"/>
        <v>0</v>
      </c>
      <c r="N358" s="1"/>
      <c r="O358" s="1"/>
      <c r="P358" s="169">
        <f t="shared" si="31"/>
        <v>0</v>
      </c>
    </row>
    <row r="359" spans="2:16" ht="15" customHeight="1" outlineLevel="1" x14ac:dyDescent="0.35">
      <c r="B359" s="164">
        <v>12</v>
      </c>
      <c r="C359" s="705"/>
      <c r="D359" s="705"/>
      <c r="E359" s="705"/>
      <c r="F359" s="705"/>
      <c r="G359" s="705"/>
      <c r="H359" s="788"/>
      <c r="I359" s="165">
        <v>0.5</v>
      </c>
      <c r="J359" s="17"/>
      <c r="K359" s="49">
        <f t="shared" si="29"/>
        <v>0</v>
      </c>
      <c r="L359" s="18"/>
      <c r="M359" s="46">
        <f t="shared" si="30"/>
        <v>0</v>
      </c>
      <c r="N359" s="1"/>
      <c r="O359" s="1"/>
      <c r="P359" s="169">
        <f t="shared" si="31"/>
        <v>0</v>
      </c>
    </row>
    <row r="360" spans="2:16" ht="15" customHeight="1" outlineLevel="1" x14ac:dyDescent="0.35">
      <c r="B360" s="164">
        <v>13</v>
      </c>
      <c r="C360" s="705"/>
      <c r="D360" s="705"/>
      <c r="E360" s="705"/>
      <c r="F360" s="705"/>
      <c r="G360" s="705"/>
      <c r="H360" s="788"/>
      <c r="I360" s="165">
        <v>0.5</v>
      </c>
      <c r="J360" s="17"/>
      <c r="K360" s="49">
        <f t="shared" si="29"/>
        <v>0</v>
      </c>
      <c r="L360" s="18"/>
      <c r="M360" s="46">
        <f t="shared" si="30"/>
        <v>0</v>
      </c>
      <c r="N360" s="1"/>
      <c r="O360" s="1"/>
      <c r="P360" s="169">
        <f t="shared" si="31"/>
        <v>0</v>
      </c>
    </row>
    <row r="361" spans="2:16" ht="15" customHeight="1" outlineLevel="1" x14ac:dyDescent="0.35">
      <c r="B361" s="164">
        <v>14</v>
      </c>
      <c r="C361" s="705"/>
      <c r="D361" s="705"/>
      <c r="E361" s="705"/>
      <c r="F361" s="705"/>
      <c r="G361" s="705"/>
      <c r="H361" s="788"/>
      <c r="I361" s="165">
        <v>0.5</v>
      </c>
      <c r="J361" s="17"/>
      <c r="K361" s="49">
        <f t="shared" si="29"/>
        <v>0</v>
      </c>
      <c r="L361" s="18"/>
      <c r="M361" s="46">
        <f t="shared" si="30"/>
        <v>0</v>
      </c>
      <c r="N361" s="1"/>
      <c r="O361" s="1"/>
      <c r="P361" s="169">
        <f t="shared" si="31"/>
        <v>0</v>
      </c>
    </row>
    <row r="362" spans="2:16" ht="15" customHeight="1" outlineLevel="1" x14ac:dyDescent="0.35">
      <c r="B362" s="164">
        <v>15</v>
      </c>
      <c r="C362" s="705"/>
      <c r="D362" s="705"/>
      <c r="E362" s="705"/>
      <c r="F362" s="705"/>
      <c r="G362" s="705"/>
      <c r="H362" s="788"/>
      <c r="I362" s="165">
        <v>0.5</v>
      </c>
      <c r="J362" s="17"/>
      <c r="K362" s="49">
        <f t="shared" si="29"/>
        <v>0</v>
      </c>
      <c r="L362" s="18"/>
      <c r="M362" s="46">
        <f t="shared" si="30"/>
        <v>0</v>
      </c>
      <c r="N362" s="1"/>
      <c r="O362" s="1"/>
      <c r="P362" s="169">
        <f t="shared" si="31"/>
        <v>0</v>
      </c>
    </row>
    <row r="363" spans="2:16" ht="15" customHeight="1" outlineLevel="1" x14ac:dyDescent="0.35">
      <c r="B363" s="164">
        <v>16</v>
      </c>
      <c r="C363" s="705"/>
      <c r="D363" s="705"/>
      <c r="E363" s="705"/>
      <c r="F363" s="705"/>
      <c r="G363" s="705"/>
      <c r="H363" s="788"/>
      <c r="I363" s="165">
        <v>0.5</v>
      </c>
      <c r="J363" s="17"/>
      <c r="K363" s="49">
        <f t="shared" si="29"/>
        <v>0</v>
      </c>
      <c r="L363" s="18"/>
      <c r="M363" s="46">
        <f t="shared" si="30"/>
        <v>0</v>
      </c>
      <c r="N363" s="1"/>
      <c r="O363" s="1"/>
      <c r="P363" s="169">
        <f t="shared" si="31"/>
        <v>0</v>
      </c>
    </row>
    <row r="364" spans="2:16" ht="15" customHeight="1" outlineLevel="1" x14ac:dyDescent="0.35">
      <c r="B364" s="164">
        <v>17</v>
      </c>
      <c r="C364" s="705"/>
      <c r="D364" s="705"/>
      <c r="E364" s="705"/>
      <c r="F364" s="705"/>
      <c r="G364" s="705"/>
      <c r="H364" s="788"/>
      <c r="I364" s="165">
        <v>0.5</v>
      </c>
      <c r="J364" s="17"/>
      <c r="K364" s="49">
        <f t="shared" si="29"/>
        <v>0</v>
      </c>
      <c r="L364" s="18"/>
      <c r="M364" s="46">
        <f t="shared" si="30"/>
        <v>0</v>
      </c>
      <c r="N364" s="1"/>
      <c r="O364" s="1"/>
      <c r="P364" s="169">
        <f t="shared" si="31"/>
        <v>0</v>
      </c>
    </row>
    <row r="365" spans="2:16" ht="15" customHeight="1" outlineLevel="1" x14ac:dyDescent="0.35">
      <c r="B365" s="164">
        <v>18</v>
      </c>
      <c r="C365" s="705"/>
      <c r="D365" s="705"/>
      <c r="E365" s="705"/>
      <c r="F365" s="705"/>
      <c r="G365" s="705"/>
      <c r="H365" s="788"/>
      <c r="I365" s="165">
        <v>0.5</v>
      </c>
      <c r="J365" s="17"/>
      <c r="K365" s="49">
        <f t="shared" si="29"/>
        <v>0</v>
      </c>
      <c r="L365" s="18"/>
      <c r="M365" s="46">
        <f t="shared" si="30"/>
        <v>0</v>
      </c>
      <c r="N365" s="1"/>
      <c r="O365" s="1"/>
      <c r="P365" s="169">
        <f t="shared" si="31"/>
        <v>0</v>
      </c>
    </row>
    <row r="366" spans="2:16" ht="15" customHeight="1" outlineLevel="1" x14ac:dyDescent="0.35">
      <c r="B366" s="164">
        <v>19</v>
      </c>
      <c r="C366" s="705"/>
      <c r="D366" s="705"/>
      <c r="E366" s="705"/>
      <c r="F366" s="705"/>
      <c r="G366" s="705"/>
      <c r="H366" s="788"/>
      <c r="I366" s="165">
        <v>0.5</v>
      </c>
      <c r="J366" s="17"/>
      <c r="K366" s="49">
        <f t="shared" si="29"/>
        <v>0</v>
      </c>
      <c r="L366" s="18"/>
      <c r="M366" s="46">
        <f t="shared" si="30"/>
        <v>0</v>
      </c>
      <c r="N366" s="1"/>
      <c r="O366" s="1"/>
      <c r="P366" s="169">
        <f t="shared" si="31"/>
        <v>0</v>
      </c>
    </row>
    <row r="367" spans="2:16" ht="15" customHeight="1" outlineLevel="1" x14ac:dyDescent="0.35">
      <c r="B367" s="164">
        <v>20</v>
      </c>
      <c r="C367" s="705"/>
      <c r="D367" s="705"/>
      <c r="E367" s="705"/>
      <c r="F367" s="705"/>
      <c r="G367" s="705"/>
      <c r="H367" s="788"/>
      <c r="I367" s="165">
        <v>0.5</v>
      </c>
      <c r="J367" s="17"/>
      <c r="K367" s="49">
        <f t="shared" si="29"/>
        <v>0</v>
      </c>
      <c r="L367" s="18"/>
      <c r="M367" s="46">
        <f t="shared" si="30"/>
        <v>0</v>
      </c>
      <c r="N367" s="1"/>
      <c r="O367" s="1"/>
      <c r="P367" s="169">
        <f t="shared" si="31"/>
        <v>0</v>
      </c>
    </row>
    <row r="368" spans="2:16" ht="15" customHeight="1" outlineLevel="1" x14ac:dyDescent="0.35">
      <c r="B368" s="164">
        <v>21</v>
      </c>
      <c r="C368" s="705"/>
      <c r="D368" s="705"/>
      <c r="E368" s="705"/>
      <c r="F368" s="705"/>
      <c r="G368" s="705"/>
      <c r="H368" s="788"/>
      <c r="I368" s="165">
        <v>0.5</v>
      </c>
      <c r="J368" s="17"/>
      <c r="K368" s="49">
        <f t="shared" si="29"/>
        <v>0</v>
      </c>
      <c r="L368" s="18"/>
      <c r="M368" s="46">
        <f t="shared" si="30"/>
        <v>0</v>
      </c>
      <c r="N368" s="1"/>
      <c r="O368" s="1"/>
      <c r="P368" s="169">
        <f t="shared" si="31"/>
        <v>0</v>
      </c>
    </row>
    <row r="369" spans="2:16" ht="15" customHeight="1" outlineLevel="1" x14ac:dyDescent="0.35">
      <c r="B369" s="164">
        <v>22</v>
      </c>
      <c r="C369" s="705"/>
      <c r="D369" s="705"/>
      <c r="E369" s="705"/>
      <c r="F369" s="705"/>
      <c r="G369" s="705"/>
      <c r="H369" s="788"/>
      <c r="I369" s="165">
        <v>0.5</v>
      </c>
      <c r="J369" s="17"/>
      <c r="K369" s="49">
        <f t="shared" si="29"/>
        <v>0</v>
      </c>
      <c r="L369" s="18"/>
      <c r="M369" s="46">
        <f t="shared" si="30"/>
        <v>0</v>
      </c>
      <c r="N369" s="1"/>
      <c r="O369" s="1"/>
      <c r="P369" s="169">
        <f t="shared" si="31"/>
        <v>0</v>
      </c>
    </row>
    <row r="370" spans="2:16" ht="15" customHeight="1" outlineLevel="1" x14ac:dyDescent="0.35">
      <c r="B370" s="164">
        <v>23</v>
      </c>
      <c r="C370" s="705"/>
      <c r="D370" s="705"/>
      <c r="E370" s="705"/>
      <c r="F370" s="705"/>
      <c r="G370" s="705"/>
      <c r="H370" s="788"/>
      <c r="I370" s="165">
        <v>0.5</v>
      </c>
      <c r="J370" s="17"/>
      <c r="K370" s="49">
        <f t="shared" si="29"/>
        <v>0</v>
      </c>
      <c r="L370" s="18"/>
      <c r="M370" s="46">
        <f t="shared" si="30"/>
        <v>0</v>
      </c>
      <c r="N370" s="1"/>
      <c r="O370" s="1"/>
      <c r="P370" s="169">
        <f t="shared" si="31"/>
        <v>0</v>
      </c>
    </row>
    <row r="371" spans="2:16" ht="15" customHeight="1" outlineLevel="1" x14ac:dyDescent="0.35">
      <c r="B371" s="164">
        <v>24</v>
      </c>
      <c r="C371" s="705"/>
      <c r="D371" s="705"/>
      <c r="E371" s="705"/>
      <c r="F371" s="705"/>
      <c r="G371" s="705"/>
      <c r="H371" s="788"/>
      <c r="I371" s="165">
        <v>0.5</v>
      </c>
      <c r="J371" s="17"/>
      <c r="K371" s="49">
        <f t="shared" si="29"/>
        <v>0</v>
      </c>
      <c r="L371" s="18"/>
      <c r="M371" s="46">
        <f t="shared" si="30"/>
        <v>0</v>
      </c>
      <c r="N371" s="1"/>
      <c r="O371" s="1"/>
      <c r="P371" s="169">
        <f t="shared" si="31"/>
        <v>0</v>
      </c>
    </row>
    <row r="372" spans="2:16" ht="15" customHeight="1" outlineLevel="1" x14ac:dyDescent="0.35">
      <c r="B372" s="164">
        <v>25</v>
      </c>
      <c r="C372" s="705"/>
      <c r="D372" s="705"/>
      <c r="E372" s="705"/>
      <c r="F372" s="705"/>
      <c r="G372" s="705"/>
      <c r="H372" s="788"/>
      <c r="I372" s="165">
        <v>0.5</v>
      </c>
      <c r="J372" s="17"/>
      <c r="K372" s="49">
        <f t="shared" si="29"/>
        <v>0</v>
      </c>
      <c r="L372" s="18"/>
      <c r="M372" s="46">
        <f t="shared" si="30"/>
        <v>0</v>
      </c>
      <c r="N372" s="1"/>
      <c r="O372" s="1"/>
      <c r="P372" s="169">
        <f t="shared" si="31"/>
        <v>0</v>
      </c>
    </row>
    <row r="373" spans="2:16" ht="15" customHeight="1" outlineLevel="1" x14ac:dyDescent="0.35">
      <c r="B373" s="164">
        <v>26</v>
      </c>
      <c r="C373" s="705"/>
      <c r="D373" s="705"/>
      <c r="E373" s="705"/>
      <c r="F373" s="705"/>
      <c r="G373" s="705"/>
      <c r="H373" s="788"/>
      <c r="I373" s="165">
        <v>0.5</v>
      </c>
      <c r="J373" s="17"/>
      <c r="K373" s="49">
        <f t="shared" si="29"/>
        <v>0</v>
      </c>
      <c r="L373" s="18"/>
      <c r="M373" s="46">
        <f t="shared" si="30"/>
        <v>0</v>
      </c>
      <c r="N373" s="1"/>
      <c r="O373" s="1"/>
      <c r="P373" s="169">
        <f t="shared" si="31"/>
        <v>0</v>
      </c>
    </row>
    <row r="374" spans="2:16" ht="15" customHeight="1" outlineLevel="1" x14ac:dyDescent="0.35">
      <c r="B374" s="164">
        <v>27</v>
      </c>
      <c r="C374" s="705"/>
      <c r="D374" s="705"/>
      <c r="E374" s="705"/>
      <c r="F374" s="705"/>
      <c r="G374" s="705"/>
      <c r="H374" s="788"/>
      <c r="I374" s="165">
        <v>0.5</v>
      </c>
      <c r="J374" s="17"/>
      <c r="K374" s="49">
        <f t="shared" si="29"/>
        <v>0</v>
      </c>
      <c r="L374" s="18"/>
      <c r="M374" s="46">
        <f t="shared" si="30"/>
        <v>0</v>
      </c>
      <c r="N374" s="1"/>
      <c r="O374" s="1"/>
      <c r="P374" s="169">
        <f t="shared" si="31"/>
        <v>0</v>
      </c>
    </row>
    <row r="375" spans="2:16" ht="15" customHeight="1" outlineLevel="1" x14ac:dyDescent="0.35">
      <c r="B375" s="164">
        <v>28</v>
      </c>
      <c r="C375" s="705"/>
      <c r="D375" s="705"/>
      <c r="E375" s="705"/>
      <c r="F375" s="705"/>
      <c r="G375" s="705"/>
      <c r="H375" s="788"/>
      <c r="I375" s="165">
        <v>0.5</v>
      </c>
      <c r="J375" s="17"/>
      <c r="K375" s="49">
        <f t="shared" si="29"/>
        <v>0</v>
      </c>
      <c r="L375" s="18"/>
      <c r="M375" s="46">
        <f t="shared" si="30"/>
        <v>0</v>
      </c>
      <c r="N375" s="1"/>
      <c r="O375" s="1"/>
      <c r="P375" s="169">
        <f t="shared" si="31"/>
        <v>0</v>
      </c>
    </row>
    <row r="376" spans="2:16" ht="15" customHeight="1" outlineLevel="1" x14ac:dyDescent="0.35">
      <c r="B376" s="164">
        <v>29</v>
      </c>
      <c r="C376" s="705"/>
      <c r="D376" s="705"/>
      <c r="E376" s="705"/>
      <c r="F376" s="705"/>
      <c r="G376" s="705"/>
      <c r="H376" s="788"/>
      <c r="I376" s="165">
        <v>0.5</v>
      </c>
      <c r="J376" s="17"/>
      <c r="K376" s="49">
        <f t="shared" si="29"/>
        <v>0</v>
      </c>
      <c r="L376" s="18"/>
      <c r="M376" s="46">
        <f t="shared" si="30"/>
        <v>0</v>
      </c>
      <c r="N376" s="1"/>
      <c r="O376" s="1"/>
      <c r="P376" s="169">
        <f t="shared" si="31"/>
        <v>0</v>
      </c>
    </row>
    <row r="377" spans="2:16" ht="15" customHeight="1" outlineLevel="1" x14ac:dyDescent="0.35">
      <c r="B377" s="164">
        <v>30</v>
      </c>
      <c r="C377" s="705"/>
      <c r="D377" s="705"/>
      <c r="E377" s="705"/>
      <c r="F377" s="705"/>
      <c r="G377" s="705"/>
      <c r="H377" s="788"/>
      <c r="I377" s="165">
        <v>0.5</v>
      </c>
      <c r="J377" s="17"/>
      <c r="K377" s="49">
        <f t="shared" si="29"/>
        <v>0</v>
      </c>
      <c r="L377" s="18"/>
      <c r="M377" s="46">
        <f t="shared" si="30"/>
        <v>0</v>
      </c>
      <c r="N377" s="1"/>
      <c r="O377" s="1"/>
      <c r="P377" s="169">
        <f t="shared" si="31"/>
        <v>0</v>
      </c>
    </row>
    <row r="378" spans="2:16" ht="15" customHeight="1" outlineLevel="1" x14ac:dyDescent="0.35">
      <c r="B378" s="164">
        <v>31</v>
      </c>
      <c r="C378" s="705"/>
      <c r="D378" s="705"/>
      <c r="E378" s="705"/>
      <c r="F378" s="705"/>
      <c r="G378" s="705"/>
      <c r="H378" s="788"/>
      <c r="I378" s="165">
        <v>0.5</v>
      </c>
      <c r="J378" s="17"/>
      <c r="K378" s="49">
        <f t="shared" si="29"/>
        <v>0</v>
      </c>
      <c r="L378" s="18"/>
      <c r="M378" s="46">
        <f t="shared" si="30"/>
        <v>0</v>
      </c>
      <c r="N378" s="1"/>
      <c r="O378" s="1"/>
      <c r="P378" s="169">
        <f t="shared" si="31"/>
        <v>0</v>
      </c>
    </row>
    <row r="379" spans="2:16" ht="15" customHeight="1" outlineLevel="1" x14ac:dyDescent="0.35">
      <c r="B379" s="164">
        <v>32</v>
      </c>
      <c r="C379" s="705"/>
      <c r="D379" s="705"/>
      <c r="E379" s="705"/>
      <c r="F379" s="705"/>
      <c r="G379" s="705"/>
      <c r="H379" s="788"/>
      <c r="I379" s="165">
        <v>0.5</v>
      </c>
      <c r="J379" s="17"/>
      <c r="K379" s="49">
        <f t="shared" si="29"/>
        <v>0</v>
      </c>
      <c r="L379" s="18"/>
      <c r="M379" s="46">
        <f t="shared" si="30"/>
        <v>0</v>
      </c>
      <c r="N379" s="1"/>
      <c r="O379" s="1"/>
      <c r="P379" s="169">
        <f t="shared" si="31"/>
        <v>0</v>
      </c>
    </row>
    <row r="380" spans="2:16" ht="15" customHeight="1" outlineLevel="1" x14ac:dyDescent="0.35">
      <c r="B380" s="164">
        <v>33</v>
      </c>
      <c r="C380" s="705"/>
      <c r="D380" s="705"/>
      <c r="E380" s="705"/>
      <c r="F380" s="705"/>
      <c r="G380" s="705"/>
      <c r="H380" s="788"/>
      <c r="I380" s="165">
        <v>0.5</v>
      </c>
      <c r="J380" s="17"/>
      <c r="K380" s="49">
        <f t="shared" si="29"/>
        <v>0</v>
      </c>
      <c r="L380" s="18"/>
      <c r="M380" s="46">
        <f t="shared" si="30"/>
        <v>0</v>
      </c>
      <c r="N380" s="1"/>
      <c r="O380" s="1"/>
      <c r="P380" s="169">
        <f t="shared" si="31"/>
        <v>0</v>
      </c>
    </row>
    <row r="381" spans="2:16" ht="15" customHeight="1" outlineLevel="1" x14ac:dyDescent="0.35">
      <c r="B381" s="164">
        <v>34</v>
      </c>
      <c r="C381" s="705"/>
      <c r="D381" s="705"/>
      <c r="E381" s="705"/>
      <c r="F381" s="705"/>
      <c r="G381" s="705"/>
      <c r="H381" s="788"/>
      <c r="I381" s="165">
        <v>0.5</v>
      </c>
      <c r="J381" s="17"/>
      <c r="K381" s="49">
        <f t="shared" si="29"/>
        <v>0</v>
      </c>
      <c r="L381" s="18"/>
      <c r="M381" s="46">
        <f t="shared" si="30"/>
        <v>0</v>
      </c>
      <c r="N381" s="1"/>
      <c r="O381" s="1"/>
      <c r="P381" s="169">
        <f t="shared" si="31"/>
        <v>0</v>
      </c>
    </row>
    <row r="382" spans="2:16" ht="15" customHeight="1" outlineLevel="1" x14ac:dyDescent="0.35">
      <c r="B382" s="164">
        <v>35</v>
      </c>
      <c r="C382" s="705"/>
      <c r="D382" s="705"/>
      <c r="E382" s="705"/>
      <c r="F382" s="705"/>
      <c r="G382" s="705"/>
      <c r="H382" s="788"/>
      <c r="I382" s="165">
        <v>0.5</v>
      </c>
      <c r="J382" s="17"/>
      <c r="K382" s="49">
        <f t="shared" si="29"/>
        <v>0</v>
      </c>
      <c r="L382" s="18"/>
      <c r="M382" s="46">
        <f t="shared" si="30"/>
        <v>0</v>
      </c>
      <c r="N382" s="1"/>
      <c r="O382" s="1"/>
      <c r="P382" s="169">
        <f t="shared" si="31"/>
        <v>0</v>
      </c>
    </row>
    <row r="383" spans="2:16" ht="15" customHeight="1" outlineLevel="1" x14ac:dyDescent="0.35">
      <c r="B383" s="164">
        <v>36</v>
      </c>
      <c r="C383" s="705"/>
      <c r="D383" s="705"/>
      <c r="E383" s="705"/>
      <c r="F383" s="705"/>
      <c r="G383" s="705"/>
      <c r="H383" s="788"/>
      <c r="I383" s="165">
        <v>0.5</v>
      </c>
      <c r="J383" s="17"/>
      <c r="K383" s="49">
        <f t="shared" si="29"/>
        <v>0</v>
      </c>
      <c r="L383" s="18"/>
      <c r="M383" s="46">
        <f t="shared" si="30"/>
        <v>0</v>
      </c>
      <c r="N383" s="1"/>
      <c r="O383" s="1"/>
      <c r="P383" s="169">
        <f t="shared" si="31"/>
        <v>0</v>
      </c>
    </row>
    <row r="384" spans="2:16" ht="15" customHeight="1" outlineLevel="1" x14ac:dyDescent="0.35">
      <c r="B384" s="164">
        <v>37</v>
      </c>
      <c r="C384" s="705"/>
      <c r="D384" s="705"/>
      <c r="E384" s="705"/>
      <c r="F384" s="705"/>
      <c r="G384" s="705"/>
      <c r="H384" s="788"/>
      <c r="I384" s="165">
        <v>0.5</v>
      </c>
      <c r="J384" s="17"/>
      <c r="K384" s="49">
        <f t="shared" si="29"/>
        <v>0</v>
      </c>
      <c r="L384" s="18"/>
      <c r="M384" s="46">
        <f t="shared" si="30"/>
        <v>0</v>
      </c>
      <c r="N384" s="1"/>
      <c r="O384" s="1"/>
      <c r="P384" s="169">
        <f t="shared" si="31"/>
        <v>0</v>
      </c>
    </row>
    <row r="385" spans="2:16" ht="15" customHeight="1" outlineLevel="1" x14ac:dyDescent="0.35">
      <c r="B385" s="164">
        <v>38</v>
      </c>
      <c r="C385" s="705"/>
      <c r="D385" s="705"/>
      <c r="E385" s="705"/>
      <c r="F385" s="705"/>
      <c r="G385" s="705"/>
      <c r="H385" s="788"/>
      <c r="I385" s="165">
        <v>0.5</v>
      </c>
      <c r="J385" s="17"/>
      <c r="K385" s="49">
        <f t="shared" si="29"/>
        <v>0</v>
      </c>
      <c r="L385" s="18"/>
      <c r="M385" s="46">
        <f t="shared" si="30"/>
        <v>0</v>
      </c>
      <c r="N385" s="1"/>
      <c r="O385" s="1"/>
      <c r="P385" s="169">
        <f t="shared" si="31"/>
        <v>0</v>
      </c>
    </row>
    <row r="386" spans="2:16" ht="15" customHeight="1" outlineLevel="1" x14ac:dyDescent="0.35">
      <c r="B386" s="164">
        <v>39</v>
      </c>
      <c r="C386" s="705"/>
      <c r="D386" s="705"/>
      <c r="E386" s="705"/>
      <c r="F386" s="705"/>
      <c r="G386" s="705"/>
      <c r="H386" s="788"/>
      <c r="I386" s="165">
        <v>0.5</v>
      </c>
      <c r="J386" s="17"/>
      <c r="K386" s="49">
        <f t="shared" si="29"/>
        <v>0</v>
      </c>
      <c r="L386" s="18"/>
      <c r="M386" s="46">
        <f t="shared" si="30"/>
        <v>0</v>
      </c>
      <c r="N386" s="1"/>
      <c r="O386" s="1"/>
      <c r="P386" s="169">
        <f t="shared" si="31"/>
        <v>0</v>
      </c>
    </row>
    <row r="387" spans="2:16" ht="15" customHeight="1" outlineLevel="1" x14ac:dyDescent="0.35">
      <c r="B387" s="164">
        <v>40</v>
      </c>
      <c r="C387" s="705"/>
      <c r="D387" s="705"/>
      <c r="E387" s="705"/>
      <c r="F387" s="705"/>
      <c r="G387" s="705"/>
      <c r="H387" s="788"/>
      <c r="I387" s="165">
        <v>0.5</v>
      </c>
      <c r="J387" s="17"/>
      <c r="K387" s="49">
        <f t="shared" si="29"/>
        <v>0</v>
      </c>
      <c r="L387" s="18"/>
      <c r="M387" s="46">
        <f t="shared" si="30"/>
        <v>0</v>
      </c>
      <c r="N387" s="1"/>
      <c r="O387" s="1"/>
      <c r="P387" s="169">
        <f t="shared" si="31"/>
        <v>0</v>
      </c>
    </row>
    <row r="388" spans="2:16" ht="15" customHeight="1" outlineLevel="1" x14ac:dyDescent="0.35">
      <c r="B388" s="164">
        <v>41</v>
      </c>
      <c r="C388" s="705"/>
      <c r="D388" s="705"/>
      <c r="E388" s="705"/>
      <c r="F388" s="705"/>
      <c r="G388" s="705"/>
      <c r="H388" s="788"/>
      <c r="I388" s="165">
        <v>0.5</v>
      </c>
      <c r="J388" s="17"/>
      <c r="K388" s="49">
        <f t="shared" si="29"/>
        <v>0</v>
      </c>
      <c r="L388" s="18"/>
      <c r="M388" s="46">
        <f t="shared" si="30"/>
        <v>0</v>
      </c>
      <c r="N388" s="1"/>
      <c r="O388" s="1"/>
      <c r="P388" s="169">
        <f t="shared" si="31"/>
        <v>0</v>
      </c>
    </row>
    <row r="389" spans="2:16" ht="15" customHeight="1" outlineLevel="1" x14ac:dyDescent="0.35">
      <c r="B389" s="164">
        <v>42</v>
      </c>
      <c r="C389" s="705"/>
      <c r="D389" s="705"/>
      <c r="E389" s="705"/>
      <c r="F389" s="705"/>
      <c r="G389" s="705"/>
      <c r="H389" s="788"/>
      <c r="I389" s="165">
        <v>0.5</v>
      </c>
      <c r="J389" s="17"/>
      <c r="K389" s="49">
        <f t="shared" si="29"/>
        <v>0</v>
      </c>
      <c r="L389" s="18"/>
      <c r="M389" s="46">
        <f t="shared" si="30"/>
        <v>0</v>
      </c>
      <c r="N389" s="1"/>
      <c r="O389" s="1"/>
      <c r="P389" s="169">
        <f t="shared" si="31"/>
        <v>0</v>
      </c>
    </row>
    <row r="390" spans="2:16" ht="15" customHeight="1" outlineLevel="1" x14ac:dyDescent="0.35">
      <c r="B390" s="164">
        <v>43</v>
      </c>
      <c r="C390" s="705"/>
      <c r="D390" s="705"/>
      <c r="E390" s="705"/>
      <c r="F390" s="705"/>
      <c r="G390" s="705"/>
      <c r="H390" s="788"/>
      <c r="I390" s="165">
        <v>0.5</v>
      </c>
      <c r="J390" s="17"/>
      <c r="K390" s="49">
        <f t="shared" si="29"/>
        <v>0</v>
      </c>
      <c r="L390" s="18"/>
      <c r="M390" s="46">
        <f t="shared" si="30"/>
        <v>0</v>
      </c>
      <c r="N390" s="1"/>
      <c r="O390" s="1"/>
      <c r="P390" s="169">
        <f t="shared" si="31"/>
        <v>0</v>
      </c>
    </row>
    <row r="391" spans="2:16" ht="15" customHeight="1" outlineLevel="1" x14ac:dyDescent="0.35">
      <c r="B391" s="164">
        <v>44</v>
      </c>
      <c r="C391" s="705"/>
      <c r="D391" s="705"/>
      <c r="E391" s="705"/>
      <c r="F391" s="705"/>
      <c r="G391" s="705"/>
      <c r="H391" s="788"/>
      <c r="I391" s="165">
        <v>0.5</v>
      </c>
      <c r="J391" s="17"/>
      <c r="K391" s="49">
        <f t="shared" si="29"/>
        <v>0</v>
      </c>
      <c r="L391" s="18"/>
      <c r="M391" s="46">
        <f t="shared" si="30"/>
        <v>0</v>
      </c>
      <c r="N391" s="1"/>
      <c r="O391" s="1"/>
      <c r="P391" s="169">
        <f t="shared" si="31"/>
        <v>0</v>
      </c>
    </row>
    <row r="392" spans="2:16" ht="15" customHeight="1" outlineLevel="1" x14ac:dyDescent="0.35">
      <c r="B392" s="164">
        <v>45</v>
      </c>
      <c r="C392" s="705"/>
      <c r="D392" s="705"/>
      <c r="E392" s="705"/>
      <c r="F392" s="705"/>
      <c r="G392" s="705"/>
      <c r="H392" s="788"/>
      <c r="I392" s="165">
        <v>0.5</v>
      </c>
      <c r="J392" s="17"/>
      <c r="K392" s="49">
        <f t="shared" si="29"/>
        <v>0</v>
      </c>
      <c r="L392" s="18"/>
      <c r="M392" s="46">
        <f t="shared" si="30"/>
        <v>0</v>
      </c>
      <c r="N392" s="1"/>
      <c r="O392" s="1"/>
      <c r="P392" s="169">
        <f t="shared" si="31"/>
        <v>0</v>
      </c>
    </row>
    <row r="393" spans="2:16" ht="15" customHeight="1" outlineLevel="1" x14ac:dyDescent="0.35">
      <c r="B393" s="164">
        <v>46</v>
      </c>
      <c r="C393" s="705"/>
      <c r="D393" s="705"/>
      <c r="E393" s="705"/>
      <c r="F393" s="705"/>
      <c r="G393" s="705"/>
      <c r="H393" s="788"/>
      <c r="I393" s="165">
        <v>0.5</v>
      </c>
      <c r="J393" s="17"/>
      <c r="K393" s="49">
        <f t="shared" si="29"/>
        <v>0</v>
      </c>
      <c r="L393" s="18"/>
      <c r="M393" s="46">
        <f t="shared" si="30"/>
        <v>0</v>
      </c>
      <c r="N393" s="1"/>
      <c r="O393" s="1"/>
      <c r="P393" s="169">
        <f t="shared" si="31"/>
        <v>0</v>
      </c>
    </row>
    <row r="394" spans="2:16" ht="15" customHeight="1" outlineLevel="1" x14ac:dyDescent="0.35">
      <c r="B394" s="164">
        <v>47</v>
      </c>
      <c r="C394" s="705"/>
      <c r="D394" s="705"/>
      <c r="E394" s="705"/>
      <c r="F394" s="705"/>
      <c r="G394" s="705"/>
      <c r="H394" s="788"/>
      <c r="I394" s="165">
        <v>0.5</v>
      </c>
      <c r="J394" s="17"/>
      <c r="K394" s="49">
        <f t="shared" si="29"/>
        <v>0</v>
      </c>
      <c r="L394" s="18"/>
      <c r="M394" s="46">
        <f t="shared" si="30"/>
        <v>0</v>
      </c>
      <c r="N394" s="1"/>
      <c r="O394" s="1"/>
      <c r="P394" s="169">
        <f t="shared" si="31"/>
        <v>0</v>
      </c>
    </row>
    <row r="395" spans="2:16" ht="15" customHeight="1" outlineLevel="1" x14ac:dyDescent="0.35">
      <c r="B395" s="164">
        <v>48</v>
      </c>
      <c r="C395" s="705"/>
      <c r="D395" s="705"/>
      <c r="E395" s="705"/>
      <c r="F395" s="705"/>
      <c r="G395" s="705"/>
      <c r="H395" s="788"/>
      <c r="I395" s="165">
        <v>0.5</v>
      </c>
      <c r="J395" s="17"/>
      <c r="K395" s="49">
        <f t="shared" si="29"/>
        <v>0</v>
      </c>
      <c r="L395" s="18"/>
      <c r="M395" s="46">
        <f t="shared" si="30"/>
        <v>0</v>
      </c>
      <c r="N395" s="1"/>
      <c r="O395" s="1"/>
      <c r="P395" s="169">
        <f t="shared" si="31"/>
        <v>0</v>
      </c>
    </row>
    <row r="396" spans="2:16" ht="15" customHeight="1" outlineLevel="1" x14ac:dyDescent="0.35">
      <c r="B396" s="164">
        <v>49</v>
      </c>
      <c r="C396" s="705"/>
      <c r="D396" s="705"/>
      <c r="E396" s="705"/>
      <c r="F396" s="705"/>
      <c r="G396" s="705"/>
      <c r="H396" s="788"/>
      <c r="I396" s="165">
        <v>0.5</v>
      </c>
      <c r="J396" s="17"/>
      <c r="K396" s="49">
        <f t="shared" si="29"/>
        <v>0</v>
      </c>
      <c r="L396" s="18"/>
      <c r="M396" s="46">
        <f t="shared" si="30"/>
        <v>0</v>
      </c>
      <c r="N396" s="1"/>
      <c r="O396" s="1"/>
      <c r="P396" s="169">
        <f t="shared" si="31"/>
        <v>0</v>
      </c>
    </row>
    <row r="397" spans="2:16" ht="15" customHeight="1" outlineLevel="1" x14ac:dyDescent="0.35">
      <c r="B397" s="164">
        <v>50</v>
      </c>
      <c r="C397" s="705"/>
      <c r="D397" s="705"/>
      <c r="E397" s="705"/>
      <c r="F397" s="705"/>
      <c r="G397" s="705"/>
      <c r="H397" s="788"/>
      <c r="I397" s="165">
        <v>0.5</v>
      </c>
      <c r="J397" s="17"/>
      <c r="K397" s="49">
        <f t="shared" si="29"/>
        <v>0</v>
      </c>
      <c r="L397" s="18"/>
      <c r="M397" s="46">
        <f t="shared" si="30"/>
        <v>0</v>
      </c>
      <c r="N397" s="1"/>
      <c r="O397" s="1"/>
      <c r="P397" s="169">
        <f t="shared" si="31"/>
        <v>0</v>
      </c>
    </row>
    <row r="398" spans="2:16" ht="15" customHeight="1" x14ac:dyDescent="0.35">
      <c r="B398" s="170"/>
      <c r="C398" s="795" t="s">
        <v>1037</v>
      </c>
      <c r="D398" s="795"/>
      <c r="E398" s="795"/>
      <c r="F398" s="795"/>
      <c r="G398" s="795"/>
      <c r="H398" s="795"/>
      <c r="I398" s="795"/>
      <c r="J398" s="795"/>
      <c r="K398" s="795"/>
      <c r="L398" s="796"/>
      <c r="M398" s="171">
        <f>SUM(M348:M397)</f>
        <v>0</v>
      </c>
      <c r="N398" s="171">
        <f>SUM(N348:N397)</f>
        <v>0</v>
      </c>
      <c r="O398" s="171">
        <f>SUM(O348:O397)</f>
        <v>0</v>
      </c>
      <c r="P398" s="171">
        <f>SUM(P348:P397)</f>
        <v>0</v>
      </c>
    </row>
    <row r="399" spans="2:16" ht="15" customHeight="1" x14ac:dyDescent="0.35">
      <c r="B399" s="172"/>
      <c r="C399" s="793" t="s">
        <v>1038</v>
      </c>
      <c r="D399" s="793"/>
      <c r="E399" s="793"/>
      <c r="F399" s="793"/>
      <c r="G399" s="793"/>
      <c r="H399" s="793"/>
      <c r="I399" s="793"/>
      <c r="J399" s="793"/>
      <c r="K399" s="793"/>
      <c r="L399" s="794"/>
      <c r="M399" s="173">
        <f>SUM(M345,M398)</f>
        <v>0</v>
      </c>
      <c r="N399" s="173">
        <f>SUM(N345,N398)</f>
        <v>0</v>
      </c>
      <c r="O399" s="173">
        <f>SUM(O345,O398)</f>
        <v>0</v>
      </c>
      <c r="P399" s="173">
        <f>SUM(P345,P398)</f>
        <v>0</v>
      </c>
    </row>
    <row r="400" spans="2:16" ht="15" customHeight="1" x14ac:dyDescent="0.35">
      <c r="B400" s="745" t="s">
        <v>927</v>
      </c>
      <c r="C400" s="746"/>
      <c r="D400" s="746"/>
      <c r="E400" s="746"/>
      <c r="F400" s="746"/>
      <c r="G400" s="746"/>
      <c r="H400" s="746"/>
      <c r="I400" s="746"/>
      <c r="J400" s="746"/>
      <c r="K400" s="746"/>
      <c r="L400" s="746"/>
      <c r="M400" s="746"/>
      <c r="N400" s="746"/>
      <c r="O400" s="746"/>
      <c r="P400" s="747"/>
    </row>
    <row r="401" spans="2:16" ht="15" customHeight="1" x14ac:dyDescent="0.35">
      <c r="B401" s="792" t="s">
        <v>564</v>
      </c>
      <c r="C401" s="792"/>
      <c r="D401" s="792"/>
      <c r="E401" s="792"/>
      <c r="F401" s="792"/>
      <c r="G401" s="792"/>
      <c r="H401" s="792"/>
      <c r="I401" s="792"/>
      <c r="J401" s="792"/>
      <c r="K401" s="792"/>
      <c r="L401" s="792"/>
      <c r="M401" s="807" t="s">
        <v>529</v>
      </c>
      <c r="N401" s="807"/>
      <c r="O401" s="807"/>
      <c r="P401" s="807"/>
    </row>
    <row r="402" spans="2:16" ht="15" customHeight="1" x14ac:dyDescent="0.35">
      <c r="B402" s="789" t="s">
        <v>566</v>
      </c>
      <c r="C402" s="790"/>
      <c r="D402" s="790"/>
      <c r="E402" s="790"/>
      <c r="F402" s="790"/>
      <c r="G402" s="790"/>
      <c r="H402" s="791"/>
      <c r="I402" s="160" t="s">
        <v>579</v>
      </c>
      <c r="J402" s="161" t="s">
        <v>568</v>
      </c>
      <c r="K402" s="161" t="s">
        <v>567</v>
      </c>
      <c r="L402" s="161" t="s">
        <v>540</v>
      </c>
      <c r="M402" s="161" t="s">
        <v>1206</v>
      </c>
      <c r="N402" s="162" t="s">
        <v>582</v>
      </c>
      <c r="O402" s="162" t="s">
        <v>583</v>
      </c>
      <c r="P402" s="163" t="s">
        <v>569</v>
      </c>
    </row>
    <row r="403" spans="2:16" ht="15" customHeight="1" x14ac:dyDescent="0.35">
      <c r="B403" s="164">
        <v>1</v>
      </c>
      <c r="C403" s="705"/>
      <c r="D403" s="705"/>
      <c r="E403" s="705"/>
      <c r="F403" s="705"/>
      <c r="G403" s="705"/>
      <c r="H403" s="788"/>
      <c r="I403" s="165">
        <v>0.5</v>
      </c>
      <c r="J403" s="17"/>
      <c r="K403" s="49">
        <f>IF(OR(I403=0,J403=0),0,IF((((($O$5^2*I403^2)/$H$6^2)*J403)/((($O$5^2*I403^2)/$H$6^2)+J403))&lt;(($O$5^2*I403^2)/$H$6^2),ROUND((((($O$5^2*I403^2)/$H$6^2)*J403)/((($O$5^2*I403^2)/$H$6^2)+J403)),0),ROUND((($O$5^2*I403^2)/$H$6^2),0)))</f>
        <v>0</v>
      </c>
      <c r="L403" s="18"/>
      <c r="M403" s="46">
        <f>P403-N403-O403</f>
        <v>0</v>
      </c>
      <c r="N403" s="1"/>
      <c r="O403" s="1"/>
      <c r="P403" s="169">
        <f>K403*L403</f>
        <v>0</v>
      </c>
    </row>
    <row r="404" spans="2:16" ht="15" customHeight="1" x14ac:dyDescent="0.35">
      <c r="B404" s="164">
        <v>2</v>
      </c>
      <c r="C404" s="705"/>
      <c r="D404" s="705"/>
      <c r="E404" s="705"/>
      <c r="F404" s="705"/>
      <c r="G404" s="705"/>
      <c r="H404" s="788"/>
      <c r="I404" s="165">
        <v>0.5</v>
      </c>
      <c r="J404" s="17"/>
      <c r="K404" s="49">
        <f t="shared" ref="K404:K452" si="32">IF(OR(I404=0,J404=0),0,IF((((($O$5^2*I404^2)/$H$6^2)*J404)/((($O$5^2*I404^2)/$H$6^2)+J404))&lt;(($O$5^2*I404^2)/$H$6^2),ROUND((((($O$5^2*I404^2)/$H$6^2)*J404)/((($O$5^2*I404^2)/$H$6^2)+J404)),0),ROUND((($O$5^2*I404^2)/$H$6^2),0)))</f>
        <v>0</v>
      </c>
      <c r="L404" s="18"/>
      <c r="M404" s="46">
        <f t="shared" ref="M404:M452" si="33">P404-N404-O404</f>
        <v>0</v>
      </c>
      <c r="N404" s="1"/>
      <c r="O404" s="1"/>
      <c r="P404" s="169">
        <f t="shared" ref="P404:P452" si="34">K404*L404</f>
        <v>0</v>
      </c>
    </row>
    <row r="405" spans="2:16" ht="15" customHeight="1" x14ac:dyDescent="0.35">
      <c r="B405" s="164">
        <v>3</v>
      </c>
      <c r="C405" s="705"/>
      <c r="D405" s="705"/>
      <c r="E405" s="705"/>
      <c r="F405" s="705"/>
      <c r="G405" s="705"/>
      <c r="H405" s="788"/>
      <c r="I405" s="165">
        <v>0.5</v>
      </c>
      <c r="J405" s="17"/>
      <c r="K405" s="49">
        <f t="shared" si="32"/>
        <v>0</v>
      </c>
      <c r="L405" s="18"/>
      <c r="M405" s="46">
        <f t="shared" si="33"/>
        <v>0</v>
      </c>
      <c r="N405" s="1"/>
      <c r="O405" s="1"/>
      <c r="P405" s="169">
        <f t="shared" si="34"/>
        <v>0</v>
      </c>
    </row>
    <row r="406" spans="2:16" ht="15" customHeight="1" x14ac:dyDescent="0.35">
      <c r="B406" s="164">
        <v>4</v>
      </c>
      <c r="C406" s="705"/>
      <c r="D406" s="705"/>
      <c r="E406" s="705"/>
      <c r="F406" s="705"/>
      <c r="G406" s="705"/>
      <c r="H406" s="788"/>
      <c r="I406" s="165">
        <v>0.5</v>
      </c>
      <c r="J406" s="17"/>
      <c r="K406" s="49">
        <f t="shared" si="32"/>
        <v>0</v>
      </c>
      <c r="L406" s="18"/>
      <c r="M406" s="46">
        <f t="shared" si="33"/>
        <v>0</v>
      </c>
      <c r="N406" s="1"/>
      <c r="O406" s="1"/>
      <c r="P406" s="169">
        <f t="shared" si="34"/>
        <v>0</v>
      </c>
    </row>
    <row r="407" spans="2:16" ht="15" customHeight="1" x14ac:dyDescent="0.35">
      <c r="B407" s="164">
        <v>5</v>
      </c>
      <c r="C407" s="705"/>
      <c r="D407" s="705"/>
      <c r="E407" s="705"/>
      <c r="F407" s="705"/>
      <c r="G407" s="705"/>
      <c r="H407" s="788"/>
      <c r="I407" s="165">
        <v>0.5</v>
      </c>
      <c r="J407" s="17"/>
      <c r="K407" s="49">
        <f t="shared" si="32"/>
        <v>0</v>
      </c>
      <c r="L407" s="18"/>
      <c r="M407" s="46">
        <f t="shared" si="33"/>
        <v>0</v>
      </c>
      <c r="N407" s="1"/>
      <c r="O407" s="1"/>
      <c r="P407" s="169">
        <f t="shared" si="34"/>
        <v>0</v>
      </c>
    </row>
    <row r="408" spans="2:16" ht="15" customHeight="1" x14ac:dyDescent="0.35">
      <c r="B408" s="164">
        <v>6</v>
      </c>
      <c r="C408" s="705"/>
      <c r="D408" s="705"/>
      <c r="E408" s="705"/>
      <c r="F408" s="705"/>
      <c r="G408" s="705"/>
      <c r="H408" s="788"/>
      <c r="I408" s="165">
        <v>0.5</v>
      </c>
      <c r="J408" s="17"/>
      <c r="K408" s="49">
        <f t="shared" si="32"/>
        <v>0</v>
      </c>
      <c r="L408" s="18"/>
      <c r="M408" s="46">
        <f t="shared" si="33"/>
        <v>0</v>
      </c>
      <c r="N408" s="1"/>
      <c r="O408" s="1"/>
      <c r="P408" s="169">
        <f t="shared" si="34"/>
        <v>0</v>
      </c>
    </row>
    <row r="409" spans="2:16" ht="15" customHeight="1" x14ac:dyDescent="0.35">
      <c r="B409" s="164">
        <v>7</v>
      </c>
      <c r="C409" s="705"/>
      <c r="D409" s="705"/>
      <c r="E409" s="705"/>
      <c r="F409" s="705"/>
      <c r="G409" s="705"/>
      <c r="H409" s="788"/>
      <c r="I409" s="165">
        <v>0.5</v>
      </c>
      <c r="J409" s="17"/>
      <c r="K409" s="49">
        <f t="shared" si="32"/>
        <v>0</v>
      </c>
      <c r="L409" s="18"/>
      <c r="M409" s="46">
        <f t="shared" si="33"/>
        <v>0</v>
      </c>
      <c r="N409" s="1"/>
      <c r="O409" s="1"/>
      <c r="P409" s="169">
        <f t="shared" si="34"/>
        <v>0</v>
      </c>
    </row>
    <row r="410" spans="2:16" ht="15" customHeight="1" x14ac:dyDescent="0.35">
      <c r="B410" s="164">
        <v>8</v>
      </c>
      <c r="C410" s="705"/>
      <c r="D410" s="705"/>
      <c r="E410" s="705"/>
      <c r="F410" s="705"/>
      <c r="G410" s="705"/>
      <c r="H410" s="788"/>
      <c r="I410" s="165">
        <v>0.5</v>
      </c>
      <c r="J410" s="17"/>
      <c r="K410" s="49">
        <f t="shared" si="32"/>
        <v>0</v>
      </c>
      <c r="L410" s="18"/>
      <c r="M410" s="46">
        <f t="shared" si="33"/>
        <v>0</v>
      </c>
      <c r="N410" s="1"/>
      <c r="O410" s="1"/>
      <c r="P410" s="169">
        <f t="shared" si="34"/>
        <v>0</v>
      </c>
    </row>
    <row r="411" spans="2:16" ht="15" customHeight="1" x14ac:dyDescent="0.35">
      <c r="B411" s="164">
        <v>9</v>
      </c>
      <c r="C411" s="705"/>
      <c r="D411" s="705"/>
      <c r="E411" s="705"/>
      <c r="F411" s="705"/>
      <c r="G411" s="705"/>
      <c r="H411" s="788"/>
      <c r="I411" s="165">
        <v>0.5</v>
      </c>
      <c r="J411" s="17"/>
      <c r="K411" s="49">
        <f t="shared" si="32"/>
        <v>0</v>
      </c>
      <c r="L411" s="18"/>
      <c r="M411" s="46">
        <f t="shared" si="33"/>
        <v>0</v>
      </c>
      <c r="N411" s="1"/>
      <c r="O411" s="1"/>
      <c r="P411" s="169">
        <f t="shared" si="34"/>
        <v>0</v>
      </c>
    </row>
    <row r="412" spans="2:16" ht="15" customHeight="1" x14ac:dyDescent="0.35">
      <c r="B412" s="164">
        <v>10</v>
      </c>
      <c r="C412" s="705"/>
      <c r="D412" s="705"/>
      <c r="E412" s="705"/>
      <c r="F412" s="705"/>
      <c r="G412" s="705"/>
      <c r="H412" s="788"/>
      <c r="I412" s="165">
        <v>0.5</v>
      </c>
      <c r="J412" s="17"/>
      <c r="K412" s="49">
        <f t="shared" si="32"/>
        <v>0</v>
      </c>
      <c r="L412" s="18"/>
      <c r="M412" s="46">
        <f t="shared" si="33"/>
        <v>0</v>
      </c>
      <c r="N412" s="1"/>
      <c r="O412" s="1"/>
      <c r="P412" s="169">
        <f t="shared" si="34"/>
        <v>0</v>
      </c>
    </row>
    <row r="413" spans="2:16" ht="15" customHeight="1" outlineLevel="1" x14ac:dyDescent="0.35">
      <c r="B413" s="164">
        <v>11</v>
      </c>
      <c r="C413" s="705"/>
      <c r="D413" s="705"/>
      <c r="E413" s="705"/>
      <c r="F413" s="705"/>
      <c r="G413" s="705"/>
      <c r="H413" s="788"/>
      <c r="I413" s="165">
        <v>0.5</v>
      </c>
      <c r="J413" s="17"/>
      <c r="K413" s="49">
        <f t="shared" si="32"/>
        <v>0</v>
      </c>
      <c r="L413" s="18"/>
      <c r="M413" s="46">
        <f t="shared" si="33"/>
        <v>0</v>
      </c>
      <c r="N413" s="1"/>
      <c r="O413" s="1"/>
      <c r="P413" s="169">
        <f t="shared" si="34"/>
        <v>0</v>
      </c>
    </row>
    <row r="414" spans="2:16" ht="15" customHeight="1" outlineLevel="1" x14ac:dyDescent="0.35">
      <c r="B414" s="164">
        <v>12</v>
      </c>
      <c r="C414" s="705"/>
      <c r="D414" s="705"/>
      <c r="E414" s="705"/>
      <c r="F414" s="705"/>
      <c r="G414" s="705"/>
      <c r="H414" s="788"/>
      <c r="I414" s="165">
        <v>0.5</v>
      </c>
      <c r="J414" s="17"/>
      <c r="K414" s="49">
        <f t="shared" si="32"/>
        <v>0</v>
      </c>
      <c r="L414" s="18"/>
      <c r="M414" s="46">
        <f t="shared" si="33"/>
        <v>0</v>
      </c>
      <c r="N414" s="1"/>
      <c r="O414" s="1"/>
      <c r="P414" s="169">
        <f t="shared" si="34"/>
        <v>0</v>
      </c>
    </row>
    <row r="415" spans="2:16" ht="15" customHeight="1" outlineLevel="1" x14ac:dyDescent="0.35">
      <c r="B415" s="164">
        <v>13</v>
      </c>
      <c r="C415" s="705"/>
      <c r="D415" s="705"/>
      <c r="E415" s="705"/>
      <c r="F415" s="705"/>
      <c r="G415" s="705"/>
      <c r="H415" s="788"/>
      <c r="I415" s="165">
        <v>0.5</v>
      </c>
      <c r="J415" s="17"/>
      <c r="K415" s="49">
        <f t="shared" si="32"/>
        <v>0</v>
      </c>
      <c r="L415" s="18"/>
      <c r="M415" s="46">
        <f t="shared" si="33"/>
        <v>0</v>
      </c>
      <c r="N415" s="1"/>
      <c r="O415" s="1"/>
      <c r="P415" s="169">
        <f t="shared" si="34"/>
        <v>0</v>
      </c>
    </row>
    <row r="416" spans="2:16" ht="15" customHeight="1" outlineLevel="1" x14ac:dyDescent="0.35">
      <c r="B416" s="164">
        <v>14</v>
      </c>
      <c r="C416" s="705"/>
      <c r="D416" s="705"/>
      <c r="E416" s="705"/>
      <c r="F416" s="705"/>
      <c r="G416" s="705"/>
      <c r="H416" s="788"/>
      <c r="I416" s="165">
        <v>0.5</v>
      </c>
      <c r="J416" s="17"/>
      <c r="K416" s="49">
        <f t="shared" si="32"/>
        <v>0</v>
      </c>
      <c r="L416" s="18"/>
      <c r="M416" s="46">
        <f t="shared" si="33"/>
        <v>0</v>
      </c>
      <c r="N416" s="1"/>
      <c r="O416" s="1"/>
      <c r="P416" s="169">
        <f t="shared" si="34"/>
        <v>0</v>
      </c>
    </row>
    <row r="417" spans="2:16" ht="15" customHeight="1" outlineLevel="1" x14ac:dyDescent="0.35">
      <c r="B417" s="164">
        <v>15</v>
      </c>
      <c r="C417" s="705"/>
      <c r="D417" s="705"/>
      <c r="E417" s="705"/>
      <c r="F417" s="705"/>
      <c r="G417" s="705"/>
      <c r="H417" s="788"/>
      <c r="I417" s="165">
        <v>0.5</v>
      </c>
      <c r="J417" s="17"/>
      <c r="K417" s="49">
        <f t="shared" si="32"/>
        <v>0</v>
      </c>
      <c r="L417" s="18"/>
      <c r="M417" s="46">
        <f t="shared" si="33"/>
        <v>0</v>
      </c>
      <c r="N417" s="1"/>
      <c r="O417" s="1"/>
      <c r="P417" s="169">
        <f t="shared" si="34"/>
        <v>0</v>
      </c>
    </row>
    <row r="418" spans="2:16" ht="15" customHeight="1" outlineLevel="1" x14ac:dyDescent="0.35">
      <c r="B418" s="164">
        <v>16</v>
      </c>
      <c r="C418" s="705"/>
      <c r="D418" s="705"/>
      <c r="E418" s="705"/>
      <c r="F418" s="705"/>
      <c r="G418" s="705"/>
      <c r="H418" s="788"/>
      <c r="I418" s="165">
        <v>0.5</v>
      </c>
      <c r="J418" s="17"/>
      <c r="K418" s="49">
        <f t="shared" si="32"/>
        <v>0</v>
      </c>
      <c r="L418" s="18"/>
      <c r="M418" s="46">
        <f t="shared" si="33"/>
        <v>0</v>
      </c>
      <c r="N418" s="1"/>
      <c r="O418" s="1"/>
      <c r="P418" s="169">
        <f t="shared" si="34"/>
        <v>0</v>
      </c>
    </row>
    <row r="419" spans="2:16" ht="15" customHeight="1" outlineLevel="1" x14ac:dyDescent="0.35">
      <c r="B419" s="164">
        <v>17</v>
      </c>
      <c r="C419" s="705"/>
      <c r="D419" s="705"/>
      <c r="E419" s="705"/>
      <c r="F419" s="705"/>
      <c r="G419" s="705"/>
      <c r="H419" s="788"/>
      <c r="I419" s="165">
        <v>0.5</v>
      </c>
      <c r="J419" s="17"/>
      <c r="K419" s="49">
        <f t="shared" si="32"/>
        <v>0</v>
      </c>
      <c r="L419" s="18"/>
      <c r="M419" s="46">
        <f t="shared" si="33"/>
        <v>0</v>
      </c>
      <c r="N419" s="1"/>
      <c r="O419" s="1"/>
      <c r="P419" s="169">
        <f t="shared" si="34"/>
        <v>0</v>
      </c>
    </row>
    <row r="420" spans="2:16" ht="15" customHeight="1" outlineLevel="1" x14ac:dyDescent="0.35">
      <c r="B420" s="164">
        <v>18</v>
      </c>
      <c r="C420" s="705"/>
      <c r="D420" s="705"/>
      <c r="E420" s="705"/>
      <c r="F420" s="705"/>
      <c r="G420" s="705"/>
      <c r="H420" s="788"/>
      <c r="I420" s="165">
        <v>0.5</v>
      </c>
      <c r="J420" s="17"/>
      <c r="K420" s="49">
        <f t="shared" si="32"/>
        <v>0</v>
      </c>
      <c r="L420" s="18"/>
      <c r="M420" s="46">
        <f t="shared" si="33"/>
        <v>0</v>
      </c>
      <c r="N420" s="1"/>
      <c r="O420" s="1"/>
      <c r="P420" s="169">
        <f t="shared" si="34"/>
        <v>0</v>
      </c>
    </row>
    <row r="421" spans="2:16" ht="15" customHeight="1" outlineLevel="1" x14ac:dyDescent="0.35">
      <c r="B421" s="164">
        <v>19</v>
      </c>
      <c r="C421" s="705"/>
      <c r="D421" s="705"/>
      <c r="E421" s="705"/>
      <c r="F421" s="705"/>
      <c r="G421" s="705"/>
      <c r="H421" s="788"/>
      <c r="I421" s="165">
        <v>0.5</v>
      </c>
      <c r="J421" s="17"/>
      <c r="K421" s="49">
        <f t="shared" si="32"/>
        <v>0</v>
      </c>
      <c r="L421" s="18"/>
      <c r="M421" s="46">
        <f t="shared" si="33"/>
        <v>0</v>
      </c>
      <c r="N421" s="1"/>
      <c r="O421" s="1"/>
      <c r="P421" s="169">
        <f t="shared" si="34"/>
        <v>0</v>
      </c>
    </row>
    <row r="422" spans="2:16" ht="15" customHeight="1" outlineLevel="1" x14ac:dyDescent="0.35">
      <c r="B422" s="164">
        <v>20</v>
      </c>
      <c r="C422" s="705"/>
      <c r="D422" s="705"/>
      <c r="E422" s="705"/>
      <c r="F422" s="705"/>
      <c r="G422" s="705"/>
      <c r="H422" s="788"/>
      <c r="I422" s="165">
        <v>0.5</v>
      </c>
      <c r="J422" s="17"/>
      <c r="K422" s="49">
        <f t="shared" si="32"/>
        <v>0</v>
      </c>
      <c r="L422" s="18"/>
      <c r="M422" s="46">
        <f t="shared" si="33"/>
        <v>0</v>
      </c>
      <c r="N422" s="1"/>
      <c r="O422" s="1"/>
      <c r="P422" s="169">
        <f t="shared" si="34"/>
        <v>0</v>
      </c>
    </row>
    <row r="423" spans="2:16" ht="15" customHeight="1" outlineLevel="1" x14ac:dyDescent="0.35">
      <c r="B423" s="164">
        <v>21</v>
      </c>
      <c r="C423" s="705"/>
      <c r="D423" s="705"/>
      <c r="E423" s="705"/>
      <c r="F423" s="705"/>
      <c r="G423" s="705"/>
      <c r="H423" s="788"/>
      <c r="I423" s="165">
        <v>0.5</v>
      </c>
      <c r="J423" s="17"/>
      <c r="K423" s="49">
        <f t="shared" si="32"/>
        <v>0</v>
      </c>
      <c r="L423" s="18"/>
      <c r="M423" s="46">
        <f t="shared" si="33"/>
        <v>0</v>
      </c>
      <c r="N423" s="1"/>
      <c r="O423" s="1"/>
      <c r="P423" s="169">
        <f t="shared" si="34"/>
        <v>0</v>
      </c>
    </row>
    <row r="424" spans="2:16" ht="15" customHeight="1" outlineLevel="1" x14ac:dyDescent="0.35">
      <c r="B424" s="164">
        <v>22</v>
      </c>
      <c r="C424" s="705"/>
      <c r="D424" s="705"/>
      <c r="E424" s="705"/>
      <c r="F424" s="705"/>
      <c r="G424" s="705"/>
      <c r="H424" s="788"/>
      <c r="I424" s="165">
        <v>0.5</v>
      </c>
      <c r="J424" s="17"/>
      <c r="K424" s="49">
        <f t="shared" si="32"/>
        <v>0</v>
      </c>
      <c r="L424" s="18"/>
      <c r="M424" s="46">
        <f t="shared" si="33"/>
        <v>0</v>
      </c>
      <c r="N424" s="1"/>
      <c r="O424" s="1"/>
      <c r="P424" s="169">
        <f t="shared" si="34"/>
        <v>0</v>
      </c>
    </row>
    <row r="425" spans="2:16" ht="15" customHeight="1" outlineLevel="1" x14ac:dyDescent="0.35">
      <c r="B425" s="164">
        <v>23</v>
      </c>
      <c r="C425" s="705"/>
      <c r="D425" s="705"/>
      <c r="E425" s="705"/>
      <c r="F425" s="705"/>
      <c r="G425" s="705"/>
      <c r="H425" s="788"/>
      <c r="I425" s="165">
        <v>0.5</v>
      </c>
      <c r="J425" s="17"/>
      <c r="K425" s="49">
        <f t="shared" si="32"/>
        <v>0</v>
      </c>
      <c r="L425" s="18"/>
      <c r="M425" s="46">
        <f t="shared" si="33"/>
        <v>0</v>
      </c>
      <c r="N425" s="1"/>
      <c r="O425" s="1"/>
      <c r="P425" s="169">
        <f t="shared" si="34"/>
        <v>0</v>
      </c>
    </row>
    <row r="426" spans="2:16" ht="15" customHeight="1" outlineLevel="1" x14ac:dyDescent="0.35">
      <c r="B426" s="164">
        <v>24</v>
      </c>
      <c r="C426" s="705"/>
      <c r="D426" s="705"/>
      <c r="E426" s="705"/>
      <c r="F426" s="705"/>
      <c r="G426" s="705"/>
      <c r="H426" s="788"/>
      <c r="I426" s="165">
        <v>0.5</v>
      </c>
      <c r="J426" s="17"/>
      <c r="K426" s="49">
        <f t="shared" si="32"/>
        <v>0</v>
      </c>
      <c r="L426" s="18"/>
      <c r="M426" s="46">
        <f t="shared" si="33"/>
        <v>0</v>
      </c>
      <c r="N426" s="1"/>
      <c r="O426" s="1"/>
      <c r="P426" s="169">
        <f t="shared" si="34"/>
        <v>0</v>
      </c>
    </row>
    <row r="427" spans="2:16" ht="15" customHeight="1" outlineLevel="1" x14ac:dyDescent="0.35">
      <c r="B427" s="164">
        <v>25</v>
      </c>
      <c r="C427" s="705"/>
      <c r="D427" s="705"/>
      <c r="E427" s="705"/>
      <c r="F427" s="705"/>
      <c r="G427" s="705"/>
      <c r="H427" s="788"/>
      <c r="I427" s="165">
        <v>0.5</v>
      </c>
      <c r="J427" s="17"/>
      <c r="K427" s="49">
        <f t="shared" si="32"/>
        <v>0</v>
      </c>
      <c r="L427" s="18"/>
      <c r="M427" s="46">
        <f t="shared" si="33"/>
        <v>0</v>
      </c>
      <c r="N427" s="1"/>
      <c r="O427" s="1"/>
      <c r="P427" s="169">
        <f t="shared" si="34"/>
        <v>0</v>
      </c>
    </row>
    <row r="428" spans="2:16" ht="15" customHeight="1" outlineLevel="1" x14ac:dyDescent="0.35">
      <c r="B428" s="164">
        <v>26</v>
      </c>
      <c r="C428" s="705"/>
      <c r="D428" s="705"/>
      <c r="E428" s="705"/>
      <c r="F428" s="705"/>
      <c r="G428" s="705"/>
      <c r="H428" s="788"/>
      <c r="I428" s="165">
        <v>0.5</v>
      </c>
      <c r="J428" s="17"/>
      <c r="K428" s="49">
        <f t="shared" si="32"/>
        <v>0</v>
      </c>
      <c r="L428" s="18"/>
      <c r="M428" s="46">
        <f t="shared" si="33"/>
        <v>0</v>
      </c>
      <c r="N428" s="1"/>
      <c r="O428" s="1"/>
      <c r="P428" s="169">
        <f t="shared" si="34"/>
        <v>0</v>
      </c>
    </row>
    <row r="429" spans="2:16" ht="15" customHeight="1" outlineLevel="1" x14ac:dyDescent="0.35">
      <c r="B429" s="164">
        <v>27</v>
      </c>
      <c r="C429" s="705"/>
      <c r="D429" s="705"/>
      <c r="E429" s="705"/>
      <c r="F429" s="705"/>
      <c r="G429" s="705"/>
      <c r="H429" s="788"/>
      <c r="I429" s="165">
        <v>0.5</v>
      </c>
      <c r="J429" s="17"/>
      <c r="K429" s="49">
        <f t="shared" si="32"/>
        <v>0</v>
      </c>
      <c r="L429" s="18"/>
      <c r="M429" s="46">
        <f t="shared" si="33"/>
        <v>0</v>
      </c>
      <c r="N429" s="1"/>
      <c r="O429" s="1"/>
      <c r="P429" s="169">
        <f t="shared" si="34"/>
        <v>0</v>
      </c>
    </row>
    <row r="430" spans="2:16" ht="15" customHeight="1" outlineLevel="1" x14ac:dyDescent="0.35">
      <c r="B430" s="164">
        <v>28</v>
      </c>
      <c r="C430" s="705"/>
      <c r="D430" s="705"/>
      <c r="E430" s="705"/>
      <c r="F430" s="705"/>
      <c r="G430" s="705"/>
      <c r="H430" s="788"/>
      <c r="I430" s="165">
        <v>0.5</v>
      </c>
      <c r="J430" s="17"/>
      <c r="K430" s="49">
        <f t="shared" si="32"/>
        <v>0</v>
      </c>
      <c r="L430" s="18"/>
      <c r="M430" s="46">
        <f t="shared" si="33"/>
        <v>0</v>
      </c>
      <c r="N430" s="1"/>
      <c r="O430" s="1"/>
      <c r="P430" s="169">
        <f t="shared" si="34"/>
        <v>0</v>
      </c>
    </row>
    <row r="431" spans="2:16" ht="15" customHeight="1" outlineLevel="1" x14ac:dyDescent="0.35">
      <c r="B431" s="164">
        <v>29</v>
      </c>
      <c r="C431" s="705"/>
      <c r="D431" s="705"/>
      <c r="E431" s="705"/>
      <c r="F431" s="705"/>
      <c r="G431" s="705"/>
      <c r="H431" s="788"/>
      <c r="I431" s="165">
        <v>0.5</v>
      </c>
      <c r="J431" s="17"/>
      <c r="K431" s="49">
        <f t="shared" si="32"/>
        <v>0</v>
      </c>
      <c r="L431" s="18"/>
      <c r="M431" s="46">
        <f t="shared" si="33"/>
        <v>0</v>
      </c>
      <c r="N431" s="1"/>
      <c r="O431" s="1"/>
      <c r="P431" s="169">
        <f t="shared" si="34"/>
        <v>0</v>
      </c>
    </row>
    <row r="432" spans="2:16" ht="15" customHeight="1" outlineLevel="1" x14ac:dyDescent="0.35">
      <c r="B432" s="164">
        <v>30</v>
      </c>
      <c r="C432" s="705"/>
      <c r="D432" s="705"/>
      <c r="E432" s="705"/>
      <c r="F432" s="705"/>
      <c r="G432" s="705"/>
      <c r="H432" s="788"/>
      <c r="I432" s="165">
        <v>0.5</v>
      </c>
      <c r="J432" s="17"/>
      <c r="K432" s="49">
        <f t="shared" si="32"/>
        <v>0</v>
      </c>
      <c r="L432" s="18"/>
      <c r="M432" s="46">
        <f t="shared" si="33"/>
        <v>0</v>
      </c>
      <c r="N432" s="1"/>
      <c r="O432" s="1"/>
      <c r="P432" s="169">
        <f t="shared" si="34"/>
        <v>0</v>
      </c>
    </row>
    <row r="433" spans="2:16" ht="15" customHeight="1" outlineLevel="1" x14ac:dyDescent="0.35">
      <c r="B433" s="164">
        <v>31</v>
      </c>
      <c r="C433" s="705"/>
      <c r="D433" s="705"/>
      <c r="E433" s="705"/>
      <c r="F433" s="705"/>
      <c r="G433" s="705"/>
      <c r="H433" s="788"/>
      <c r="I433" s="165">
        <v>0.5</v>
      </c>
      <c r="J433" s="17"/>
      <c r="K433" s="49">
        <f t="shared" si="32"/>
        <v>0</v>
      </c>
      <c r="L433" s="18"/>
      <c r="M433" s="46">
        <f t="shared" si="33"/>
        <v>0</v>
      </c>
      <c r="N433" s="1"/>
      <c r="O433" s="1"/>
      <c r="P433" s="169">
        <f t="shared" si="34"/>
        <v>0</v>
      </c>
    </row>
    <row r="434" spans="2:16" ht="15" customHeight="1" outlineLevel="1" x14ac:dyDescent="0.35">
      <c r="B434" s="164">
        <v>32</v>
      </c>
      <c r="C434" s="705"/>
      <c r="D434" s="705"/>
      <c r="E434" s="705"/>
      <c r="F434" s="705"/>
      <c r="G434" s="705"/>
      <c r="H434" s="788"/>
      <c r="I434" s="165">
        <v>0.5</v>
      </c>
      <c r="J434" s="17"/>
      <c r="K434" s="49">
        <f t="shared" si="32"/>
        <v>0</v>
      </c>
      <c r="L434" s="18"/>
      <c r="M434" s="46">
        <f t="shared" si="33"/>
        <v>0</v>
      </c>
      <c r="N434" s="1"/>
      <c r="O434" s="1"/>
      <c r="P434" s="169">
        <f t="shared" si="34"/>
        <v>0</v>
      </c>
    </row>
    <row r="435" spans="2:16" ht="15" customHeight="1" outlineLevel="1" x14ac:dyDescent="0.35">
      <c r="B435" s="164">
        <v>33</v>
      </c>
      <c r="C435" s="705"/>
      <c r="D435" s="705"/>
      <c r="E435" s="705"/>
      <c r="F435" s="705"/>
      <c r="G435" s="705"/>
      <c r="H435" s="788"/>
      <c r="I435" s="165">
        <v>0.5</v>
      </c>
      <c r="J435" s="17"/>
      <c r="K435" s="49">
        <f t="shared" si="32"/>
        <v>0</v>
      </c>
      <c r="L435" s="18"/>
      <c r="M435" s="46">
        <f t="shared" si="33"/>
        <v>0</v>
      </c>
      <c r="N435" s="1"/>
      <c r="O435" s="1"/>
      <c r="P435" s="169">
        <f t="shared" si="34"/>
        <v>0</v>
      </c>
    </row>
    <row r="436" spans="2:16" ht="15" customHeight="1" outlineLevel="1" x14ac:dyDescent="0.35">
      <c r="B436" s="164">
        <v>34</v>
      </c>
      <c r="C436" s="705"/>
      <c r="D436" s="705"/>
      <c r="E436" s="705"/>
      <c r="F436" s="705"/>
      <c r="G436" s="705"/>
      <c r="H436" s="788"/>
      <c r="I436" s="165">
        <v>0.5</v>
      </c>
      <c r="J436" s="17"/>
      <c r="K436" s="49">
        <f t="shared" si="32"/>
        <v>0</v>
      </c>
      <c r="L436" s="18"/>
      <c r="M436" s="46">
        <f t="shared" si="33"/>
        <v>0</v>
      </c>
      <c r="N436" s="1"/>
      <c r="O436" s="1"/>
      <c r="P436" s="169">
        <f t="shared" si="34"/>
        <v>0</v>
      </c>
    </row>
    <row r="437" spans="2:16" ht="15" customHeight="1" outlineLevel="1" x14ac:dyDescent="0.35">
      <c r="B437" s="164">
        <v>35</v>
      </c>
      <c r="C437" s="705"/>
      <c r="D437" s="705"/>
      <c r="E437" s="705"/>
      <c r="F437" s="705"/>
      <c r="G437" s="705"/>
      <c r="H437" s="788"/>
      <c r="I437" s="165">
        <v>0.5</v>
      </c>
      <c r="J437" s="17"/>
      <c r="K437" s="49">
        <f t="shared" si="32"/>
        <v>0</v>
      </c>
      <c r="L437" s="18"/>
      <c r="M437" s="46">
        <f t="shared" si="33"/>
        <v>0</v>
      </c>
      <c r="N437" s="1"/>
      <c r="O437" s="1"/>
      <c r="P437" s="169">
        <f t="shared" si="34"/>
        <v>0</v>
      </c>
    </row>
    <row r="438" spans="2:16" ht="15" customHeight="1" outlineLevel="1" x14ac:dyDescent="0.35">
      <c r="B438" s="164">
        <v>36</v>
      </c>
      <c r="C438" s="705"/>
      <c r="D438" s="705"/>
      <c r="E438" s="705"/>
      <c r="F438" s="705"/>
      <c r="G438" s="705"/>
      <c r="H438" s="788"/>
      <c r="I438" s="165">
        <v>0.5</v>
      </c>
      <c r="J438" s="17"/>
      <c r="K438" s="49">
        <f t="shared" si="32"/>
        <v>0</v>
      </c>
      <c r="L438" s="18"/>
      <c r="M438" s="46">
        <f t="shared" si="33"/>
        <v>0</v>
      </c>
      <c r="N438" s="1"/>
      <c r="O438" s="1"/>
      <c r="P438" s="169">
        <f t="shared" si="34"/>
        <v>0</v>
      </c>
    </row>
    <row r="439" spans="2:16" ht="15" customHeight="1" outlineLevel="1" x14ac:dyDescent="0.35">
      <c r="B439" s="164">
        <v>37</v>
      </c>
      <c r="C439" s="705"/>
      <c r="D439" s="705"/>
      <c r="E439" s="705"/>
      <c r="F439" s="705"/>
      <c r="G439" s="705"/>
      <c r="H439" s="788"/>
      <c r="I439" s="165">
        <v>0.5</v>
      </c>
      <c r="J439" s="17"/>
      <c r="K439" s="49">
        <f t="shared" si="32"/>
        <v>0</v>
      </c>
      <c r="L439" s="18"/>
      <c r="M439" s="46">
        <f t="shared" si="33"/>
        <v>0</v>
      </c>
      <c r="N439" s="1"/>
      <c r="O439" s="1"/>
      <c r="P439" s="169">
        <f t="shared" si="34"/>
        <v>0</v>
      </c>
    </row>
    <row r="440" spans="2:16" ht="15" customHeight="1" outlineLevel="1" x14ac:dyDescent="0.35">
      <c r="B440" s="164">
        <v>38</v>
      </c>
      <c r="C440" s="705"/>
      <c r="D440" s="705"/>
      <c r="E440" s="705"/>
      <c r="F440" s="705"/>
      <c r="G440" s="705"/>
      <c r="H440" s="788"/>
      <c r="I440" s="165">
        <v>0.5</v>
      </c>
      <c r="J440" s="17"/>
      <c r="K440" s="49">
        <f t="shared" si="32"/>
        <v>0</v>
      </c>
      <c r="L440" s="18"/>
      <c r="M440" s="46">
        <f t="shared" si="33"/>
        <v>0</v>
      </c>
      <c r="N440" s="1"/>
      <c r="O440" s="1"/>
      <c r="P440" s="169">
        <f t="shared" si="34"/>
        <v>0</v>
      </c>
    </row>
    <row r="441" spans="2:16" ht="15" customHeight="1" outlineLevel="1" x14ac:dyDescent="0.35">
      <c r="B441" s="164">
        <v>39</v>
      </c>
      <c r="C441" s="705"/>
      <c r="D441" s="705"/>
      <c r="E441" s="705"/>
      <c r="F441" s="705"/>
      <c r="G441" s="705"/>
      <c r="H441" s="788"/>
      <c r="I441" s="165">
        <v>0.5</v>
      </c>
      <c r="J441" s="17"/>
      <c r="K441" s="49">
        <f t="shared" si="32"/>
        <v>0</v>
      </c>
      <c r="L441" s="18"/>
      <c r="M441" s="46">
        <f t="shared" si="33"/>
        <v>0</v>
      </c>
      <c r="N441" s="1"/>
      <c r="O441" s="1"/>
      <c r="P441" s="169">
        <f t="shared" si="34"/>
        <v>0</v>
      </c>
    </row>
    <row r="442" spans="2:16" ht="15" customHeight="1" outlineLevel="1" x14ac:dyDescent="0.35">
      <c r="B442" s="164">
        <v>40</v>
      </c>
      <c r="C442" s="705"/>
      <c r="D442" s="705"/>
      <c r="E442" s="705"/>
      <c r="F442" s="705"/>
      <c r="G442" s="705"/>
      <c r="H442" s="788"/>
      <c r="I442" s="165">
        <v>0.5</v>
      </c>
      <c r="J442" s="17"/>
      <c r="K442" s="49">
        <f t="shared" si="32"/>
        <v>0</v>
      </c>
      <c r="L442" s="18"/>
      <c r="M442" s="46">
        <f t="shared" si="33"/>
        <v>0</v>
      </c>
      <c r="N442" s="1"/>
      <c r="O442" s="1"/>
      <c r="P442" s="169">
        <f t="shared" si="34"/>
        <v>0</v>
      </c>
    </row>
    <row r="443" spans="2:16" ht="15" customHeight="1" outlineLevel="1" x14ac:dyDescent="0.35">
      <c r="B443" s="164">
        <v>41</v>
      </c>
      <c r="C443" s="705"/>
      <c r="D443" s="705"/>
      <c r="E443" s="705"/>
      <c r="F443" s="705"/>
      <c r="G443" s="705"/>
      <c r="H443" s="788"/>
      <c r="I443" s="165">
        <v>0.5</v>
      </c>
      <c r="J443" s="17"/>
      <c r="K443" s="49">
        <f t="shared" si="32"/>
        <v>0</v>
      </c>
      <c r="L443" s="18"/>
      <c r="M443" s="46">
        <f t="shared" si="33"/>
        <v>0</v>
      </c>
      <c r="N443" s="1"/>
      <c r="O443" s="1"/>
      <c r="P443" s="169">
        <f t="shared" si="34"/>
        <v>0</v>
      </c>
    </row>
    <row r="444" spans="2:16" ht="15" customHeight="1" outlineLevel="1" x14ac:dyDescent="0.35">
      <c r="B444" s="164">
        <v>42</v>
      </c>
      <c r="C444" s="705"/>
      <c r="D444" s="705"/>
      <c r="E444" s="705"/>
      <c r="F444" s="705"/>
      <c r="G444" s="705"/>
      <c r="H444" s="788"/>
      <c r="I444" s="165">
        <v>0.5</v>
      </c>
      <c r="J444" s="17"/>
      <c r="K444" s="49">
        <f t="shared" si="32"/>
        <v>0</v>
      </c>
      <c r="L444" s="18"/>
      <c r="M444" s="46">
        <f t="shared" si="33"/>
        <v>0</v>
      </c>
      <c r="N444" s="1"/>
      <c r="O444" s="1"/>
      <c r="P444" s="169">
        <f t="shared" si="34"/>
        <v>0</v>
      </c>
    </row>
    <row r="445" spans="2:16" ht="15" customHeight="1" outlineLevel="1" x14ac:dyDescent="0.35">
      <c r="B445" s="164">
        <v>43</v>
      </c>
      <c r="C445" s="705"/>
      <c r="D445" s="705"/>
      <c r="E445" s="705"/>
      <c r="F445" s="705"/>
      <c r="G445" s="705"/>
      <c r="H445" s="788"/>
      <c r="I445" s="165">
        <v>0.5</v>
      </c>
      <c r="J445" s="17"/>
      <c r="K445" s="49">
        <f t="shared" si="32"/>
        <v>0</v>
      </c>
      <c r="L445" s="18"/>
      <c r="M445" s="46">
        <f t="shared" si="33"/>
        <v>0</v>
      </c>
      <c r="N445" s="1"/>
      <c r="O445" s="1"/>
      <c r="P445" s="169">
        <f t="shared" si="34"/>
        <v>0</v>
      </c>
    </row>
    <row r="446" spans="2:16" ht="15" customHeight="1" outlineLevel="1" x14ac:dyDescent="0.35">
      <c r="B446" s="164">
        <v>44</v>
      </c>
      <c r="C446" s="705"/>
      <c r="D446" s="705"/>
      <c r="E446" s="705"/>
      <c r="F446" s="705"/>
      <c r="G446" s="705"/>
      <c r="H446" s="788"/>
      <c r="I446" s="165">
        <v>0.5</v>
      </c>
      <c r="J446" s="17"/>
      <c r="K446" s="49">
        <f t="shared" si="32"/>
        <v>0</v>
      </c>
      <c r="L446" s="18"/>
      <c r="M446" s="46">
        <f t="shared" si="33"/>
        <v>0</v>
      </c>
      <c r="N446" s="1"/>
      <c r="O446" s="1"/>
      <c r="P446" s="169">
        <f t="shared" si="34"/>
        <v>0</v>
      </c>
    </row>
    <row r="447" spans="2:16" ht="15" customHeight="1" outlineLevel="1" x14ac:dyDescent="0.35">
      <c r="B447" s="164">
        <v>45</v>
      </c>
      <c r="C447" s="705"/>
      <c r="D447" s="705"/>
      <c r="E447" s="705"/>
      <c r="F447" s="705"/>
      <c r="G447" s="705"/>
      <c r="H447" s="788"/>
      <c r="I447" s="165">
        <v>0.5</v>
      </c>
      <c r="J447" s="17"/>
      <c r="K447" s="49">
        <f t="shared" si="32"/>
        <v>0</v>
      </c>
      <c r="L447" s="18"/>
      <c r="M447" s="46">
        <f t="shared" si="33"/>
        <v>0</v>
      </c>
      <c r="N447" s="1"/>
      <c r="O447" s="1"/>
      <c r="P447" s="169">
        <f t="shared" si="34"/>
        <v>0</v>
      </c>
    </row>
    <row r="448" spans="2:16" ht="15" customHeight="1" outlineLevel="1" x14ac:dyDescent="0.35">
      <c r="B448" s="164">
        <v>46</v>
      </c>
      <c r="C448" s="705"/>
      <c r="D448" s="705"/>
      <c r="E448" s="705"/>
      <c r="F448" s="705"/>
      <c r="G448" s="705"/>
      <c r="H448" s="788"/>
      <c r="I448" s="165">
        <v>0.5</v>
      </c>
      <c r="J448" s="17"/>
      <c r="K448" s="49">
        <f t="shared" si="32"/>
        <v>0</v>
      </c>
      <c r="L448" s="18"/>
      <c r="M448" s="46">
        <f t="shared" si="33"/>
        <v>0</v>
      </c>
      <c r="N448" s="1"/>
      <c r="O448" s="1"/>
      <c r="P448" s="169">
        <f t="shared" si="34"/>
        <v>0</v>
      </c>
    </row>
    <row r="449" spans="2:16" ht="15" customHeight="1" outlineLevel="1" x14ac:dyDescent="0.35">
      <c r="B449" s="164">
        <v>47</v>
      </c>
      <c r="C449" s="705"/>
      <c r="D449" s="705"/>
      <c r="E449" s="705"/>
      <c r="F449" s="705"/>
      <c r="G449" s="705"/>
      <c r="H449" s="788"/>
      <c r="I449" s="165">
        <v>0.5</v>
      </c>
      <c r="J449" s="17"/>
      <c r="K449" s="49">
        <f t="shared" si="32"/>
        <v>0</v>
      </c>
      <c r="L449" s="18"/>
      <c r="M449" s="46">
        <f t="shared" si="33"/>
        <v>0</v>
      </c>
      <c r="N449" s="1"/>
      <c r="O449" s="1"/>
      <c r="P449" s="169">
        <f t="shared" si="34"/>
        <v>0</v>
      </c>
    </row>
    <row r="450" spans="2:16" ht="15" customHeight="1" outlineLevel="1" x14ac:dyDescent="0.35">
      <c r="B450" s="164">
        <v>48</v>
      </c>
      <c r="C450" s="705"/>
      <c r="D450" s="705"/>
      <c r="E450" s="705"/>
      <c r="F450" s="705"/>
      <c r="G450" s="705"/>
      <c r="H450" s="788"/>
      <c r="I450" s="165">
        <v>0.5</v>
      </c>
      <c r="J450" s="17"/>
      <c r="K450" s="49">
        <f t="shared" si="32"/>
        <v>0</v>
      </c>
      <c r="L450" s="18"/>
      <c r="M450" s="46">
        <f t="shared" si="33"/>
        <v>0</v>
      </c>
      <c r="N450" s="1"/>
      <c r="O450" s="1"/>
      <c r="P450" s="169">
        <f t="shared" si="34"/>
        <v>0</v>
      </c>
    </row>
    <row r="451" spans="2:16" ht="15" customHeight="1" outlineLevel="1" x14ac:dyDescent="0.35">
      <c r="B451" s="164">
        <v>49</v>
      </c>
      <c r="C451" s="705"/>
      <c r="D451" s="705"/>
      <c r="E451" s="705"/>
      <c r="F451" s="705"/>
      <c r="G451" s="705"/>
      <c r="H451" s="788"/>
      <c r="I451" s="165">
        <v>0.5</v>
      </c>
      <c r="J451" s="17"/>
      <c r="K451" s="49">
        <f t="shared" si="32"/>
        <v>0</v>
      </c>
      <c r="L451" s="18"/>
      <c r="M451" s="46">
        <f t="shared" si="33"/>
        <v>0</v>
      </c>
      <c r="N451" s="1"/>
      <c r="O451" s="1"/>
      <c r="P451" s="169">
        <f t="shared" si="34"/>
        <v>0</v>
      </c>
    </row>
    <row r="452" spans="2:16" ht="15" customHeight="1" outlineLevel="1" x14ac:dyDescent="0.35">
      <c r="B452" s="164">
        <v>50</v>
      </c>
      <c r="C452" s="705"/>
      <c r="D452" s="705"/>
      <c r="E452" s="705"/>
      <c r="F452" s="705"/>
      <c r="G452" s="705"/>
      <c r="H452" s="788"/>
      <c r="I452" s="165">
        <v>0.5</v>
      </c>
      <c r="J452" s="17"/>
      <c r="K452" s="49">
        <f t="shared" si="32"/>
        <v>0</v>
      </c>
      <c r="L452" s="18"/>
      <c r="M452" s="46">
        <f t="shared" si="33"/>
        <v>0</v>
      </c>
      <c r="N452" s="1"/>
      <c r="O452" s="1"/>
      <c r="P452" s="169">
        <f t="shared" si="34"/>
        <v>0</v>
      </c>
    </row>
    <row r="453" spans="2:16" ht="15" customHeight="1" x14ac:dyDescent="0.35">
      <c r="B453" s="170"/>
      <c r="C453" s="795" t="s">
        <v>1039</v>
      </c>
      <c r="D453" s="795"/>
      <c r="E453" s="795"/>
      <c r="F453" s="795"/>
      <c r="G453" s="795"/>
      <c r="H453" s="795"/>
      <c r="I453" s="795"/>
      <c r="J453" s="795"/>
      <c r="K453" s="795"/>
      <c r="L453" s="796"/>
      <c r="M453" s="171">
        <f>SUM(M403:M452)</f>
        <v>0</v>
      </c>
      <c r="N453" s="171">
        <f>SUM(N403:N452)</f>
        <v>0</v>
      </c>
      <c r="O453" s="171">
        <f>SUM(O403:O452)</f>
        <v>0</v>
      </c>
      <c r="P453" s="171">
        <f>SUM(P403:P452)</f>
        <v>0</v>
      </c>
    </row>
    <row r="454" spans="2:16" ht="15" customHeight="1" x14ac:dyDescent="0.35">
      <c r="B454" s="792" t="s">
        <v>565</v>
      </c>
      <c r="C454" s="792"/>
      <c r="D454" s="792"/>
      <c r="E454" s="792"/>
      <c r="F454" s="792"/>
      <c r="G454" s="792"/>
      <c r="H454" s="792"/>
      <c r="I454" s="792"/>
      <c r="J454" s="792"/>
      <c r="K454" s="792"/>
      <c r="L454" s="792"/>
      <c r="M454" s="807" t="s">
        <v>529</v>
      </c>
      <c r="N454" s="807"/>
      <c r="O454" s="807"/>
      <c r="P454" s="807"/>
    </row>
    <row r="455" spans="2:16" ht="15" customHeight="1" x14ac:dyDescent="0.35">
      <c r="B455" s="789" t="s">
        <v>566</v>
      </c>
      <c r="C455" s="790"/>
      <c r="D455" s="790"/>
      <c r="E455" s="790"/>
      <c r="F455" s="790"/>
      <c r="G455" s="790"/>
      <c r="H455" s="791"/>
      <c r="I455" s="160" t="s">
        <v>579</v>
      </c>
      <c r="J455" s="161" t="s">
        <v>568</v>
      </c>
      <c r="K455" s="161" t="s">
        <v>567</v>
      </c>
      <c r="L455" s="161" t="s">
        <v>540</v>
      </c>
      <c r="M455" s="161" t="s">
        <v>1206</v>
      </c>
      <c r="N455" s="162" t="s">
        <v>582</v>
      </c>
      <c r="O455" s="162" t="s">
        <v>583</v>
      </c>
      <c r="P455" s="163" t="s">
        <v>569</v>
      </c>
    </row>
    <row r="456" spans="2:16" ht="15" customHeight="1" x14ac:dyDescent="0.35">
      <c r="B456" s="164">
        <v>1</v>
      </c>
      <c r="C456" s="705"/>
      <c r="D456" s="705"/>
      <c r="E456" s="705"/>
      <c r="F456" s="705"/>
      <c r="G456" s="705"/>
      <c r="H456" s="788"/>
      <c r="I456" s="165">
        <v>0.5</v>
      </c>
      <c r="J456" s="17"/>
      <c r="K456" s="49">
        <f>IF(OR(I456=0,J456=0),0,IF((((($O$5^2*I456^2)/$H$6^2)*J456)/((($O$5^2*I456^2)/$H$6^2)+J456))&lt;(($O$5^2*I456^2)/$H$6^2),ROUND((((($O$5^2*I456^2)/$H$6^2)*J456)/((($O$5^2*I456^2)/$H$6^2)+J456)),0),ROUND((($O$5^2*I456^2)/$H$6^2),0)))</f>
        <v>0</v>
      </c>
      <c r="L456" s="18"/>
      <c r="M456" s="46">
        <f>P456-N456-O456</f>
        <v>0</v>
      </c>
      <c r="N456" s="1"/>
      <c r="O456" s="1"/>
      <c r="P456" s="169">
        <f>K456*L456</f>
        <v>0</v>
      </c>
    </row>
    <row r="457" spans="2:16" ht="15" customHeight="1" x14ac:dyDescent="0.35">
      <c r="B457" s="164">
        <v>2</v>
      </c>
      <c r="C457" s="705"/>
      <c r="D457" s="705"/>
      <c r="E457" s="705"/>
      <c r="F457" s="705"/>
      <c r="G457" s="705"/>
      <c r="H457" s="788"/>
      <c r="I457" s="165">
        <v>0.5</v>
      </c>
      <c r="J457" s="17"/>
      <c r="K457" s="49">
        <f t="shared" ref="K457:K505" si="35">IF(OR(I457=0,J457=0),0,IF((((($O$5^2*I457^2)/$H$6^2)*J457)/((($O$5^2*I457^2)/$H$6^2)+J457))&lt;(($O$5^2*I457^2)/$H$6^2),ROUND((((($O$5^2*I457^2)/$H$6^2)*J457)/((($O$5^2*I457^2)/$H$6^2)+J457)),0),ROUND((($O$5^2*I457^2)/$H$6^2),0)))</f>
        <v>0</v>
      </c>
      <c r="L457" s="18"/>
      <c r="M457" s="46">
        <f t="shared" ref="M457:M505" si="36">P457-N457-O457</f>
        <v>0</v>
      </c>
      <c r="N457" s="1"/>
      <c r="O457" s="1"/>
      <c r="P457" s="169">
        <f t="shared" ref="P457:P505" si="37">K457*L457</f>
        <v>0</v>
      </c>
    </row>
    <row r="458" spans="2:16" ht="15" customHeight="1" x14ac:dyDescent="0.35">
      <c r="B458" s="164">
        <v>3</v>
      </c>
      <c r="C458" s="705"/>
      <c r="D458" s="705"/>
      <c r="E458" s="705"/>
      <c r="F458" s="705"/>
      <c r="G458" s="705"/>
      <c r="H458" s="788"/>
      <c r="I458" s="165">
        <v>0.5</v>
      </c>
      <c r="J458" s="17"/>
      <c r="K458" s="49">
        <f t="shared" si="35"/>
        <v>0</v>
      </c>
      <c r="L458" s="18"/>
      <c r="M458" s="46">
        <f t="shared" si="36"/>
        <v>0</v>
      </c>
      <c r="N458" s="1"/>
      <c r="O458" s="1"/>
      <c r="P458" s="169">
        <f t="shared" si="37"/>
        <v>0</v>
      </c>
    </row>
    <row r="459" spans="2:16" ht="15" customHeight="1" x14ac:dyDescent="0.35">
      <c r="B459" s="164">
        <v>4</v>
      </c>
      <c r="C459" s="705"/>
      <c r="D459" s="705"/>
      <c r="E459" s="705"/>
      <c r="F459" s="705"/>
      <c r="G459" s="705"/>
      <c r="H459" s="788"/>
      <c r="I459" s="165">
        <v>0.5</v>
      </c>
      <c r="J459" s="17"/>
      <c r="K459" s="49">
        <f t="shared" si="35"/>
        <v>0</v>
      </c>
      <c r="L459" s="18"/>
      <c r="M459" s="46">
        <f t="shared" si="36"/>
        <v>0</v>
      </c>
      <c r="N459" s="1"/>
      <c r="O459" s="1"/>
      <c r="P459" s="169">
        <f t="shared" si="37"/>
        <v>0</v>
      </c>
    </row>
    <row r="460" spans="2:16" ht="15" customHeight="1" x14ac:dyDescent="0.35">
      <c r="B460" s="164">
        <v>5</v>
      </c>
      <c r="C460" s="705"/>
      <c r="D460" s="705"/>
      <c r="E460" s="705"/>
      <c r="F460" s="705"/>
      <c r="G460" s="705"/>
      <c r="H460" s="788"/>
      <c r="I460" s="165">
        <v>0.5</v>
      </c>
      <c r="J460" s="17"/>
      <c r="K460" s="49">
        <f t="shared" si="35"/>
        <v>0</v>
      </c>
      <c r="L460" s="18"/>
      <c r="M460" s="46">
        <f t="shared" si="36"/>
        <v>0</v>
      </c>
      <c r="N460" s="1"/>
      <c r="O460" s="1"/>
      <c r="P460" s="169">
        <f t="shared" si="37"/>
        <v>0</v>
      </c>
    </row>
    <row r="461" spans="2:16" ht="15" customHeight="1" x14ac:dyDescent="0.35">
      <c r="B461" s="164">
        <v>6</v>
      </c>
      <c r="C461" s="705"/>
      <c r="D461" s="705"/>
      <c r="E461" s="705"/>
      <c r="F461" s="705"/>
      <c r="G461" s="705"/>
      <c r="H461" s="788"/>
      <c r="I461" s="165">
        <v>0.5</v>
      </c>
      <c r="J461" s="17"/>
      <c r="K461" s="49">
        <f t="shared" si="35"/>
        <v>0</v>
      </c>
      <c r="L461" s="18"/>
      <c r="M461" s="46">
        <f t="shared" si="36"/>
        <v>0</v>
      </c>
      <c r="N461" s="1"/>
      <c r="O461" s="1"/>
      <c r="P461" s="169">
        <f t="shared" si="37"/>
        <v>0</v>
      </c>
    </row>
    <row r="462" spans="2:16" ht="15" customHeight="1" x14ac:dyDescent="0.35">
      <c r="B462" s="164">
        <v>7</v>
      </c>
      <c r="C462" s="705"/>
      <c r="D462" s="705"/>
      <c r="E462" s="705"/>
      <c r="F462" s="705"/>
      <c r="G462" s="705"/>
      <c r="H462" s="788"/>
      <c r="I462" s="165">
        <v>0.5</v>
      </c>
      <c r="J462" s="17"/>
      <c r="K462" s="49">
        <f t="shared" si="35"/>
        <v>0</v>
      </c>
      <c r="L462" s="18"/>
      <c r="M462" s="46">
        <f t="shared" si="36"/>
        <v>0</v>
      </c>
      <c r="N462" s="1"/>
      <c r="O462" s="1"/>
      <c r="P462" s="169">
        <f t="shared" si="37"/>
        <v>0</v>
      </c>
    </row>
    <row r="463" spans="2:16" ht="15" customHeight="1" x14ac:dyDescent="0.35">
      <c r="B463" s="164">
        <v>8</v>
      </c>
      <c r="C463" s="705"/>
      <c r="D463" s="705"/>
      <c r="E463" s="705"/>
      <c r="F463" s="705"/>
      <c r="G463" s="705"/>
      <c r="H463" s="788"/>
      <c r="I463" s="165">
        <v>0.5</v>
      </c>
      <c r="J463" s="17"/>
      <c r="K463" s="49">
        <f t="shared" si="35"/>
        <v>0</v>
      </c>
      <c r="L463" s="18"/>
      <c r="M463" s="46">
        <f t="shared" si="36"/>
        <v>0</v>
      </c>
      <c r="N463" s="1"/>
      <c r="O463" s="1"/>
      <c r="P463" s="169">
        <f t="shared" si="37"/>
        <v>0</v>
      </c>
    </row>
    <row r="464" spans="2:16" ht="15" customHeight="1" x14ac:dyDescent="0.35">
      <c r="B464" s="164">
        <v>9</v>
      </c>
      <c r="C464" s="705"/>
      <c r="D464" s="705"/>
      <c r="E464" s="705"/>
      <c r="F464" s="705"/>
      <c r="G464" s="705"/>
      <c r="H464" s="788"/>
      <c r="I464" s="165">
        <v>0.5</v>
      </c>
      <c r="J464" s="17"/>
      <c r="K464" s="49">
        <f t="shared" si="35"/>
        <v>0</v>
      </c>
      <c r="L464" s="18"/>
      <c r="M464" s="46">
        <f t="shared" si="36"/>
        <v>0</v>
      </c>
      <c r="N464" s="1"/>
      <c r="O464" s="1"/>
      <c r="P464" s="169">
        <f t="shared" si="37"/>
        <v>0</v>
      </c>
    </row>
    <row r="465" spans="2:16" ht="15" customHeight="1" x14ac:dyDescent="0.35">
      <c r="B465" s="164">
        <v>10</v>
      </c>
      <c r="C465" s="705"/>
      <c r="D465" s="705"/>
      <c r="E465" s="705"/>
      <c r="F465" s="705"/>
      <c r="G465" s="705"/>
      <c r="H465" s="788"/>
      <c r="I465" s="165">
        <v>0.5</v>
      </c>
      <c r="J465" s="17"/>
      <c r="K465" s="49">
        <f t="shared" si="35"/>
        <v>0</v>
      </c>
      <c r="L465" s="18"/>
      <c r="M465" s="46">
        <f t="shared" si="36"/>
        <v>0</v>
      </c>
      <c r="N465" s="1"/>
      <c r="O465" s="1"/>
      <c r="P465" s="169">
        <f t="shared" si="37"/>
        <v>0</v>
      </c>
    </row>
    <row r="466" spans="2:16" ht="15" customHeight="1" outlineLevel="1" x14ac:dyDescent="0.35">
      <c r="B466" s="164">
        <v>11</v>
      </c>
      <c r="C466" s="705"/>
      <c r="D466" s="705"/>
      <c r="E466" s="705"/>
      <c r="F466" s="705"/>
      <c r="G466" s="705"/>
      <c r="H466" s="788"/>
      <c r="I466" s="165">
        <v>0.5</v>
      </c>
      <c r="J466" s="17"/>
      <c r="K466" s="49">
        <f t="shared" si="35"/>
        <v>0</v>
      </c>
      <c r="L466" s="18"/>
      <c r="M466" s="46">
        <f t="shared" si="36"/>
        <v>0</v>
      </c>
      <c r="N466" s="1"/>
      <c r="O466" s="1"/>
      <c r="P466" s="169">
        <f t="shared" si="37"/>
        <v>0</v>
      </c>
    </row>
    <row r="467" spans="2:16" ht="15" customHeight="1" outlineLevel="1" x14ac:dyDescent="0.35">
      <c r="B467" s="164">
        <v>12</v>
      </c>
      <c r="C467" s="705"/>
      <c r="D467" s="705"/>
      <c r="E467" s="705"/>
      <c r="F467" s="705"/>
      <c r="G467" s="705"/>
      <c r="H467" s="788"/>
      <c r="I467" s="165">
        <v>0.5</v>
      </c>
      <c r="J467" s="17"/>
      <c r="K467" s="49">
        <f t="shared" si="35"/>
        <v>0</v>
      </c>
      <c r="L467" s="18"/>
      <c r="M467" s="46">
        <f t="shared" si="36"/>
        <v>0</v>
      </c>
      <c r="N467" s="1"/>
      <c r="O467" s="1"/>
      <c r="P467" s="169">
        <f t="shared" si="37"/>
        <v>0</v>
      </c>
    </row>
    <row r="468" spans="2:16" ht="15" customHeight="1" outlineLevel="1" x14ac:dyDescent="0.35">
      <c r="B468" s="164">
        <v>13</v>
      </c>
      <c r="C468" s="705"/>
      <c r="D468" s="705"/>
      <c r="E468" s="705"/>
      <c r="F468" s="705"/>
      <c r="G468" s="705"/>
      <c r="H468" s="788"/>
      <c r="I468" s="165">
        <v>0.5</v>
      </c>
      <c r="J468" s="17"/>
      <c r="K468" s="49">
        <f t="shared" si="35"/>
        <v>0</v>
      </c>
      <c r="L468" s="18"/>
      <c r="M468" s="46">
        <f t="shared" si="36"/>
        <v>0</v>
      </c>
      <c r="N468" s="1"/>
      <c r="O468" s="1"/>
      <c r="P468" s="169">
        <f t="shared" si="37"/>
        <v>0</v>
      </c>
    </row>
    <row r="469" spans="2:16" ht="15" customHeight="1" outlineLevel="1" x14ac:dyDescent="0.35">
      <c r="B469" s="164">
        <v>14</v>
      </c>
      <c r="C469" s="705"/>
      <c r="D469" s="705"/>
      <c r="E469" s="705"/>
      <c r="F469" s="705"/>
      <c r="G469" s="705"/>
      <c r="H469" s="788"/>
      <c r="I469" s="165">
        <v>0.5</v>
      </c>
      <c r="J469" s="17"/>
      <c r="K469" s="49">
        <f t="shared" si="35"/>
        <v>0</v>
      </c>
      <c r="L469" s="18"/>
      <c r="M469" s="46">
        <f t="shared" si="36"/>
        <v>0</v>
      </c>
      <c r="N469" s="1"/>
      <c r="O469" s="1"/>
      <c r="P469" s="169">
        <f t="shared" si="37"/>
        <v>0</v>
      </c>
    </row>
    <row r="470" spans="2:16" ht="15" customHeight="1" outlineLevel="1" x14ac:dyDescent="0.35">
      <c r="B470" s="164">
        <v>15</v>
      </c>
      <c r="C470" s="705"/>
      <c r="D470" s="705"/>
      <c r="E470" s="705"/>
      <c r="F470" s="705"/>
      <c r="G470" s="705"/>
      <c r="H470" s="788"/>
      <c r="I470" s="165">
        <v>0.5</v>
      </c>
      <c r="J470" s="17"/>
      <c r="K470" s="49">
        <f t="shared" si="35"/>
        <v>0</v>
      </c>
      <c r="L470" s="18"/>
      <c r="M470" s="46">
        <f t="shared" si="36"/>
        <v>0</v>
      </c>
      <c r="N470" s="1"/>
      <c r="O470" s="1"/>
      <c r="P470" s="169">
        <f t="shared" si="37"/>
        <v>0</v>
      </c>
    </row>
    <row r="471" spans="2:16" ht="15" customHeight="1" outlineLevel="1" x14ac:dyDescent="0.35">
      <c r="B471" s="164">
        <v>16</v>
      </c>
      <c r="C471" s="705"/>
      <c r="D471" s="705"/>
      <c r="E471" s="705"/>
      <c r="F471" s="705"/>
      <c r="G471" s="705"/>
      <c r="H471" s="788"/>
      <c r="I471" s="165">
        <v>0.5</v>
      </c>
      <c r="J471" s="17"/>
      <c r="K471" s="49">
        <f t="shared" si="35"/>
        <v>0</v>
      </c>
      <c r="L471" s="18"/>
      <c r="M471" s="46">
        <f t="shared" si="36"/>
        <v>0</v>
      </c>
      <c r="N471" s="1"/>
      <c r="O471" s="1"/>
      <c r="P471" s="169">
        <f t="shared" si="37"/>
        <v>0</v>
      </c>
    </row>
    <row r="472" spans="2:16" ht="15" customHeight="1" outlineLevel="1" x14ac:dyDescent="0.35">
      <c r="B472" s="164">
        <v>17</v>
      </c>
      <c r="C472" s="705"/>
      <c r="D472" s="705"/>
      <c r="E472" s="705"/>
      <c r="F472" s="705"/>
      <c r="G472" s="705"/>
      <c r="H472" s="788"/>
      <c r="I472" s="165">
        <v>0.5</v>
      </c>
      <c r="J472" s="17"/>
      <c r="K472" s="49">
        <f t="shared" si="35"/>
        <v>0</v>
      </c>
      <c r="L472" s="18"/>
      <c r="M472" s="46">
        <f t="shared" si="36"/>
        <v>0</v>
      </c>
      <c r="N472" s="1"/>
      <c r="O472" s="1"/>
      <c r="P472" s="169">
        <f t="shared" si="37"/>
        <v>0</v>
      </c>
    </row>
    <row r="473" spans="2:16" ht="15" customHeight="1" outlineLevel="1" x14ac:dyDescent="0.35">
      <c r="B473" s="164">
        <v>18</v>
      </c>
      <c r="C473" s="705"/>
      <c r="D473" s="705"/>
      <c r="E473" s="705"/>
      <c r="F473" s="705"/>
      <c r="G473" s="705"/>
      <c r="H473" s="788"/>
      <c r="I473" s="165">
        <v>0.5</v>
      </c>
      <c r="J473" s="17"/>
      <c r="K473" s="49">
        <f t="shared" si="35"/>
        <v>0</v>
      </c>
      <c r="L473" s="18"/>
      <c r="M473" s="46">
        <f t="shared" si="36"/>
        <v>0</v>
      </c>
      <c r="N473" s="1"/>
      <c r="O473" s="1"/>
      <c r="P473" s="169">
        <f t="shared" si="37"/>
        <v>0</v>
      </c>
    </row>
    <row r="474" spans="2:16" ht="15" customHeight="1" outlineLevel="1" x14ac:dyDescent="0.35">
      <c r="B474" s="164">
        <v>19</v>
      </c>
      <c r="C474" s="705"/>
      <c r="D474" s="705"/>
      <c r="E474" s="705"/>
      <c r="F474" s="705"/>
      <c r="G474" s="705"/>
      <c r="H474" s="788"/>
      <c r="I474" s="165">
        <v>0.5</v>
      </c>
      <c r="J474" s="17"/>
      <c r="K474" s="49">
        <f t="shared" si="35"/>
        <v>0</v>
      </c>
      <c r="L474" s="18"/>
      <c r="M474" s="46">
        <f t="shared" si="36"/>
        <v>0</v>
      </c>
      <c r="N474" s="1"/>
      <c r="O474" s="1"/>
      <c r="P474" s="169">
        <f t="shared" si="37"/>
        <v>0</v>
      </c>
    </row>
    <row r="475" spans="2:16" ht="15" customHeight="1" outlineLevel="1" x14ac:dyDescent="0.35">
      <c r="B475" s="164">
        <v>20</v>
      </c>
      <c r="C475" s="705"/>
      <c r="D475" s="705"/>
      <c r="E475" s="705"/>
      <c r="F475" s="705"/>
      <c r="G475" s="705"/>
      <c r="H475" s="788"/>
      <c r="I475" s="165">
        <v>0.5</v>
      </c>
      <c r="J475" s="17"/>
      <c r="K475" s="49">
        <f t="shared" si="35"/>
        <v>0</v>
      </c>
      <c r="L475" s="18"/>
      <c r="M475" s="46">
        <f t="shared" si="36"/>
        <v>0</v>
      </c>
      <c r="N475" s="1"/>
      <c r="O475" s="1"/>
      <c r="P475" s="169">
        <f t="shared" si="37"/>
        <v>0</v>
      </c>
    </row>
    <row r="476" spans="2:16" ht="15" customHeight="1" outlineLevel="1" x14ac:dyDescent="0.35">
      <c r="B476" s="164">
        <v>21</v>
      </c>
      <c r="C476" s="705"/>
      <c r="D476" s="705"/>
      <c r="E476" s="705"/>
      <c r="F476" s="705"/>
      <c r="G476" s="705"/>
      <c r="H476" s="788"/>
      <c r="I476" s="165">
        <v>0.5</v>
      </c>
      <c r="J476" s="17"/>
      <c r="K476" s="49">
        <f t="shared" si="35"/>
        <v>0</v>
      </c>
      <c r="L476" s="18"/>
      <c r="M476" s="46">
        <f t="shared" si="36"/>
        <v>0</v>
      </c>
      <c r="N476" s="1"/>
      <c r="O476" s="1"/>
      <c r="P476" s="169">
        <f t="shared" si="37"/>
        <v>0</v>
      </c>
    </row>
    <row r="477" spans="2:16" ht="15" customHeight="1" outlineLevel="1" x14ac:dyDescent="0.35">
      <c r="B477" s="164">
        <v>22</v>
      </c>
      <c r="C477" s="705"/>
      <c r="D477" s="705"/>
      <c r="E477" s="705"/>
      <c r="F477" s="705"/>
      <c r="G477" s="705"/>
      <c r="H477" s="788"/>
      <c r="I477" s="165">
        <v>0.5</v>
      </c>
      <c r="J477" s="17"/>
      <c r="K477" s="49">
        <f t="shared" si="35"/>
        <v>0</v>
      </c>
      <c r="L477" s="18"/>
      <c r="M477" s="46">
        <f t="shared" si="36"/>
        <v>0</v>
      </c>
      <c r="N477" s="1"/>
      <c r="O477" s="1"/>
      <c r="P477" s="169">
        <f t="shared" si="37"/>
        <v>0</v>
      </c>
    </row>
    <row r="478" spans="2:16" ht="15" customHeight="1" outlineLevel="1" x14ac:dyDescent="0.35">
      <c r="B478" s="164">
        <v>23</v>
      </c>
      <c r="C478" s="705"/>
      <c r="D478" s="705"/>
      <c r="E478" s="705"/>
      <c r="F478" s="705"/>
      <c r="G478" s="705"/>
      <c r="H478" s="788"/>
      <c r="I478" s="165">
        <v>0.5</v>
      </c>
      <c r="J478" s="17"/>
      <c r="K478" s="49">
        <f t="shared" si="35"/>
        <v>0</v>
      </c>
      <c r="L478" s="18"/>
      <c r="M478" s="46">
        <f t="shared" si="36"/>
        <v>0</v>
      </c>
      <c r="N478" s="1"/>
      <c r="O478" s="1"/>
      <c r="P478" s="169">
        <f t="shared" si="37"/>
        <v>0</v>
      </c>
    </row>
    <row r="479" spans="2:16" ht="15" customHeight="1" outlineLevel="1" x14ac:dyDescent="0.35">
      <c r="B479" s="164">
        <v>24</v>
      </c>
      <c r="C479" s="705"/>
      <c r="D479" s="705"/>
      <c r="E479" s="705"/>
      <c r="F479" s="705"/>
      <c r="G479" s="705"/>
      <c r="H479" s="788"/>
      <c r="I479" s="165">
        <v>0.5</v>
      </c>
      <c r="J479" s="17"/>
      <c r="K479" s="49">
        <f t="shared" si="35"/>
        <v>0</v>
      </c>
      <c r="L479" s="18"/>
      <c r="M479" s="46">
        <f t="shared" si="36"/>
        <v>0</v>
      </c>
      <c r="N479" s="1"/>
      <c r="O479" s="1"/>
      <c r="P479" s="169">
        <f t="shared" si="37"/>
        <v>0</v>
      </c>
    </row>
    <row r="480" spans="2:16" ht="15" customHeight="1" outlineLevel="1" x14ac:dyDescent="0.35">
      <c r="B480" s="164">
        <v>25</v>
      </c>
      <c r="C480" s="705"/>
      <c r="D480" s="705"/>
      <c r="E480" s="705"/>
      <c r="F480" s="705"/>
      <c r="G480" s="705"/>
      <c r="H480" s="788"/>
      <c r="I480" s="165">
        <v>0.5</v>
      </c>
      <c r="J480" s="17"/>
      <c r="K480" s="49">
        <f t="shared" si="35"/>
        <v>0</v>
      </c>
      <c r="L480" s="18"/>
      <c r="M480" s="46">
        <f t="shared" si="36"/>
        <v>0</v>
      </c>
      <c r="N480" s="1"/>
      <c r="O480" s="1"/>
      <c r="P480" s="169">
        <f t="shared" si="37"/>
        <v>0</v>
      </c>
    </row>
    <row r="481" spans="2:16" ht="15" customHeight="1" outlineLevel="1" x14ac:dyDescent="0.35">
      <c r="B481" s="164">
        <v>26</v>
      </c>
      <c r="C481" s="705"/>
      <c r="D481" s="705"/>
      <c r="E481" s="705"/>
      <c r="F481" s="705"/>
      <c r="G481" s="705"/>
      <c r="H481" s="788"/>
      <c r="I481" s="165">
        <v>0.5</v>
      </c>
      <c r="J481" s="17"/>
      <c r="K481" s="49">
        <f t="shared" si="35"/>
        <v>0</v>
      </c>
      <c r="L481" s="18"/>
      <c r="M481" s="46">
        <f t="shared" si="36"/>
        <v>0</v>
      </c>
      <c r="N481" s="1"/>
      <c r="O481" s="1"/>
      <c r="P481" s="169">
        <f t="shared" si="37"/>
        <v>0</v>
      </c>
    </row>
    <row r="482" spans="2:16" ht="15" customHeight="1" outlineLevel="1" x14ac:dyDescent="0.35">
      <c r="B482" s="164">
        <v>27</v>
      </c>
      <c r="C482" s="705"/>
      <c r="D482" s="705"/>
      <c r="E482" s="705"/>
      <c r="F482" s="705"/>
      <c r="G482" s="705"/>
      <c r="H482" s="788"/>
      <c r="I482" s="165">
        <v>0.5</v>
      </c>
      <c r="J482" s="17"/>
      <c r="K482" s="49">
        <f t="shared" si="35"/>
        <v>0</v>
      </c>
      <c r="L482" s="18"/>
      <c r="M482" s="46">
        <f t="shared" si="36"/>
        <v>0</v>
      </c>
      <c r="N482" s="1"/>
      <c r="O482" s="1"/>
      <c r="P482" s="169">
        <f t="shared" si="37"/>
        <v>0</v>
      </c>
    </row>
    <row r="483" spans="2:16" ht="15" customHeight="1" outlineLevel="1" x14ac:dyDescent="0.35">
      <c r="B483" s="164">
        <v>28</v>
      </c>
      <c r="C483" s="705"/>
      <c r="D483" s="705"/>
      <c r="E483" s="705"/>
      <c r="F483" s="705"/>
      <c r="G483" s="705"/>
      <c r="H483" s="788"/>
      <c r="I483" s="165">
        <v>0.5</v>
      </c>
      <c r="J483" s="17"/>
      <c r="K483" s="49">
        <f t="shared" si="35"/>
        <v>0</v>
      </c>
      <c r="L483" s="18"/>
      <c r="M483" s="46">
        <f t="shared" si="36"/>
        <v>0</v>
      </c>
      <c r="N483" s="1"/>
      <c r="O483" s="1"/>
      <c r="P483" s="169">
        <f t="shared" si="37"/>
        <v>0</v>
      </c>
    </row>
    <row r="484" spans="2:16" ht="15" customHeight="1" outlineLevel="1" x14ac:dyDescent="0.35">
      <c r="B484" s="164">
        <v>29</v>
      </c>
      <c r="C484" s="705"/>
      <c r="D484" s="705"/>
      <c r="E484" s="705"/>
      <c r="F484" s="705"/>
      <c r="G484" s="705"/>
      <c r="H484" s="788"/>
      <c r="I484" s="165">
        <v>0.5</v>
      </c>
      <c r="J484" s="17"/>
      <c r="K484" s="49">
        <f t="shared" si="35"/>
        <v>0</v>
      </c>
      <c r="L484" s="18"/>
      <c r="M484" s="46">
        <f t="shared" si="36"/>
        <v>0</v>
      </c>
      <c r="N484" s="1"/>
      <c r="O484" s="1"/>
      <c r="P484" s="169">
        <f t="shared" si="37"/>
        <v>0</v>
      </c>
    </row>
    <row r="485" spans="2:16" ht="15" customHeight="1" outlineLevel="1" x14ac:dyDescent="0.35">
      <c r="B485" s="164">
        <v>30</v>
      </c>
      <c r="C485" s="705"/>
      <c r="D485" s="705"/>
      <c r="E485" s="705"/>
      <c r="F485" s="705"/>
      <c r="G485" s="705"/>
      <c r="H485" s="788"/>
      <c r="I485" s="165">
        <v>0.5</v>
      </c>
      <c r="J485" s="17"/>
      <c r="K485" s="49">
        <f t="shared" si="35"/>
        <v>0</v>
      </c>
      <c r="L485" s="18"/>
      <c r="M485" s="46">
        <f t="shared" si="36"/>
        <v>0</v>
      </c>
      <c r="N485" s="1"/>
      <c r="O485" s="1"/>
      <c r="P485" s="169">
        <f t="shared" si="37"/>
        <v>0</v>
      </c>
    </row>
    <row r="486" spans="2:16" ht="15" customHeight="1" outlineLevel="1" x14ac:dyDescent="0.35">
      <c r="B486" s="164">
        <v>31</v>
      </c>
      <c r="C486" s="705"/>
      <c r="D486" s="705"/>
      <c r="E486" s="705"/>
      <c r="F486" s="705"/>
      <c r="G486" s="705"/>
      <c r="H486" s="788"/>
      <c r="I486" s="165">
        <v>0.5</v>
      </c>
      <c r="J486" s="17"/>
      <c r="K486" s="49">
        <f t="shared" si="35"/>
        <v>0</v>
      </c>
      <c r="L486" s="18"/>
      <c r="M486" s="46">
        <f t="shared" si="36"/>
        <v>0</v>
      </c>
      <c r="N486" s="1"/>
      <c r="O486" s="1"/>
      <c r="P486" s="169">
        <f t="shared" si="37"/>
        <v>0</v>
      </c>
    </row>
    <row r="487" spans="2:16" ht="15" customHeight="1" outlineLevel="1" x14ac:dyDescent="0.35">
      <c r="B487" s="164">
        <v>32</v>
      </c>
      <c r="C487" s="705"/>
      <c r="D487" s="705"/>
      <c r="E487" s="705"/>
      <c r="F487" s="705"/>
      <c r="G487" s="705"/>
      <c r="H487" s="788"/>
      <c r="I487" s="165">
        <v>0.5</v>
      </c>
      <c r="J487" s="17"/>
      <c r="K487" s="49">
        <f t="shared" si="35"/>
        <v>0</v>
      </c>
      <c r="L487" s="18"/>
      <c r="M487" s="46">
        <f t="shared" si="36"/>
        <v>0</v>
      </c>
      <c r="N487" s="1"/>
      <c r="O487" s="1"/>
      <c r="P487" s="169">
        <f t="shared" si="37"/>
        <v>0</v>
      </c>
    </row>
    <row r="488" spans="2:16" ht="15" customHeight="1" outlineLevel="1" x14ac:dyDescent="0.35">
      <c r="B488" s="164">
        <v>33</v>
      </c>
      <c r="C488" s="705"/>
      <c r="D488" s="705"/>
      <c r="E488" s="705"/>
      <c r="F488" s="705"/>
      <c r="G488" s="705"/>
      <c r="H488" s="788"/>
      <c r="I488" s="165">
        <v>0.5</v>
      </c>
      <c r="J488" s="17"/>
      <c r="K488" s="49">
        <f t="shared" si="35"/>
        <v>0</v>
      </c>
      <c r="L488" s="18"/>
      <c r="M488" s="46">
        <f t="shared" si="36"/>
        <v>0</v>
      </c>
      <c r="N488" s="1"/>
      <c r="O488" s="1"/>
      <c r="P488" s="169">
        <f t="shared" si="37"/>
        <v>0</v>
      </c>
    </row>
    <row r="489" spans="2:16" ht="15" customHeight="1" outlineLevel="1" x14ac:dyDescent="0.35">
      <c r="B489" s="164">
        <v>34</v>
      </c>
      <c r="C489" s="705"/>
      <c r="D489" s="705"/>
      <c r="E489" s="705"/>
      <c r="F489" s="705"/>
      <c r="G489" s="705"/>
      <c r="H489" s="788"/>
      <c r="I489" s="165">
        <v>0.5</v>
      </c>
      <c r="J489" s="17"/>
      <c r="K489" s="49">
        <f t="shared" si="35"/>
        <v>0</v>
      </c>
      <c r="L489" s="18"/>
      <c r="M489" s="46">
        <f t="shared" si="36"/>
        <v>0</v>
      </c>
      <c r="N489" s="1"/>
      <c r="O489" s="1"/>
      <c r="P489" s="169">
        <f t="shared" si="37"/>
        <v>0</v>
      </c>
    </row>
    <row r="490" spans="2:16" ht="15" customHeight="1" outlineLevel="1" x14ac:dyDescent="0.35">
      <c r="B490" s="164">
        <v>35</v>
      </c>
      <c r="C490" s="705"/>
      <c r="D490" s="705"/>
      <c r="E490" s="705"/>
      <c r="F490" s="705"/>
      <c r="G490" s="705"/>
      <c r="H490" s="788"/>
      <c r="I490" s="165">
        <v>0.5</v>
      </c>
      <c r="J490" s="17"/>
      <c r="K490" s="49">
        <f t="shared" si="35"/>
        <v>0</v>
      </c>
      <c r="L490" s="18"/>
      <c r="M490" s="46">
        <f t="shared" si="36"/>
        <v>0</v>
      </c>
      <c r="N490" s="1"/>
      <c r="O490" s="1"/>
      <c r="P490" s="169">
        <f t="shared" si="37"/>
        <v>0</v>
      </c>
    </row>
    <row r="491" spans="2:16" ht="15" customHeight="1" outlineLevel="1" x14ac:dyDescent="0.35">
      <c r="B491" s="164">
        <v>36</v>
      </c>
      <c r="C491" s="705"/>
      <c r="D491" s="705"/>
      <c r="E491" s="705"/>
      <c r="F491" s="705"/>
      <c r="G491" s="705"/>
      <c r="H491" s="788"/>
      <c r="I491" s="165">
        <v>0.5</v>
      </c>
      <c r="J491" s="17"/>
      <c r="K491" s="49">
        <f t="shared" si="35"/>
        <v>0</v>
      </c>
      <c r="L491" s="18"/>
      <c r="M491" s="46">
        <f t="shared" si="36"/>
        <v>0</v>
      </c>
      <c r="N491" s="1"/>
      <c r="O491" s="1"/>
      <c r="P491" s="169">
        <f t="shared" si="37"/>
        <v>0</v>
      </c>
    </row>
    <row r="492" spans="2:16" ht="15" customHeight="1" outlineLevel="1" x14ac:dyDescent="0.35">
      <c r="B492" s="164">
        <v>37</v>
      </c>
      <c r="C492" s="705"/>
      <c r="D492" s="705"/>
      <c r="E492" s="705"/>
      <c r="F492" s="705"/>
      <c r="G492" s="705"/>
      <c r="H492" s="788"/>
      <c r="I492" s="165">
        <v>0.5</v>
      </c>
      <c r="J492" s="17"/>
      <c r="K492" s="49">
        <f t="shared" si="35"/>
        <v>0</v>
      </c>
      <c r="L492" s="18"/>
      <c r="M492" s="46">
        <f t="shared" si="36"/>
        <v>0</v>
      </c>
      <c r="N492" s="1"/>
      <c r="O492" s="1"/>
      <c r="P492" s="169">
        <f t="shared" si="37"/>
        <v>0</v>
      </c>
    </row>
    <row r="493" spans="2:16" ht="15" customHeight="1" outlineLevel="1" x14ac:dyDescent="0.35">
      <c r="B493" s="164">
        <v>38</v>
      </c>
      <c r="C493" s="705"/>
      <c r="D493" s="705"/>
      <c r="E493" s="705"/>
      <c r="F493" s="705"/>
      <c r="G493" s="705"/>
      <c r="H493" s="788"/>
      <c r="I493" s="165">
        <v>0.5</v>
      </c>
      <c r="J493" s="17"/>
      <c r="K493" s="49">
        <f t="shared" si="35"/>
        <v>0</v>
      </c>
      <c r="L493" s="18"/>
      <c r="M493" s="46">
        <f t="shared" si="36"/>
        <v>0</v>
      </c>
      <c r="N493" s="1"/>
      <c r="O493" s="1"/>
      <c r="P493" s="169">
        <f t="shared" si="37"/>
        <v>0</v>
      </c>
    </row>
    <row r="494" spans="2:16" ht="15" customHeight="1" outlineLevel="1" x14ac:dyDescent="0.35">
      <c r="B494" s="164">
        <v>39</v>
      </c>
      <c r="C494" s="705"/>
      <c r="D494" s="705"/>
      <c r="E494" s="705"/>
      <c r="F494" s="705"/>
      <c r="G494" s="705"/>
      <c r="H494" s="788"/>
      <c r="I494" s="165">
        <v>0.5</v>
      </c>
      <c r="J494" s="17"/>
      <c r="K494" s="49">
        <f t="shared" si="35"/>
        <v>0</v>
      </c>
      <c r="L494" s="18"/>
      <c r="M494" s="46">
        <f t="shared" si="36"/>
        <v>0</v>
      </c>
      <c r="N494" s="1"/>
      <c r="O494" s="1"/>
      <c r="P494" s="169">
        <f t="shared" si="37"/>
        <v>0</v>
      </c>
    </row>
    <row r="495" spans="2:16" ht="15" customHeight="1" outlineLevel="1" x14ac:dyDescent="0.35">
      <c r="B495" s="164">
        <v>40</v>
      </c>
      <c r="C495" s="705"/>
      <c r="D495" s="705"/>
      <c r="E495" s="705"/>
      <c r="F495" s="705"/>
      <c r="G495" s="705"/>
      <c r="H495" s="788"/>
      <c r="I495" s="165">
        <v>0.5</v>
      </c>
      <c r="J495" s="17"/>
      <c r="K495" s="49">
        <f t="shared" si="35"/>
        <v>0</v>
      </c>
      <c r="L495" s="18"/>
      <c r="M495" s="46">
        <f t="shared" si="36"/>
        <v>0</v>
      </c>
      <c r="N495" s="1"/>
      <c r="O495" s="1"/>
      <c r="P495" s="169">
        <f t="shared" si="37"/>
        <v>0</v>
      </c>
    </row>
    <row r="496" spans="2:16" ht="15" customHeight="1" outlineLevel="1" x14ac:dyDescent="0.35">
      <c r="B496" s="164">
        <v>41</v>
      </c>
      <c r="C496" s="705"/>
      <c r="D496" s="705"/>
      <c r="E496" s="705"/>
      <c r="F496" s="705"/>
      <c r="G496" s="705"/>
      <c r="H496" s="788"/>
      <c r="I496" s="165">
        <v>0.5</v>
      </c>
      <c r="J496" s="17"/>
      <c r="K496" s="49">
        <f t="shared" si="35"/>
        <v>0</v>
      </c>
      <c r="L496" s="18"/>
      <c r="M496" s="46">
        <f t="shared" si="36"/>
        <v>0</v>
      </c>
      <c r="N496" s="1"/>
      <c r="O496" s="1"/>
      <c r="P496" s="169">
        <f t="shared" si="37"/>
        <v>0</v>
      </c>
    </row>
    <row r="497" spans="2:16" ht="15" customHeight="1" outlineLevel="1" x14ac:dyDescent="0.35">
      <c r="B497" s="164">
        <v>42</v>
      </c>
      <c r="C497" s="705"/>
      <c r="D497" s="705"/>
      <c r="E497" s="705"/>
      <c r="F497" s="705"/>
      <c r="G497" s="705"/>
      <c r="H497" s="788"/>
      <c r="I497" s="165">
        <v>0.5</v>
      </c>
      <c r="J497" s="17"/>
      <c r="K497" s="49">
        <f t="shared" si="35"/>
        <v>0</v>
      </c>
      <c r="L497" s="18"/>
      <c r="M497" s="46">
        <f t="shared" si="36"/>
        <v>0</v>
      </c>
      <c r="N497" s="1"/>
      <c r="O497" s="1"/>
      <c r="P497" s="169">
        <f t="shared" si="37"/>
        <v>0</v>
      </c>
    </row>
    <row r="498" spans="2:16" ht="15" customHeight="1" outlineLevel="1" x14ac:dyDescent="0.35">
      <c r="B498" s="164">
        <v>43</v>
      </c>
      <c r="C498" s="705"/>
      <c r="D498" s="705"/>
      <c r="E498" s="705"/>
      <c r="F498" s="705"/>
      <c r="G498" s="705"/>
      <c r="H498" s="788"/>
      <c r="I498" s="165">
        <v>0.5</v>
      </c>
      <c r="J498" s="17"/>
      <c r="K498" s="49">
        <f t="shared" si="35"/>
        <v>0</v>
      </c>
      <c r="L498" s="18"/>
      <c r="M498" s="46">
        <f t="shared" si="36"/>
        <v>0</v>
      </c>
      <c r="N498" s="1"/>
      <c r="O498" s="1"/>
      <c r="P498" s="169">
        <f t="shared" si="37"/>
        <v>0</v>
      </c>
    </row>
    <row r="499" spans="2:16" ht="15" customHeight="1" outlineLevel="1" x14ac:dyDescent="0.35">
      <c r="B499" s="164">
        <v>44</v>
      </c>
      <c r="C499" s="705"/>
      <c r="D499" s="705"/>
      <c r="E499" s="705"/>
      <c r="F499" s="705"/>
      <c r="G499" s="705"/>
      <c r="H499" s="788"/>
      <c r="I499" s="165">
        <v>0.5</v>
      </c>
      <c r="J499" s="17"/>
      <c r="K499" s="49">
        <f t="shared" si="35"/>
        <v>0</v>
      </c>
      <c r="L499" s="18"/>
      <c r="M499" s="46">
        <f t="shared" si="36"/>
        <v>0</v>
      </c>
      <c r="N499" s="1"/>
      <c r="O499" s="1"/>
      <c r="P499" s="169">
        <f t="shared" si="37"/>
        <v>0</v>
      </c>
    </row>
    <row r="500" spans="2:16" ht="15" customHeight="1" outlineLevel="1" x14ac:dyDescent="0.35">
      <c r="B500" s="164">
        <v>45</v>
      </c>
      <c r="C500" s="705"/>
      <c r="D500" s="705"/>
      <c r="E500" s="705"/>
      <c r="F500" s="705"/>
      <c r="G500" s="705"/>
      <c r="H500" s="788"/>
      <c r="I500" s="165">
        <v>0.5</v>
      </c>
      <c r="J500" s="17"/>
      <c r="K500" s="49">
        <f t="shared" si="35"/>
        <v>0</v>
      </c>
      <c r="L500" s="18"/>
      <c r="M500" s="46">
        <f t="shared" si="36"/>
        <v>0</v>
      </c>
      <c r="N500" s="1"/>
      <c r="O500" s="1"/>
      <c r="P500" s="169">
        <f t="shared" si="37"/>
        <v>0</v>
      </c>
    </row>
    <row r="501" spans="2:16" ht="15" customHeight="1" outlineLevel="1" x14ac:dyDescent="0.35">
      <c r="B501" s="164">
        <v>46</v>
      </c>
      <c r="C501" s="705"/>
      <c r="D501" s="705"/>
      <c r="E501" s="705"/>
      <c r="F501" s="705"/>
      <c r="G501" s="705"/>
      <c r="H501" s="788"/>
      <c r="I501" s="165">
        <v>0.5</v>
      </c>
      <c r="J501" s="17"/>
      <c r="K501" s="49">
        <f t="shared" si="35"/>
        <v>0</v>
      </c>
      <c r="L501" s="18"/>
      <c r="M501" s="46">
        <f t="shared" si="36"/>
        <v>0</v>
      </c>
      <c r="N501" s="1"/>
      <c r="O501" s="1"/>
      <c r="P501" s="169">
        <f t="shared" si="37"/>
        <v>0</v>
      </c>
    </row>
    <row r="502" spans="2:16" ht="15" customHeight="1" outlineLevel="1" x14ac:dyDescent="0.35">
      <c r="B502" s="164">
        <v>47</v>
      </c>
      <c r="C502" s="705"/>
      <c r="D502" s="705"/>
      <c r="E502" s="705"/>
      <c r="F502" s="705"/>
      <c r="G502" s="705"/>
      <c r="H502" s="788"/>
      <c r="I502" s="165">
        <v>0.5</v>
      </c>
      <c r="J502" s="17"/>
      <c r="K502" s="49">
        <f t="shared" si="35"/>
        <v>0</v>
      </c>
      <c r="L502" s="18"/>
      <c r="M502" s="46">
        <f t="shared" si="36"/>
        <v>0</v>
      </c>
      <c r="N502" s="1"/>
      <c r="O502" s="1"/>
      <c r="P502" s="169">
        <f t="shared" si="37"/>
        <v>0</v>
      </c>
    </row>
    <row r="503" spans="2:16" ht="15" customHeight="1" outlineLevel="1" x14ac:dyDescent="0.35">
      <c r="B503" s="164">
        <v>48</v>
      </c>
      <c r="C503" s="705"/>
      <c r="D503" s="705"/>
      <c r="E503" s="705"/>
      <c r="F503" s="705"/>
      <c r="G503" s="705"/>
      <c r="H503" s="788"/>
      <c r="I503" s="165">
        <v>0.5</v>
      </c>
      <c r="J503" s="17"/>
      <c r="K503" s="49">
        <f t="shared" si="35"/>
        <v>0</v>
      </c>
      <c r="L503" s="18"/>
      <c r="M503" s="46">
        <f t="shared" si="36"/>
        <v>0</v>
      </c>
      <c r="N503" s="1"/>
      <c r="O503" s="1"/>
      <c r="P503" s="169">
        <f t="shared" si="37"/>
        <v>0</v>
      </c>
    </row>
    <row r="504" spans="2:16" ht="15" customHeight="1" outlineLevel="1" x14ac:dyDescent="0.35">
      <c r="B504" s="164">
        <v>49</v>
      </c>
      <c r="C504" s="705"/>
      <c r="D504" s="705"/>
      <c r="E504" s="705"/>
      <c r="F504" s="705"/>
      <c r="G504" s="705"/>
      <c r="H504" s="788"/>
      <c r="I504" s="165">
        <v>0.5</v>
      </c>
      <c r="J504" s="17"/>
      <c r="K504" s="49">
        <f t="shared" si="35"/>
        <v>0</v>
      </c>
      <c r="L504" s="18"/>
      <c r="M504" s="46">
        <f t="shared" si="36"/>
        <v>0</v>
      </c>
      <c r="N504" s="1"/>
      <c r="O504" s="1"/>
      <c r="P504" s="169">
        <f t="shared" si="37"/>
        <v>0</v>
      </c>
    </row>
    <row r="505" spans="2:16" ht="15" customHeight="1" outlineLevel="1" x14ac:dyDescent="0.35">
      <c r="B505" s="164">
        <v>50</v>
      </c>
      <c r="C505" s="705"/>
      <c r="D505" s="705"/>
      <c r="E505" s="705"/>
      <c r="F505" s="705"/>
      <c r="G505" s="705"/>
      <c r="H505" s="788"/>
      <c r="I505" s="165">
        <v>0.5</v>
      </c>
      <c r="J505" s="17"/>
      <c r="K505" s="49">
        <f t="shared" si="35"/>
        <v>0</v>
      </c>
      <c r="L505" s="18"/>
      <c r="M505" s="46">
        <f t="shared" si="36"/>
        <v>0</v>
      </c>
      <c r="N505" s="1"/>
      <c r="O505" s="1"/>
      <c r="P505" s="169">
        <f t="shared" si="37"/>
        <v>0</v>
      </c>
    </row>
    <row r="506" spans="2:16" ht="15" customHeight="1" x14ac:dyDescent="0.35">
      <c r="B506" s="170"/>
      <c r="C506" s="795" t="s">
        <v>1040</v>
      </c>
      <c r="D506" s="795"/>
      <c r="E506" s="795"/>
      <c r="F506" s="795"/>
      <c r="G506" s="795"/>
      <c r="H506" s="795"/>
      <c r="I506" s="795"/>
      <c r="J506" s="795"/>
      <c r="K506" s="795"/>
      <c r="L506" s="796"/>
      <c r="M506" s="171">
        <f>SUM(M456:M505)</f>
        <v>0</v>
      </c>
      <c r="N506" s="171">
        <f>SUM(N456:N505)</f>
        <v>0</v>
      </c>
      <c r="O506" s="171">
        <f>SUM(O456:O505)</f>
        <v>0</v>
      </c>
      <c r="P506" s="171">
        <f>SUM(P456:P505)</f>
        <v>0</v>
      </c>
    </row>
    <row r="507" spans="2:16" ht="15" customHeight="1" x14ac:dyDescent="0.35">
      <c r="B507" s="172"/>
      <c r="C507" s="793" t="s">
        <v>1041</v>
      </c>
      <c r="D507" s="793"/>
      <c r="E507" s="793"/>
      <c r="F507" s="793"/>
      <c r="G507" s="793"/>
      <c r="H507" s="793"/>
      <c r="I507" s="793"/>
      <c r="J507" s="793"/>
      <c r="K507" s="793"/>
      <c r="L507" s="794"/>
      <c r="M507" s="173">
        <f>SUM(M453,M506)</f>
        <v>0</v>
      </c>
      <c r="N507" s="173">
        <f>SUM(N453,N506)</f>
        <v>0</v>
      </c>
      <c r="O507" s="173">
        <f>SUM(O453,O506)</f>
        <v>0</v>
      </c>
      <c r="P507" s="173">
        <f>SUM(P453,P506)</f>
        <v>0</v>
      </c>
    </row>
    <row r="508" spans="2:16" ht="15" customHeight="1" x14ac:dyDescent="0.35">
      <c r="B508" s="745" t="s">
        <v>1505</v>
      </c>
      <c r="C508" s="746"/>
      <c r="D508" s="746"/>
      <c r="E508" s="746"/>
      <c r="F508" s="746"/>
      <c r="G508" s="746"/>
      <c r="H508" s="746"/>
      <c r="I508" s="746"/>
      <c r="J508" s="746"/>
      <c r="K508" s="746"/>
      <c r="L508" s="746"/>
      <c r="M508" s="746"/>
      <c r="N508" s="746"/>
      <c r="O508" s="746"/>
      <c r="P508" s="747"/>
    </row>
    <row r="509" spans="2:16" ht="15" customHeight="1" x14ac:dyDescent="0.35">
      <c r="B509" s="792" t="s">
        <v>565</v>
      </c>
      <c r="C509" s="792"/>
      <c r="D509" s="792"/>
      <c r="E509" s="792"/>
      <c r="F509" s="792"/>
      <c r="G509" s="792"/>
      <c r="H509" s="792"/>
      <c r="I509" s="792"/>
      <c r="J509" s="792"/>
      <c r="K509" s="792"/>
      <c r="L509" s="792"/>
      <c r="M509" s="807" t="s">
        <v>529</v>
      </c>
      <c r="N509" s="807"/>
      <c r="O509" s="807"/>
      <c r="P509" s="807"/>
    </row>
    <row r="510" spans="2:16" ht="15" customHeight="1" x14ac:dyDescent="0.35">
      <c r="B510" s="789" t="s">
        <v>566</v>
      </c>
      <c r="C510" s="790"/>
      <c r="D510" s="790"/>
      <c r="E510" s="790"/>
      <c r="F510" s="790"/>
      <c r="G510" s="790"/>
      <c r="H510" s="790"/>
      <c r="I510" s="791"/>
      <c r="J510" s="161" t="s">
        <v>568</v>
      </c>
      <c r="K510" s="161" t="s">
        <v>567</v>
      </c>
      <c r="L510" s="161" t="s">
        <v>540</v>
      </c>
      <c r="M510" s="161" t="s">
        <v>1206</v>
      </c>
      <c r="N510" s="162" t="s">
        <v>582</v>
      </c>
      <c r="O510" s="162" t="s">
        <v>583</v>
      </c>
      <c r="P510" s="163" t="s">
        <v>569</v>
      </c>
    </row>
    <row r="511" spans="2:16" ht="15" customHeight="1" x14ac:dyDescent="0.35">
      <c r="B511" s="164">
        <v>1</v>
      </c>
      <c r="C511" s="697"/>
      <c r="D511" s="697"/>
      <c r="E511" s="697"/>
      <c r="F511" s="697"/>
      <c r="G511" s="697"/>
      <c r="H511" s="697"/>
      <c r="I511" s="698"/>
      <c r="J511" s="17"/>
      <c r="K511" s="531">
        <f>J511</f>
        <v>0</v>
      </c>
      <c r="L511" s="18"/>
      <c r="M511" s="46">
        <f>P511-N511-O511</f>
        <v>0</v>
      </c>
      <c r="N511" s="1"/>
      <c r="O511" s="1"/>
      <c r="P511" s="169">
        <f>K511*L511</f>
        <v>0</v>
      </c>
    </row>
    <row r="512" spans="2:16" ht="15" customHeight="1" x14ac:dyDescent="0.35">
      <c r="B512" s="164">
        <v>2</v>
      </c>
      <c r="C512" s="697"/>
      <c r="D512" s="697"/>
      <c r="E512" s="697"/>
      <c r="F512" s="697"/>
      <c r="G512" s="697"/>
      <c r="H512" s="697"/>
      <c r="I512" s="698"/>
      <c r="J512" s="17"/>
      <c r="K512" s="531">
        <f t="shared" ref="K512:K560" si="38">J512</f>
        <v>0</v>
      </c>
      <c r="L512" s="18"/>
      <c r="M512" s="46">
        <f t="shared" ref="M512:M560" si="39">P512-N512-O512</f>
        <v>0</v>
      </c>
      <c r="N512" s="1"/>
      <c r="O512" s="1"/>
      <c r="P512" s="169">
        <f t="shared" ref="P512:P560" si="40">K512*L512</f>
        <v>0</v>
      </c>
    </row>
    <row r="513" spans="2:16" ht="15" customHeight="1" x14ac:dyDescent="0.35">
      <c r="B513" s="164">
        <v>3</v>
      </c>
      <c r="C513" s="697"/>
      <c r="D513" s="697"/>
      <c r="E513" s="697"/>
      <c r="F513" s="697"/>
      <c r="G513" s="697"/>
      <c r="H513" s="697"/>
      <c r="I513" s="698"/>
      <c r="J513" s="17"/>
      <c r="K513" s="531">
        <f t="shared" si="38"/>
        <v>0</v>
      </c>
      <c r="L513" s="18"/>
      <c r="M513" s="46">
        <f t="shared" si="39"/>
        <v>0</v>
      </c>
      <c r="N513" s="1"/>
      <c r="O513" s="1"/>
      <c r="P513" s="169">
        <f t="shared" si="40"/>
        <v>0</v>
      </c>
    </row>
    <row r="514" spans="2:16" ht="15" customHeight="1" x14ac:dyDescent="0.35">
      <c r="B514" s="164">
        <v>4</v>
      </c>
      <c r="C514" s="697"/>
      <c r="D514" s="697"/>
      <c r="E514" s="697"/>
      <c r="F514" s="697"/>
      <c r="G514" s="697"/>
      <c r="H514" s="697"/>
      <c r="I514" s="698"/>
      <c r="J514" s="17"/>
      <c r="K514" s="531">
        <f t="shared" si="38"/>
        <v>0</v>
      </c>
      <c r="L514" s="18"/>
      <c r="M514" s="46">
        <f t="shared" si="39"/>
        <v>0</v>
      </c>
      <c r="N514" s="1"/>
      <c r="O514" s="1"/>
      <c r="P514" s="169">
        <f t="shared" si="40"/>
        <v>0</v>
      </c>
    </row>
    <row r="515" spans="2:16" ht="15" customHeight="1" x14ac:dyDescent="0.35">
      <c r="B515" s="164">
        <v>5</v>
      </c>
      <c r="C515" s="697"/>
      <c r="D515" s="697"/>
      <c r="E515" s="697"/>
      <c r="F515" s="697"/>
      <c r="G515" s="697"/>
      <c r="H515" s="697"/>
      <c r="I515" s="698"/>
      <c r="J515" s="17"/>
      <c r="K515" s="531">
        <f t="shared" si="38"/>
        <v>0</v>
      </c>
      <c r="L515" s="18"/>
      <c r="M515" s="46">
        <f t="shared" si="39"/>
        <v>0</v>
      </c>
      <c r="N515" s="1"/>
      <c r="O515" s="1"/>
      <c r="P515" s="169">
        <f t="shared" si="40"/>
        <v>0</v>
      </c>
    </row>
    <row r="516" spans="2:16" ht="15" customHeight="1" x14ac:dyDescent="0.35">
      <c r="B516" s="164">
        <v>6</v>
      </c>
      <c r="C516" s="697"/>
      <c r="D516" s="697"/>
      <c r="E516" s="697"/>
      <c r="F516" s="697"/>
      <c r="G516" s="697"/>
      <c r="H516" s="697"/>
      <c r="I516" s="698"/>
      <c r="J516" s="17"/>
      <c r="K516" s="531">
        <f t="shared" si="38"/>
        <v>0</v>
      </c>
      <c r="L516" s="18"/>
      <c r="M516" s="46">
        <f t="shared" si="39"/>
        <v>0</v>
      </c>
      <c r="N516" s="1"/>
      <c r="O516" s="1"/>
      <c r="P516" s="169">
        <f t="shared" si="40"/>
        <v>0</v>
      </c>
    </row>
    <row r="517" spans="2:16" ht="15" customHeight="1" x14ac:dyDescent="0.35">
      <c r="B517" s="164">
        <v>7</v>
      </c>
      <c r="C517" s="697"/>
      <c r="D517" s="697"/>
      <c r="E517" s="697"/>
      <c r="F517" s="697"/>
      <c r="G517" s="697"/>
      <c r="H517" s="697"/>
      <c r="I517" s="698"/>
      <c r="J517" s="17"/>
      <c r="K517" s="531">
        <f t="shared" si="38"/>
        <v>0</v>
      </c>
      <c r="L517" s="18"/>
      <c r="M517" s="46">
        <f t="shared" si="39"/>
        <v>0</v>
      </c>
      <c r="N517" s="1"/>
      <c r="O517" s="1"/>
      <c r="P517" s="169">
        <f t="shared" si="40"/>
        <v>0</v>
      </c>
    </row>
    <row r="518" spans="2:16" ht="15" customHeight="1" x14ac:dyDescent="0.35">
      <c r="B518" s="164">
        <v>8</v>
      </c>
      <c r="C518" s="697"/>
      <c r="D518" s="697"/>
      <c r="E518" s="697"/>
      <c r="F518" s="697"/>
      <c r="G518" s="697"/>
      <c r="H518" s="697"/>
      <c r="I518" s="698"/>
      <c r="J518" s="17"/>
      <c r="K518" s="531">
        <f t="shared" si="38"/>
        <v>0</v>
      </c>
      <c r="L518" s="18"/>
      <c r="M518" s="46">
        <f t="shared" si="39"/>
        <v>0</v>
      </c>
      <c r="N518" s="1"/>
      <c r="O518" s="1"/>
      <c r="P518" s="169">
        <f t="shared" si="40"/>
        <v>0</v>
      </c>
    </row>
    <row r="519" spans="2:16" ht="15" customHeight="1" x14ac:dyDescent="0.35">
      <c r="B519" s="164">
        <v>9</v>
      </c>
      <c r="C519" s="697"/>
      <c r="D519" s="697"/>
      <c r="E519" s="697"/>
      <c r="F519" s="697"/>
      <c r="G519" s="697"/>
      <c r="H519" s="697"/>
      <c r="I519" s="698"/>
      <c r="J519" s="17"/>
      <c r="K519" s="531">
        <f t="shared" si="38"/>
        <v>0</v>
      </c>
      <c r="L519" s="18"/>
      <c r="M519" s="46">
        <f t="shared" si="39"/>
        <v>0</v>
      </c>
      <c r="N519" s="1"/>
      <c r="O519" s="1"/>
      <c r="P519" s="169">
        <f t="shared" si="40"/>
        <v>0</v>
      </c>
    </row>
    <row r="520" spans="2:16" ht="15" customHeight="1" x14ac:dyDescent="0.35">
      <c r="B520" s="164">
        <v>10</v>
      </c>
      <c r="C520" s="697"/>
      <c r="D520" s="697"/>
      <c r="E520" s="697"/>
      <c r="F520" s="697"/>
      <c r="G520" s="697"/>
      <c r="H520" s="697"/>
      <c r="I520" s="698"/>
      <c r="J520" s="17"/>
      <c r="K520" s="531">
        <f t="shared" si="38"/>
        <v>0</v>
      </c>
      <c r="L520" s="18"/>
      <c r="M520" s="46">
        <f t="shared" si="39"/>
        <v>0</v>
      </c>
      <c r="N520" s="1"/>
      <c r="O520" s="1"/>
      <c r="P520" s="169">
        <f t="shared" si="40"/>
        <v>0</v>
      </c>
    </row>
    <row r="521" spans="2:16" ht="15" customHeight="1" outlineLevel="1" x14ac:dyDescent="0.35">
      <c r="B521" s="164">
        <v>11</v>
      </c>
      <c r="C521" s="697"/>
      <c r="D521" s="697"/>
      <c r="E521" s="697"/>
      <c r="F521" s="697"/>
      <c r="G521" s="697"/>
      <c r="H521" s="697"/>
      <c r="I521" s="698"/>
      <c r="J521" s="17"/>
      <c r="K521" s="531">
        <f t="shared" si="38"/>
        <v>0</v>
      </c>
      <c r="L521" s="18"/>
      <c r="M521" s="46">
        <f t="shared" si="39"/>
        <v>0</v>
      </c>
      <c r="N521" s="1"/>
      <c r="O521" s="1"/>
      <c r="P521" s="169">
        <f t="shared" si="40"/>
        <v>0</v>
      </c>
    </row>
    <row r="522" spans="2:16" ht="15" customHeight="1" outlineLevel="1" x14ac:dyDescent="0.35">
      <c r="B522" s="164">
        <v>12</v>
      </c>
      <c r="C522" s="697"/>
      <c r="D522" s="697"/>
      <c r="E522" s="697"/>
      <c r="F522" s="697"/>
      <c r="G522" s="697"/>
      <c r="H522" s="697"/>
      <c r="I522" s="698"/>
      <c r="J522" s="17"/>
      <c r="K522" s="531">
        <f t="shared" si="38"/>
        <v>0</v>
      </c>
      <c r="L522" s="18"/>
      <c r="M522" s="46">
        <f t="shared" si="39"/>
        <v>0</v>
      </c>
      <c r="N522" s="1"/>
      <c r="O522" s="1"/>
      <c r="P522" s="169">
        <f t="shared" si="40"/>
        <v>0</v>
      </c>
    </row>
    <row r="523" spans="2:16" ht="15" customHeight="1" outlineLevel="1" x14ac:dyDescent="0.35">
      <c r="B523" s="164">
        <v>13</v>
      </c>
      <c r="C523" s="697"/>
      <c r="D523" s="697"/>
      <c r="E523" s="697"/>
      <c r="F523" s="697"/>
      <c r="G523" s="697"/>
      <c r="H523" s="697"/>
      <c r="I523" s="698"/>
      <c r="J523" s="17"/>
      <c r="K523" s="531">
        <f t="shared" si="38"/>
        <v>0</v>
      </c>
      <c r="L523" s="18"/>
      <c r="M523" s="46">
        <f t="shared" si="39"/>
        <v>0</v>
      </c>
      <c r="N523" s="1"/>
      <c r="O523" s="1"/>
      <c r="P523" s="169">
        <f t="shared" si="40"/>
        <v>0</v>
      </c>
    </row>
    <row r="524" spans="2:16" ht="15" customHeight="1" outlineLevel="1" x14ac:dyDescent="0.35">
      <c r="B524" s="164">
        <v>14</v>
      </c>
      <c r="C524" s="697"/>
      <c r="D524" s="697"/>
      <c r="E524" s="697"/>
      <c r="F524" s="697"/>
      <c r="G524" s="697"/>
      <c r="H524" s="697"/>
      <c r="I524" s="698"/>
      <c r="J524" s="17"/>
      <c r="K524" s="531">
        <f t="shared" si="38"/>
        <v>0</v>
      </c>
      <c r="L524" s="18"/>
      <c r="M524" s="46">
        <f t="shared" si="39"/>
        <v>0</v>
      </c>
      <c r="N524" s="1"/>
      <c r="O524" s="1"/>
      <c r="P524" s="169">
        <f t="shared" si="40"/>
        <v>0</v>
      </c>
    </row>
    <row r="525" spans="2:16" ht="15" customHeight="1" outlineLevel="1" x14ac:dyDescent="0.35">
      <c r="B525" s="164">
        <v>15</v>
      </c>
      <c r="C525" s="697"/>
      <c r="D525" s="697"/>
      <c r="E525" s="697"/>
      <c r="F525" s="697"/>
      <c r="G525" s="697"/>
      <c r="H525" s="697"/>
      <c r="I525" s="698"/>
      <c r="J525" s="17"/>
      <c r="K525" s="531">
        <f t="shared" si="38"/>
        <v>0</v>
      </c>
      <c r="L525" s="18"/>
      <c r="M525" s="46">
        <f t="shared" si="39"/>
        <v>0</v>
      </c>
      <c r="N525" s="1"/>
      <c r="O525" s="1"/>
      <c r="P525" s="169">
        <f t="shared" si="40"/>
        <v>0</v>
      </c>
    </row>
    <row r="526" spans="2:16" ht="15" customHeight="1" outlineLevel="1" x14ac:dyDescent="0.35">
      <c r="B526" s="164">
        <v>16</v>
      </c>
      <c r="C526" s="697"/>
      <c r="D526" s="697"/>
      <c r="E526" s="697"/>
      <c r="F526" s="697"/>
      <c r="G526" s="697"/>
      <c r="H526" s="697"/>
      <c r="I526" s="698"/>
      <c r="J526" s="17"/>
      <c r="K526" s="531">
        <f t="shared" si="38"/>
        <v>0</v>
      </c>
      <c r="L526" s="18"/>
      <c r="M526" s="46">
        <f t="shared" si="39"/>
        <v>0</v>
      </c>
      <c r="N526" s="1"/>
      <c r="O526" s="1"/>
      <c r="P526" s="169">
        <f t="shared" si="40"/>
        <v>0</v>
      </c>
    </row>
    <row r="527" spans="2:16" ht="15" customHeight="1" outlineLevel="1" x14ac:dyDescent="0.35">
      <c r="B527" s="164">
        <v>17</v>
      </c>
      <c r="C527" s="697"/>
      <c r="D527" s="697"/>
      <c r="E527" s="697"/>
      <c r="F527" s="697"/>
      <c r="G527" s="697"/>
      <c r="H527" s="697"/>
      <c r="I527" s="698"/>
      <c r="J527" s="17"/>
      <c r="K527" s="531">
        <f t="shared" si="38"/>
        <v>0</v>
      </c>
      <c r="L527" s="18"/>
      <c r="M527" s="46">
        <f t="shared" si="39"/>
        <v>0</v>
      </c>
      <c r="N527" s="1"/>
      <c r="O527" s="1"/>
      <c r="P527" s="169">
        <f t="shared" si="40"/>
        <v>0</v>
      </c>
    </row>
    <row r="528" spans="2:16" ht="15" customHeight="1" outlineLevel="1" x14ac:dyDescent="0.35">
      <c r="B528" s="164">
        <v>18</v>
      </c>
      <c r="C528" s="697"/>
      <c r="D528" s="697"/>
      <c r="E528" s="697"/>
      <c r="F528" s="697"/>
      <c r="G528" s="697"/>
      <c r="H528" s="697"/>
      <c r="I528" s="698"/>
      <c r="J528" s="17"/>
      <c r="K528" s="531">
        <f t="shared" si="38"/>
        <v>0</v>
      </c>
      <c r="L528" s="18"/>
      <c r="M528" s="46">
        <f t="shared" si="39"/>
        <v>0</v>
      </c>
      <c r="N528" s="1"/>
      <c r="O528" s="1"/>
      <c r="P528" s="169">
        <f t="shared" si="40"/>
        <v>0</v>
      </c>
    </row>
    <row r="529" spans="2:16" ht="15" customHeight="1" outlineLevel="1" x14ac:dyDescent="0.35">
      <c r="B529" s="164">
        <v>19</v>
      </c>
      <c r="C529" s="697"/>
      <c r="D529" s="697"/>
      <c r="E529" s="697"/>
      <c r="F529" s="697"/>
      <c r="G529" s="697"/>
      <c r="H529" s="697"/>
      <c r="I529" s="698"/>
      <c r="J529" s="17"/>
      <c r="K529" s="531">
        <f t="shared" si="38"/>
        <v>0</v>
      </c>
      <c r="L529" s="18"/>
      <c r="M529" s="46">
        <f t="shared" si="39"/>
        <v>0</v>
      </c>
      <c r="N529" s="1"/>
      <c r="O529" s="1"/>
      <c r="P529" s="169">
        <f t="shared" si="40"/>
        <v>0</v>
      </c>
    </row>
    <row r="530" spans="2:16" ht="15" customHeight="1" outlineLevel="1" x14ac:dyDescent="0.35">
      <c r="B530" s="164">
        <v>20</v>
      </c>
      <c r="C530" s="697"/>
      <c r="D530" s="697"/>
      <c r="E530" s="697"/>
      <c r="F530" s="697"/>
      <c r="G530" s="697"/>
      <c r="H530" s="697"/>
      <c r="I530" s="698"/>
      <c r="J530" s="17"/>
      <c r="K530" s="531">
        <f t="shared" si="38"/>
        <v>0</v>
      </c>
      <c r="L530" s="18"/>
      <c r="M530" s="46">
        <f t="shared" si="39"/>
        <v>0</v>
      </c>
      <c r="N530" s="1"/>
      <c r="O530" s="1"/>
      <c r="P530" s="169">
        <f t="shared" si="40"/>
        <v>0</v>
      </c>
    </row>
    <row r="531" spans="2:16" ht="15" customHeight="1" outlineLevel="1" x14ac:dyDescent="0.35">
      <c r="B531" s="164">
        <v>21</v>
      </c>
      <c r="C531" s="697"/>
      <c r="D531" s="697"/>
      <c r="E531" s="697"/>
      <c r="F531" s="697"/>
      <c r="G531" s="697"/>
      <c r="H531" s="697"/>
      <c r="I531" s="698"/>
      <c r="J531" s="17"/>
      <c r="K531" s="531">
        <f t="shared" si="38"/>
        <v>0</v>
      </c>
      <c r="L531" s="18"/>
      <c r="M531" s="46">
        <f t="shared" si="39"/>
        <v>0</v>
      </c>
      <c r="N531" s="1"/>
      <c r="O531" s="1"/>
      <c r="P531" s="169">
        <f t="shared" si="40"/>
        <v>0</v>
      </c>
    </row>
    <row r="532" spans="2:16" ht="15" customHeight="1" outlineLevel="1" x14ac:dyDescent="0.35">
      <c r="B532" s="164">
        <v>22</v>
      </c>
      <c r="C532" s="697"/>
      <c r="D532" s="697"/>
      <c r="E532" s="697"/>
      <c r="F532" s="697"/>
      <c r="G532" s="697"/>
      <c r="H532" s="697"/>
      <c r="I532" s="698"/>
      <c r="J532" s="17"/>
      <c r="K532" s="531">
        <f t="shared" si="38"/>
        <v>0</v>
      </c>
      <c r="L532" s="18"/>
      <c r="M532" s="46">
        <f t="shared" si="39"/>
        <v>0</v>
      </c>
      <c r="N532" s="1"/>
      <c r="O532" s="1"/>
      <c r="P532" s="169">
        <f t="shared" si="40"/>
        <v>0</v>
      </c>
    </row>
    <row r="533" spans="2:16" ht="15" customHeight="1" outlineLevel="1" x14ac:dyDescent="0.35">
      <c r="B533" s="164">
        <v>23</v>
      </c>
      <c r="C533" s="697"/>
      <c r="D533" s="697"/>
      <c r="E533" s="697"/>
      <c r="F533" s="697"/>
      <c r="G533" s="697"/>
      <c r="H533" s="697"/>
      <c r="I533" s="698"/>
      <c r="J533" s="17"/>
      <c r="K533" s="531">
        <f t="shared" si="38"/>
        <v>0</v>
      </c>
      <c r="L533" s="18"/>
      <c r="M533" s="46">
        <f t="shared" si="39"/>
        <v>0</v>
      </c>
      <c r="N533" s="1"/>
      <c r="O533" s="1"/>
      <c r="P533" s="169">
        <f t="shared" si="40"/>
        <v>0</v>
      </c>
    </row>
    <row r="534" spans="2:16" ht="15" customHeight="1" outlineLevel="1" x14ac:dyDescent="0.35">
      <c r="B534" s="164">
        <v>24</v>
      </c>
      <c r="C534" s="697"/>
      <c r="D534" s="697"/>
      <c r="E534" s="697"/>
      <c r="F534" s="697"/>
      <c r="G534" s="697"/>
      <c r="H534" s="697"/>
      <c r="I534" s="698"/>
      <c r="J534" s="17"/>
      <c r="K534" s="531">
        <f t="shared" si="38"/>
        <v>0</v>
      </c>
      <c r="L534" s="18"/>
      <c r="M534" s="46">
        <f t="shared" si="39"/>
        <v>0</v>
      </c>
      <c r="N534" s="1"/>
      <c r="O534" s="1"/>
      <c r="P534" s="169">
        <f t="shared" si="40"/>
        <v>0</v>
      </c>
    </row>
    <row r="535" spans="2:16" ht="15" customHeight="1" outlineLevel="1" x14ac:dyDescent="0.35">
      <c r="B535" s="164">
        <v>25</v>
      </c>
      <c r="C535" s="697"/>
      <c r="D535" s="697"/>
      <c r="E535" s="697"/>
      <c r="F535" s="697"/>
      <c r="G535" s="697"/>
      <c r="H535" s="697"/>
      <c r="I535" s="698"/>
      <c r="J535" s="17"/>
      <c r="K535" s="531">
        <f t="shared" si="38"/>
        <v>0</v>
      </c>
      <c r="L535" s="18"/>
      <c r="M535" s="46">
        <f t="shared" si="39"/>
        <v>0</v>
      </c>
      <c r="N535" s="1"/>
      <c r="O535" s="1"/>
      <c r="P535" s="169">
        <f t="shared" si="40"/>
        <v>0</v>
      </c>
    </row>
    <row r="536" spans="2:16" ht="15" customHeight="1" outlineLevel="1" x14ac:dyDescent="0.35">
      <c r="B536" s="164">
        <v>26</v>
      </c>
      <c r="C536" s="697"/>
      <c r="D536" s="697"/>
      <c r="E536" s="697"/>
      <c r="F536" s="697"/>
      <c r="G536" s="697"/>
      <c r="H536" s="697"/>
      <c r="I536" s="698"/>
      <c r="J536" s="17"/>
      <c r="K536" s="531">
        <f t="shared" si="38"/>
        <v>0</v>
      </c>
      <c r="L536" s="18"/>
      <c r="M536" s="46">
        <f t="shared" si="39"/>
        <v>0</v>
      </c>
      <c r="N536" s="1"/>
      <c r="O536" s="1"/>
      <c r="P536" s="169">
        <f t="shared" si="40"/>
        <v>0</v>
      </c>
    </row>
    <row r="537" spans="2:16" ht="15" customHeight="1" outlineLevel="1" x14ac:dyDescent="0.35">
      <c r="B537" s="164">
        <v>27</v>
      </c>
      <c r="C537" s="697"/>
      <c r="D537" s="697"/>
      <c r="E537" s="697"/>
      <c r="F537" s="697"/>
      <c r="G537" s="697"/>
      <c r="H537" s="697"/>
      <c r="I537" s="698"/>
      <c r="J537" s="17"/>
      <c r="K537" s="531">
        <f t="shared" si="38"/>
        <v>0</v>
      </c>
      <c r="L537" s="18"/>
      <c r="M537" s="46">
        <f t="shared" si="39"/>
        <v>0</v>
      </c>
      <c r="N537" s="1"/>
      <c r="O537" s="1"/>
      <c r="P537" s="169">
        <f t="shared" si="40"/>
        <v>0</v>
      </c>
    </row>
    <row r="538" spans="2:16" ht="15" customHeight="1" outlineLevel="1" x14ac:dyDescent="0.35">
      <c r="B538" s="164">
        <v>28</v>
      </c>
      <c r="C538" s="697"/>
      <c r="D538" s="697"/>
      <c r="E538" s="697"/>
      <c r="F538" s="697"/>
      <c r="G538" s="697"/>
      <c r="H538" s="697"/>
      <c r="I538" s="698"/>
      <c r="J538" s="17"/>
      <c r="K538" s="531">
        <f t="shared" si="38"/>
        <v>0</v>
      </c>
      <c r="L538" s="18"/>
      <c r="M538" s="46">
        <f t="shared" si="39"/>
        <v>0</v>
      </c>
      <c r="N538" s="1"/>
      <c r="O538" s="1"/>
      <c r="P538" s="169">
        <f t="shared" si="40"/>
        <v>0</v>
      </c>
    </row>
    <row r="539" spans="2:16" ht="15" customHeight="1" outlineLevel="1" x14ac:dyDescent="0.35">
      <c r="B539" s="164">
        <v>29</v>
      </c>
      <c r="C539" s="697"/>
      <c r="D539" s="697"/>
      <c r="E539" s="697"/>
      <c r="F539" s="697"/>
      <c r="G539" s="697"/>
      <c r="H539" s="697"/>
      <c r="I539" s="698"/>
      <c r="J539" s="17"/>
      <c r="K539" s="531">
        <f t="shared" si="38"/>
        <v>0</v>
      </c>
      <c r="L539" s="18"/>
      <c r="M539" s="46">
        <f t="shared" si="39"/>
        <v>0</v>
      </c>
      <c r="N539" s="1"/>
      <c r="O539" s="1"/>
      <c r="P539" s="169">
        <f t="shared" si="40"/>
        <v>0</v>
      </c>
    </row>
    <row r="540" spans="2:16" ht="15" customHeight="1" outlineLevel="1" x14ac:dyDescent="0.35">
      <c r="B540" s="164">
        <v>30</v>
      </c>
      <c r="C540" s="697"/>
      <c r="D540" s="697"/>
      <c r="E540" s="697"/>
      <c r="F540" s="697"/>
      <c r="G540" s="697"/>
      <c r="H540" s="697"/>
      <c r="I540" s="698"/>
      <c r="J540" s="17"/>
      <c r="K540" s="531">
        <f t="shared" si="38"/>
        <v>0</v>
      </c>
      <c r="L540" s="18"/>
      <c r="M540" s="46">
        <f t="shared" si="39"/>
        <v>0</v>
      </c>
      <c r="N540" s="1"/>
      <c r="O540" s="1"/>
      <c r="P540" s="169">
        <f t="shared" si="40"/>
        <v>0</v>
      </c>
    </row>
    <row r="541" spans="2:16" ht="15" customHeight="1" outlineLevel="1" x14ac:dyDescent="0.35">
      <c r="B541" s="164">
        <v>31</v>
      </c>
      <c r="C541" s="697"/>
      <c r="D541" s="697"/>
      <c r="E541" s="697"/>
      <c r="F541" s="697"/>
      <c r="G541" s="697"/>
      <c r="H541" s="697"/>
      <c r="I541" s="698"/>
      <c r="J541" s="17"/>
      <c r="K541" s="531">
        <f t="shared" si="38"/>
        <v>0</v>
      </c>
      <c r="L541" s="18"/>
      <c r="M541" s="46">
        <f t="shared" si="39"/>
        <v>0</v>
      </c>
      <c r="N541" s="1"/>
      <c r="O541" s="1"/>
      <c r="P541" s="169">
        <f t="shared" si="40"/>
        <v>0</v>
      </c>
    </row>
    <row r="542" spans="2:16" ht="15" customHeight="1" outlineLevel="1" x14ac:dyDescent="0.35">
      <c r="B542" s="164">
        <v>32</v>
      </c>
      <c r="C542" s="697"/>
      <c r="D542" s="697"/>
      <c r="E542" s="697"/>
      <c r="F542" s="697"/>
      <c r="G542" s="697"/>
      <c r="H542" s="697"/>
      <c r="I542" s="698"/>
      <c r="J542" s="17"/>
      <c r="K542" s="531">
        <f t="shared" si="38"/>
        <v>0</v>
      </c>
      <c r="L542" s="18"/>
      <c r="M542" s="46">
        <f t="shared" si="39"/>
        <v>0</v>
      </c>
      <c r="N542" s="1"/>
      <c r="O542" s="1"/>
      <c r="P542" s="169">
        <f t="shared" si="40"/>
        <v>0</v>
      </c>
    </row>
    <row r="543" spans="2:16" ht="15" customHeight="1" outlineLevel="1" x14ac:dyDescent="0.35">
      <c r="B543" s="164">
        <v>33</v>
      </c>
      <c r="C543" s="697"/>
      <c r="D543" s="697"/>
      <c r="E543" s="697"/>
      <c r="F543" s="697"/>
      <c r="G543" s="697"/>
      <c r="H543" s="697"/>
      <c r="I543" s="698"/>
      <c r="J543" s="17"/>
      <c r="K543" s="531">
        <f t="shared" si="38"/>
        <v>0</v>
      </c>
      <c r="L543" s="18"/>
      <c r="M543" s="46">
        <f t="shared" si="39"/>
        <v>0</v>
      </c>
      <c r="N543" s="1"/>
      <c r="O543" s="1"/>
      <c r="P543" s="169">
        <f t="shared" si="40"/>
        <v>0</v>
      </c>
    </row>
    <row r="544" spans="2:16" ht="15" customHeight="1" outlineLevel="1" x14ac:dyDescent="0.35">
      <c r="B544" s="164">
        <v>34</v>
      </c>
      <c r="C544" s="697"/>
      <c r="D544" s="697"/>
      <c r="E544" s="697"/>
      <c r="F544" s="697"/>
      <c r="G544" s="697"/>
      <c r="H544" s="697"/>
      <c r="I544" s="698"/>
      <c r="J544" s="17"/>
      <c r="K544" s="531">
        <f t="shared" si="38"/>
        <v>0</v>
      </c>
      <c r="L544" s="18"/>
      <c r="M544" s="46">
        <f t="shared" si="39"/>
        <v>0</v>
      </c>
      <c r="N544" s="1"/>
      <c r="O544" s="1"/>
      <c r="P544" s="169">
        <f t="shared" si="40"/>
        <v>0</v>
      </c>
    </row>
    <row r="545" spans="2:16" ht="15" customHeight="1" outlineLevel="1" x14ac:dyDescent="0.35">
      <c r="B545" s="164">
        <v>35</v>
      </c>
      <c r="C545" s="697"/>
      <c r="D545" s="697"/>
      <c r="E545" s="697"/>
      <c r="F545" s="697"/>
      <c r="G545" s="697"/>
      <c r="H545" s="697"/>
      <c r="I545" s="698"/>
      <c r="J545" s="17"/>
      <c r="K545" s="531">
        <f t="shared" si="38"/>
        <v>0</v>
      </c>
      <c r="L545" s="18"/>
      <c r="M545" s="46">
        <f t="shared" si="39"/>
        <v>0</v>
      </c>
      <c r="N545" s="1"/>
      <c r="O545" s="1"/>
      <c r="P545" s="169">
        <f t="shared" si="40"/>
        <v>0</v>
      </c>
    </row>
    <row r="546" spans="2:16" ht="15" customHeight="1" outlineLevel="1" x14ac:dyDescent="0.35">
      <c r="B546" s="164">
        <v>36</v>
      </c>
      <c r="C546" s="697"/>
      <c r="D546" s="697"/>
      <c r="E546" s="697"/>
      <c r="F546" s="697"/>
      <c r="G546" s="697"/>
      <c r="H546" s="697"/>
      <c r="I546" s="698"/>
      <c r="J546" s="17"/>
      <c r="K546" s="531">
        <f t="shared" si="38"/>
        <v>0</v>
      </c>
      <c r="L546" s="18"/>
      <c r="M546" s="46">
        <f t="shared" si="39"/>
        <v>0</v>
      </c>
      <c r="N546" s="1"/>
      <c r="O546" s="1"/>
      <c r="P546" s="169">
        <f t="shared" si="40"/>
        <v>0</v>
      </c>
    </row>
    <row r="547" spans="2:16" ht="15" customHeight="1" outlineLevel="1" x14ac:dyDescent="0.35">
      <c r="B547" s="164">
        <v>37</v>
      </c>
      <c r="C547" s="697"/>
      <c r="D547" s="697"/>
      <c r="E547" s="697"/>
      <c r="F547" s="697"/>
      <c r="G547" s="697"/>
      <c r="H547" s="697"/>
      <c r="I547" s="698"/>
      <c r="J547" s="17"/>
      <c r="K547" s="531">
        <f t="shared" si="38"/>
        <v>0</v>
      </c>
      <c r="L547" s="18"/>
      <c r="M547" s="46">
        <f t="shared" si="39"/>
        <v>0</v>
      </c>
      <c r="N547" s="1"/>
      <c r="O547" s="1"/>
      <c r="P547" s="169">
        <f t="shared" si="40"/>
        <v>0</v>
      </c>
    </row>
    <row r="548" spans="2:16" ht="15" customHeight="1" outlineLevel="1" x14ac:dyDescent="0.35">
      <c r="B548" s="164">
        <v>38</v>
      </c>
      <c r="C548" s="697"/>
      <c r="D548" s="697"/>
      <c r="E548" s="697"/>
      <c r="F548" s="697"/>
      <c r="G548" s="697"/>
      <c r="H548" s="697"/>
      <c r="I548" s="698"/>
      <c r="J548" s="17"/>
      <c r="K548" s="531">
        <f t="shared" si="38"/>
        <v>0</v>
      </c>
      <c r="L548" s="18"/>
      <c r="M548" s="46">
        <f t="shared" si="39"/>
        <v>0</v>
      </c>
      <c r="N548" s="1"/>
      <c r="O548" s="1"/>
      <c r="P548" s="169">
        <f t="shared" si="40"/>
        <v>0</v>
      </c>
    </row>
    <row r="549" spans="2:16" ht="15" customHeight="1" outlineLevel="1" x14ac:dyDescent="0.35">
      <c r="B549" s="164">
        <v>39</v>
      </c>
      <c r="C549" s="697"/>
      <c r="D549" s="697"/>
      <c r="E549" s="697"/>
      <c r="F549" s="697"/>
      <c r="G549" s="697"/>
      <c r="H549" s="697"/>
      <c r="I549" s="698"/>
      <c r="J549" s="17"/>
      <c r="K549" s="531">
        <f t="shared" si="38"/>
        <v>0</v>
      </c>
      <c r="L549" s="18"/>
      <c r="M549" s="46">
        <f t="shared" si="39"/>
        <v>0</v>
      </c>
      <c r="N549" s="1"/>
      <c r="O549" s="1"/>
      <c r="P549" s="169">
        <f t="shared" si="40"/>
        <v>0</v>
      </c>
    </row>
    <row r="550" spans="2:16" ht="15" customHeight="1" outlineLevel="1" x14ac:dyDescent="0.35">
      <c r="B550" s="164">
        <v>40</v>
      </c>
      <c r="C550" s="697"/>
      <c r="D550" s="697"/>
      <c r="E550" s="697"/>
      <c r="F550" s="697"/>
      <c r="G550" s="697"/>
      <c r="H550" s="697"/>
      <c r="I550" s="698"/>
      <c r="J550" s="17"/>
      <c r="K550" s="531">
        <f t="shared" si="38"/>
        <v>0</v>
      </c>
      <c r="L550" s="18"/>
      <c r="M550" s="46">
        <f t="shared" si="39"/>
        <v>0</v>
      </c>
      <c r="N550" s="1"/>
      <c r="O550" s="1"/>
      <c r="P550" s="169">
        <f t="shared" si="40"/>
        <v>0</v>
      </c>
    </row>
    <row r="551" spans="2:16" ht="15" customHeight="1" outlineLevel="1" x14ac:dyDescent="0.35">
      <c r="B551" s="164">
        <v>41</v>
      </c>
      <c r="C551" s="697"/>
      <c r="D551" s="697"/>
      <c r="E551" s="697"/>
      <c r="F551" s="697"/>
      <c r="G551" s="697"/>
      <c r="H551" s="697"/>
      <c r="I551" s="698"/>
      <c r="J551" s="17"/>
      <c r="K551" s="531">
        <f t="shared" si="38"/>
        <v>0</v>
      </c>
      <c r="L551" s="18"/>
      <c r="M551" s="46">
        <f t="shared" si="39"/>
        <v>0</v>
      </c>
      <c r="N551" s="1"/>
      <c r="O551" s="1"/>
      <c r="P551" s="169">
        <f t="shared" si="40"/>
        <v>0</v>
      </c>
    </row>
    <row r="552" spans="2:16" ht="15" customHeight="1" outlineLevel="1" x14ac:dyDescent="0.35">
      <c r="B552" s="164">
        <v>42</v>
      </c>
      <c r="C552" s="697"/>
      <c r="D552" s="697"/>
      <c r="E552" s="697"/>
      <c r="F552" s="697"/>
      <c r="G552" s="697"/>
      <c r="H552" s="697"/>
      <c r="I552" s="698"/>
      <c r="J552" s="17"/>
      <c r="K552" s="531">
        <f t="shared" si="38"/>
        <v>0</v>
      </c>
      <c r="L552" s="18"/>
      <c r="M552" s="46">
        <f t="shared" si="39"/>
        <v>0</v>
      </c>
      <c r="N552" s="1"/>
      <c r="O552" s="1"/>
      <c r="P552" s="169">
        <f t="shared" si="40"/>
        <v>0</v>
      </c>
    </row>
    <row r="553" spans="2:16" ht="15" customHeight="1" outlineLevel="1" x14ac:dyDescent="0.35">
      <c r="B553" s="164">
        <v>43</v>
      </c>
      <c r="C553" s="697"/>
      <c r="D553" s="697"/>
      <c r="E553" s="697"/>
      <c r="F553" s="697"/>
      <c r="G553" s="697"/>
      <c r="H553" s="697"/>
      <c r="I553" s="698"/>
      <c r="J553" s="17"/>
      <c r="K553" s="531">
        <f t="shared" si="38"/>
        <v>0</v>
      </c>
      <c r="L553" s="18"/>
      <c r="M553" s="46">
        <f t="shared" si="39"/>
        <v>0</v>
      </c>
      <c r="N553" s="1"/>
      <c r="O553" s="1"/>
      <c r="P553" s="169">
        <f t="shared" si="40"/>
        <v>0</v>
      </c>
    </row>
    <row r="554" spans="2:16" ht="15" customHeight="1" outlineLevel="1" x14ac:dyDescent="0.35">
      <c r="B554" s="164">
        <v>44</v>
      </c>
      <c r="C554" s="697"/>
      <c r="D554" s="697"/>
      <c r="E554" s="697"/>
      <c r="F554" s="697"/>
      <c r="G554" s="697"/>
      <c r="H554" s="697"/>
      <c r="I554" s="698"/>
      <c r="J554" s="17"/>
      <c r="K554" s="531">
        <f t="shared" si="38"/>
        <v>0</v>
      </c>
      <c r="L554" s="18"/>
      <c r="M554" s="46">
        <f t="shared" si="39"/>
        <v>0</v>
      </c>
      <c r="N554" s="1"/>
      <c r="O554" s="1"/>
      <c r="P554" s="169">
        <f t="shared" si="40"/>
        <v>0</v>
      </c>
    </row>
    <row r="555" spans="2:16" ht="15" customHeight="1" outlineLevel="1" x14ac:dyDescent="0.35">
      <c r="B555" s="164">
        <v>45</v>
      </c>
      <c r="C555" s="697"/>
      <c r="D555" s="697"/>
      <c r="E555" s="697"/>
      <c r="F555" s="697"/>
      <c r="G555" s="697"/>
      <c r="H555" s="697"/>
      <c r="I555" s="698"/>
      <c r="J555" s="17"/>
      <c r="K555" s="531">
        <f t="shared" si="38"/>
        <v>0</v>
      </c>
      <c r="L555" s="18"/>
      <c r="M555" s="46">
        <f t="shared" si="39"/>
        <v>0</v>
      </c>
      <c r="N555" s="1"/>
      <c r="O555" s="1"/>
      <c r="P555" s="169">
        <f t="shared" si="40"/>
        <v>0</v>
      </c>
    </row>
    <row r="556" spans="2:16" ht="15" customHeight="1" outlineLevel="1" x14ac:dyDescent="0.35">
      <c r="B556" s="164">
        <v>46</v>
      </c>
      <c r="C556" s="697"/>
      <c r="D556" s="697"/>
      <c r="E556" s="697"/>
      <c r="F556" s="697"/>
      <c r="G556" s="697"/>
      <c r="H556" s="697"/>
      <c r="I556" s="698"/>
      <c r="J556" s="17"/>
      <c r="K556" s="531">
        <f t="shared" si="38"/>
        <v>0</v>
      </c>
      <c r="L556" s="18"/>
      <c r="M556" s="46">
        <f t="shared" si="39"/>
        <v>0</v>
      </c>
      <c r="N556" s="1"/>
      <c r="O556" s="1"/>
      <c r="P556" s="169">
        <f t="shared" si="40"/>
        <v>0</v>
      </c>
    </row>
    <row r="557" spans="2:16" ht="15" customHeight="1" outlineLevel="1" x14ac:dyDescent="0.35">
      <c r="B557" s="164">
        <v>47</v>
      </c>
      <c r="C557" s="697"/>
      <c r="D557" s="697"/>
      <c r="E557" s="697"/>
      <c r="F557" s="697"/>
      <c r="G557" s="697"/>
      <c r="H557" s="697"/>
      <c r="I557" s="698"/>
      <c r="J557" s="17"/>
      <c r="K557" s="531">
        <f t="shared" si="38"/>
        <v>0</v>
      </c>
      <c r="L557" s="18"/>
      <c r="M557" s="46">
        <f t="shared" si="39"/>
        <v>0</v>
      </c>
      <c r="N557" s="1"/>
      <c r="O557" s="1"/>
      <c r="P557" s="169">
        <f t="shared" si="40"/>
        <v>0</v>
      </c>
    </row>
    <row r="558" spans="2:16" ht="15" customHeight="1" outlineLevel="1" x14ac:dyDescent="0.35">
      <c r="B558" s="164">
        <v>48</v>
      </c>
      <c r="C558" s="697"/>
      <c r="D558" s="697"/>
      <c r="E558" s="697"/>
      <c r="F558" s="697"/>
      <c r="G558" s="697"/>
      <c r="H558" s="697"/>
      <c r="I558" s="698"/>
      <c r="J558" s="17"/>
      <c r="K558" s="531">
        <f t="shared" si="38"/>
        <v>0</v>
      </c>
      <c r="L558" s="18"/>
      <c r="M558" s="46">
        <f t="shared" si="39"/>
        <v>0</v>
      </c>
      <c r="N558" s="1"/>
      <c r="O558" s="1"/>
      <c r="P558" s="169">
        <f t="shared" si="40"/>
        <v>0</v>
      </c>
    </row>
    <row r="559" spans="2:16" ht="15" customHeight="1" outlineLevel="1" x14ac:dyDescent="0.35">
      <c r="B559" s="164">
        <v>49</v>
      </c>
      <c r="C559" s="697"/>
      <c r="D559" s="697"/>
      <c r="E559" s="697"/>
      <c r="F559" s="697"/>
      <c r="G559" s="697"/>
      <c r="H559" s="697"/>
      <c r="I559" s="698"/>
      <c r="J559" s="17"/>
      <c r="K559" s="531">
        <f t="shared" si="38"/>
        <v>0</v>
      </c>
      <c r="L559" s="18"/>
      <c r="M559" s="46">
        <f t="shared" si="39"/>
        <v>0</v>
      </c>
      <c r="N559" s="1"/>
      <c r="O559" s="1"/>
      <c r="P559" s="169">
        <f t="shared" si="40"/>
        <v>0</v>
      </c>
    </row>
    <row r="560" spans="2:16" ht="15" customHeight="1" outlineLevel="1" x14ac:dyDescent="0.35">
      <c r="B560" s="164">
        <v>50</v>
      </c>
      <c r="C560" s="697"/>
      <c r="D560" s="697"/>
      <c r="E560" s="697"/>
      <c r="F560" s="697"/>
      <c r="G560" s="697"/>
      <c r="H560" s="697"/>
      <c r="I560" s="698"/>
      <c r="J560" s="17"/>
      <c r="K560" s="531">
        <f t="shared" si="38"/>
        <v>0</v>
      </c>
      <c r="L560" s="18"/>
      <c r="M560" s="46">
        <f t="shared" si="39"/>
        <v>0</v>
      </c>
      <c r="N560" s="1"/>
      <c r="O560" s="1"/>
      <c r="P560" s="169">
        <f t="shared" si="40"/>
        <v>0</v>
      </c>
    </row>
    <row r="561" spans="2:16" ht="15" customHeight="1" x14ac:dyDescent="0.35">
      <c r="B561" s="170"/>
      <c r="C561" s="795" t="s">
        <v>1375</v>
      </c>
      <c r="D561" s="795"/>
      <c r="E561" s="795"/>
      <c r="F561" s="795"/>
      <c r="G561" s="795"/>
      <c r="H561" s="795"/>
      <c r="I561" s="795"/>
      <c r="J561" s="795"/>
      <c r="K561" s="795"/>
      <c r="L561" s="796"/>
      <c r="M561" s="171">
        <f>SUM(M511:M560)</f>
        <v>0</v>
      </c>
      <c r="N561" s="171">
        <f>SUM(N511:N560)</f>
        <v>0</v>
      </c>
      <c r="O561" s="171">
        <f>SUM(O511:O560)</f>
        <v>0</v>
      </c>
      <c r="P561" s="171">
        <f>SUM(P511:P560)</f>
        <v>0</v>
      </c>
    </row>
    <row r="562" spans="2:16" ht="15" customHeight="1" x14ac:dyDescent="0.35">
      <c r="B562" s="172"/>
      <c r="C562" s="793" t="s">
        <v>1376</v>
      </c>
      <c r="D562" s="793"/>
      <c r="E562" s="793"/>
      <c r="F562" s="793"/>
      <c r="G562" s="793"/>
      <c r="H562" s="793"/>
      <c r="I562" s="793"/>
      <c r="J562" s="793"/>
      <c r="K562" s="793"/>
      <c r="L562" s="794"/>
      <c r="M562" s="173">
        <f>SUM(M511:M560)</f>
        <v>0</v>
      </c>
      <c r="N562" s="173">
        <f>SUM(N511:N560)</f>
        <v>0</v>
      </c>
      <c r="O562" s="173">
        <f>SUM(O511:O560)</f>
        <v>0</v>
      </c>
      <c r="P562" s="173">
        <f>SUM(P511:P560)</f>
        <v>0</v>
      </c>
    </row>
    <row r="563" spans="2:16" ht="15" customHeight="1" x14ac:dyDescent="0.35">
      <c r="B563" s="745" t="s">
        <v>931</v>
      </c>
      <c r="C563" s="746"/>
      <c r="D563" s="746"/>
      <c r="E563" s="746"/>
      <c r="F563" s="746"/>
      <c r="G563" s="746"/>
      <c r="H563" s="746"/>
      <c r="I563" s="746"/>
      <c r="J563" s="746"/>
      <c r="K563" s="746"/>
      <c r="L563" s="746"/>
      <c r="M563" s="746"/>
      <c r="N563" s="746"/>
      <c r="O563" s="746"/>
      <c r="P563" s="747"/>
    </row>
    <row r="564" spans="2:16" ht="15" customHeight="1" x14ac:dyDescent="0.35">
      <c r="B564" s="792" t="s">
        <v>564</v>
      </c>
      <c r="C564" s="792"/>
      <c r="D564" s="792"/>
      <c r="E564" s="792"/>
      <c r="F564" s="792"/>
      <c r="G564" s="792"/>
      <c r="H564" s="792"/>
      <c r="I564" s="792"/>
      <c r="J564" s="792"/>
      <c r="K564" s="792"/>
      <c r="L564" s="792"/>
      <c r="M564" s="807" t="s">
        <v>529</v>
      </c>
      <c r="N564" s="807"/>
      <c r="O564" s="807"/>
      <c r="P564" s="807"/>
    </row>
    <row r="565" spans="2:16" ht="15" customHeight="1" x14ac:dyDescent="0.35">
      <c r="B565" s="789" t="s">
        <v>566</v>
      </c>
      <c r="C565" s="790"/>
      <c r="D565" s="790"/>
      <c r="E565" s="790"/>
      <c r="F565" s="790"/>
      <c r="G565" s="790"/>
      <c r="H565" s="791"/>
      <c r="I565" s="160" t="s">
        <v>579</v>
      </c>
      <c r="J565" s="161" t="s">
        <v>568</v>
      </c>
      <c r="K565" s="161" t="s">
        <v>567</v>
      </c>
      <c r="L565" s="161" t="s">
        <v>540</v>
      </c>
      <c r="M565" s="161" t="s">
        <v>1206</v>
      </c>
      <c r="N565" s="162" t="s">
        <v>582</v>
      </c>
      <c r="O565" s="162" t="s">
        <v>583</v>
      </c>
      <c r="P565" s="163" t="s">
        <v>569</v>
      </c>
    </row>
    <row r="566" spans="2:16" ht="15" customHeight="1" x14ac:dyDescent="0.35">
      <c r="B566" s="164">
        <v>1</v>
      </c>
      <c r="C566" s="705"/>
      <c r="D566" s="705"/>
      <c r="E566" s="705"/>
      <c r="F566" s="705"/>
      <c r="G566" s="705"/>
      <c r="H566" s="788"/>
      <c r="I566" s="165">
        <v>0.5</v>
      </c>
      <c r="J566" s="17"/>
      <c r="K566" s="49">
        <f>IF(OR(I566=0,J566=0),0,IF((((($O$5^2*I566^2)/$H$6^2)*J566)/((($O$5^2*I566^2)/$H$6^2)+J566))&lt;(($O$5^2*I566^2)/$H$6^2),ROUND((((($O$5^2*I566^2)/$H$6^2)*J566)/((($O$5^2*I566^2)/$H$6^2)+J566)),0),ROUND((($O$5^2*I566^2)/$H$6^2),0)))</f>
        <v>0</v>
      </c>
      <c r="L566" s="18"/>
      <c r="M566" s="46">
        <f>P566-N566-O566</f>
        <v>0</v>
      </c>
      <c r="N566" s="1"/>
      <c r="O566" s="1"/>
      <c r="P566" s="169">
        <f>K566*L566</f>
        <v>0</v>
      </c>
    </row>
    <row r="567" spans="2:16" ht="15" customHeight="1" x14ac:dyDescent="0.35">
      <c r="B567" s="164">
        <v>2</v>
      </c>
      <c r="C567" s="705"/>
      <c r="D567" s="705"/>
      <c r="E567" s="705"/>
      <c r="F567" s="705"/>
      <c r="G567" s="705"/>
      <c r="H567" s="788"/>
      <c r="I567" s="165">
        <v>0.5</v>
      </c>
      <c r="J567" s="17"/>
      <c r="K567" s="49">
        <f t="shared" ref="K567:K615" si="41">IF(OR(I567=0,J567=0),0,IF((((($O$5^2*I567^2)/$H$6^2)*J567)/((($O$5^2*I567^2)/$H$6^2)+J567))&lt;(($O$5^2*I567^2)/$H$6^2),ROUND((((($O$5^2*I567^2)/$H$6^2)*J567)/((($O$5^2*I567^2)/$H$6^2)+J567)),0),ROUND((($O$5^2*I567^2)/$H$6^2),0)))</f>
        <v>0</v>
      </c>
      <c r="L567" s="18"/>
      <c r="M567" s="46">
        <f t="shared" ref="M567:M615" si="42">P567-N567-O567</f>
        <v>0</v>
      </c>
      <c r="N567" s="1"/>
      <c r="O567" s="1"/>
      <c r="P567" s="169">
        <f t="shared" ref="P567:P615" si="43">K567*L567</f>
        <v>0</v>
      </c>
    </row>
    <row r="568" spans="2:16" ht="15" customHeight="1" x14ac:dyDescent="0.35">
      <c r="B568" s="164">
        <v>3</v>
      </c>
      <c r="C568" s="705"/>
      <c r="D568" s="705"/>
      <c r="E568" s="705"/>
      <c r="F568" s="705"/>
      <c r="G568" s="705"/>
      <c r="H568" s="788"/>
      <c r="I568" s="165">
        <v>0.5</v>
      </c>
      <c r="J568" s="17"/>
      <c r="K568" s="49">
        <f t="shared" si="41"/>
        <v>0</v>
      </c>
      <c r="L568" s="18"/>
      <c r="M568" s="46">
        <f t="shared" si="42"/>
        <v>0</v>
      </c>
      <c r="N568" s="1"/>
      <c r="O568" s="1"/>
      <c r="P568" s="169">
        <f t="shared" si="43"/>
        <v>0</v>
      </c>
    </row>
    <row r="569" spans="2:16" ht="15" customHeight="1" x14ac:dyDescent="0.35">
      <c r="B569" s="164">
        <v>4</v>
      </c>
      <c r="C569" s="705"/>
      <c r="D569" s="705"/>
      <c r="E569" s="705"/>
      <c r="F569" s="705"/>
      <c r="G569" s="705"/>
      <c r="H569" s="788"/>
      <c r="I569" s="165">
        <v>0.5</v>
      </c>
      <c r="J569" s="17"/>
      <c r="K569" s="49">
        <f t="shared" si="41"/>
        <v>0</v>
      </c>
      <c r="L569" s="18"/>
      <c r="M569" s="46">
        <f t="shared" si="42"/>
        <v>0</v>
      </c>
      <c r="N569" s="1"/>
      <c r="O569" s="1"/>
      <c r="P569" s="169">
        <f t="shared" si="43"/>
        <v>0</v>
      </c>
    </row>
    <row r="570" spans="2:16" ht="15" customHeight="1" x14ac:dyDescent="0.35">
      <c r="B570" s="164">
        <v>5</v>
      </c>
      <c r="C570" s="705"/>
      <c r="D570" s="705"/>
      <c r="E570" s="705"/>
      <c r="F570" s="705"/>
      <c r="G570" s="705"/>
      <c r="H570" s="788"/>
      <c r="I570" s="165">
        <v>0.5</v>
      </c>
      <c r="J570" s="17"/>
      <c r="K570" s="49">
        <f t="shared" si="41"/>
        <v>0</v>
      </c>
      <c r="L570" s="18"/>
      <c r="M570" s="46">
        <f t="shared" si="42"/>
        <v>0</v>
      </c>
      <c r="N570" s="1"/>
      <c r="O570" s="1"/>
      <c r="P570" s="169">
        <f t="shared" si="43"/>
        <v>0</v>
      </c>
    </row>
    <row r="571" spans="2:16" ht="15" customHeight="1" x14ac:dyDescent="0.35">
      <c r="B571" s="164">
        <v>6</v>
      </c>
      <c r="C571" s="705"/>
      <c r="D571" s="705"/>
      <c r="E571" s="705"/>
      <c r="F571" s="705"/>
      <c r="G571" s="705"/>
      <c r="H571" s="788"/>
      <c r="I571" s="165">
        <v>0.5</v>
      </c>
      <c r="J571" s="17"/>
      <c r="K571" s="49">
        <f t="shared" si="41"/>
        <v>0</v>
      </c>
      <c r="L571" s="18"/>
      <c r="M571" s="46">
        <f t="shared" si="42"/>
        <v>0</v>
      </c>
      <c r="N571" s="1"/>
      <c r="O571" s="1"/>
      <c r="P571" s="169">
        <f t="shared" si="43"/>
        <v>0</v>
      </c>
    </row>
    <row r="572" spans="2:16" ht="15" customHeight="1" x14ac:dyDescent="0.35">
      <c r="B572" s="164">
        <v>7</v>
      </c>
      <c r="C572" s="705"/>
      <c r="D572" s="705"/>
      <c r="E572" s="705"/>
      <c r="F572" s="705"/>
      <c r="G572" s="705"/>
      <c r="H572" s="788"/>
      <c r="I572" s="165">
        <v>0.5</v>
      </c>
      <c r="J572" s="17"/>
      <c r="K572" s="49">
        <f t="shared" si="41"/>
        <v>0</v>
      </c>
      <c r="L572" s="18"/>
      <c r="M572" s="46">
        <f t="shared" si="42"/>
        <v>0</v>
      </c>
      <c r="N572" s="1"/>
      <c r="O572" s="1"/>
      <c r="P572" s="169">
        <f t="shared" si="43"/>
        <v>0</v>
      </c>
    </row>
    <row r="573" spans="2:16" ht="15" customHeight="1" x14ac:dyDescent="0.35">
      <c r="B573" s="164">
        <v>8</v>
      </c>
      <c r="C573" s="705"/>
      <c r="D573" s="705"/>
      <c r="E573" s="705"/>
      <c r="F573" s="705"/>
      <c r="G573" s="705"/>
      <c r="H573" s="788"/>
      <c r="I573" s="165">
        <v>0.5</v>
      </c>
      <c r="J573" s="17"/>
      <c r="K573" s="49">
        <f t="shared" si="41"/>
        <v>0</v>
      </c>
      <c r="L573" s="18"/>
      <c r="M573" s="46">
        <f t="shared" si="42"/>
        <v>0</v>
      </c>
      <c r="N573" s="1"/>
      <c r="O573" s="1"/>
      <c r="P573" s="169">
        <f t="shared" si="43"/>
        <v>0</v>
      </c>
    </row>
    <row r="574" spans="2:16" ht="15" customHeight="1" x14ac:dyDescent="0.35">
      <c r="B574" s="164">
        <v>9</v>
      </c>
      <c r="C574" s="705"/>
      <c r="D574" s="705"/>
      <c r="E574" s="705"/>
      <c r="F574" s="705"/>
      <c r="G574" s="705"/>
      <c r="H574" s="788"/>
      <c r="I574" s="165">
        <v>0.5</v>
      </c>
      <c r="J574" s="17"/>
      <c r="K574" s="49">
        <f t="shared" si="41"/>
        <v>0</v>
      </c>
      <c r="L574" s="18"/>
      <c r="M574" s="46">
        <f t="shared" si="42"/>
        <v>0</v>
      </c>
      <c r="N574" s="1"/>
      <c r="O574" s="1"/>
      <c r="P574" s="169">
        <f t="shared" si="43"/>
        <v>0</v>
      </c>
    </row>
    <row r="575" spans="2:16" ht="15" customHeight="1" x14ac:dyDescent="0.35">
      <c r="B575" s="164">
        <v>10</v>
      </c>
      <c r="C575" s="705"/>
      <c r="D575" s="705"/>
      <c r="E575" s="705"/>
      <c r="F575" s="705"/>
      <c r="G575" s="705"/>
      <c r="H575" s="788"/>
      <c r="I575" s="165">
        <v>0.5</v>
      </c>
      <c r="J575" s="17"/>
      <c r="K575" s="49">
        <f t="shared" si="41"/>
        <v>0</v>
      </c>
      <c r="L575" s="18"/>
      <c r="M575" s="46">
        <f t="shared" si="42"/>
        <v>0</v>
      </c>
      <c r="N575" s="1"/>
      <c r="O575" s="1"/>
      <c r="P575" s="169">
        <f t="shared" si="43"/>
        <v>0</v>
      </c>
    </row>
    <row r="576" spans="2:16" ht="15" customHeight="1" outlineLevel="1" x14ac:dyDescent="0.35">
      <c r="B576" s="164">
        <v>11</v>
      </c>
      <c r="C576" s="705"/>
      <c r="D576" s="705"/>
      <c r="E576" s="705"/>
      <c r="F576" s="705"/>
      <c r="G576" s="705"/>
      <c r="H576" s="788"/>
      <c r="I576" s="165">
        <v>0.5</v>
      </c>
      <c r="J576" s="17"/>
      <c r="K576" s="49">
        <f t="shared" si="41"/>
        <v>0</v>
      </c>
      <c r="L576" s="18"/>
      <c r="M576" s="46">
        <f t="shared" si="42"/>
        <v>0</v>
      </c>
      <c r="N576" s="1"/>
      <c r="O576" s="1"/>
      <c r="P576" s="169">
        <f t="shared" si="43"/>
        <v>0</v>
      </c>
    </row>
    <row r="577" spans="2:16" ht="15" customHeight="1" outlineLevel="1" x14ac:dyDescent="0.35">
      <c r="B577" s="164">
        <v>12</v>
      </c>
      <c r="C577" s="705"/>
      <c r="D577" s="705"/>
      <c r="E577" s="705"/>
      <c r="F577" s="705"/>
      <c r="G577" s="705"/>
      <c r="H577" s="788"/>
      <c r="I577" s="165">
        <v>0.5</v>
      </c>
      <c r="J577" s="17"/>
      <c r="K577" s="49">
        <f t="shared" si="41"/>
        <v>0</v>
      </c>
      <c r="L577" s="18"/>
      <c r="M577" s="46">
        <f t="shared" si="42"/>
        <v>0</v>
      </c>
      <c r="N577" s="1"/>
      <c r="O577" s="1"/>
      <c r="P577" s="169">
        <f t="shared" si="43"/>
        <v>0</v>
      </c>
    </row>
    <row r="578" spans="2:16" ht="15" customHeight="1" outlineLevel="1" x14ac:dyDescent="0.35">
      <c r="B578" s="164">
        <v>13</v>
      </c>
      <c r="C578" s="705"/>
      <c r="D578" s="705"/>
      <c r="E578" s="705"/>
      <c r="F578" s="705"/>
      <c r="G578" s="705"/>
      <c r="H578" s="788"/>
      <c r="I578" s="165">
        <v>0.5</v>
      </c>
      <c r="J578" s="17"/>
      <c r="K578" s="49">
        <f t="shared" si="41"/>
        <v>0</v>
      </c>
      <c r="L578" s="18"/>
      <c r="M578" s="46">
        <f t="shared" si="42"/>
        <v>0</v>
      </c>
      <c r="N578" s="1"/>
      <c r="O578" s="1"/>
      <c r="P578" s="169">
        <f t="shared" si="43"/>
        <v>0</v>
      </c>
    </row>
    <row r="579" spans="2:16" ht="15" customHeight="1" outlineLevel="1" x14ac:dyDescent="0.35">
      <c r="B579" s="164">
        <v>14</v>
      </c>
      <c r="C579" s="705"/>
      <c r="D579" s="705"/>
      <c r="E579" s="705"/>
      <c r="F579" s="705"/>
      <c r="G579" s="705"/>
      <c r="H579" s="788"/>
      <c r="I579" s="165">
        <v>0.5</v>
      </c>
      <c r="J579" s="17"/>
      <c r="K579" s="49">
        <f t="shared" si="41"/>
        <v>0</v>
      </c>
      <c r="L579" s="18"/>
      <c r="M579" s="46">
        <f t="shared" si="42"/>
        <v>0</v>
      </c>
      <c r="N579" s="1"/>
      <c r="O579" s="1"/>
      <c r="P579" s="169">
        <f t="shared" si="43"/>
        <v>0</v>
      </c>
    </row>
    <row r="580" spans="2:16" ht="15" customHeight="1" outlineLevel="1" x14ac:dyDescent="0.35">
      <c r="B580" s="164">
        <v>15</v>
      </c>
      <c r="C580" s="705"/>
      <c r="D580" s="705"/>
      <c r="E580" s="705"/>
      <c r="F580" s="705"/>
      <c r="G580" s="705"/>
      <c r="H580" s="788"/>
      <c r="I580" s="165">
        <v>0.5</v>
      </c>
      <c r="J580" s="17"/>
      <c r="K580" s="49">
        <f t="shared" si="41"/>
        <v>0</v>
      </c>
      <c r="L580" s="18"/>
      <c r="M580" s="46">
        <f t="shared" si="42"/>
        <v>0</v>
      </c>
      <c r="N580" s="1"/>
      <c r="O580" s="1"/>
      <c r="P580" s="169">
        <f t="shared" si="43"/>
        <v>0</v>
      </c>
    </row>
    <row r="581" spans="2:16" ht="15" customHeight="1" outlineLevel="1" x14ac:dyDescent="0.35">
      <c r="B581" s="164">
        <v>16</v>
      </c>
      <c r="C581" s="705"/>
      <c r="D581" s="705"/>
      <c r="E581" s="705"/>
      <c r="F581" s="705"/>
      <c r="G581" s="705"/>
      <c r="H581" s="788"/>
      <c r="I581" s="165">
        <v>0.5</v>
      </c>
      <c r="J581" s="17"/>
      <c r="K581" s="49">
        <f t="shared" si="41"/>
        <v>0</v>
      </c>
      <c r="L581" s="18"/>
      <c r="M581" s="46">
        <f t="shared" si="42"/>
        <v>0</v>
      </c>
      <c r="N581" s="1"/>
      <c r="O581" s="1"/>
      <c r="P581" s="169">
        <f t="shared" si="43"/>
        <v>0</v>
      </c>
    </row>
    <row r="582" spans="2:16" ht="15" customHeight="1" outlineLevel="1" x14ac:dyDescent="0.35">
      <c r="B582" s="164">
        <v>17</v>
      </c>
      <c r="C582" s="705"/>
      <c r="D582" s="705"/>
      <c r="E582" s="705"/>
      <c r="F582" s="705"/>
      <c r="G582" s="705"/>
      <c r="H582" s="788"/>
      <c r="I582" s="165">
        <v>0.5</v>
      </c>
      <c r="J582" s="17"/>
      <c r="K582" s="49">
        <f t="shared" si="41"/>
        <v>0</v>
      </c>
      <c r="L582" s="18"/>
      <c r="M582" s="46">
        <f t="shared" si="42"/>
        <v>0</v>
      </c>
      <c r="N582" s="1"/>
      <c r="O582" s="1"/>
      <c r="P582" s="169">
        <f t="shared" si="43"/>
        <v>0</v>
      </c>
    </row>
    <row r="583" spans="2:16" ht="15" customHeight="1" outlineLevel="1" x14ac:dyDescent="0.35">
      <c r="B583" s="164">
        <v>18</v>
      </c>
      <c r="C583" s="705"/>
      <c r="D583" s="705"/>
      <c r="E583" s="705"/>
      <c r="F583" s="705"/>
      <c r="G583" s="705"/>
      <c r="H583" s="788"/>
      <c r="I583" s="165">
        <v>0.5</v>
      </c>
      <c r="J583" s="17"/>
      <c r="K583" s="49">
        <f t="shared" si="41"/>
        <v>0</v>
      </c>
      <c r="L583" s="18"/>
      <c r="M583" s="46">
        <f t="shared" si="42"/>
        <v>0</v>
      </c>
      <c r="N583" s="1"/>
      <c r="O583" s="1"/>
      <c r="P583" s="169">
        <f t="shared" si="43"/>
        <v>0</v>
      </c>
    </row>
    <row r="584" spans="2:16" ht="15" customHeight="1" outlineLevel="1" x14ac:dyDescent="0.35">
      <c r="B584" s="164">
        <v>19</v>
      </c>
      <c r="C584" s="705"/>
      <c r="D584" s="705"/>
      <c r="E584" s="705"/>
      <c r="F584" s="705"/>
      <c r="G584" s="705"/>
      <c r="H584" s="788"/>
      <c r="I584" s="165">
        <v>0.5</v>
      </c>
      <c r="J584" s="17"/>
      <c r="K584" s="49">
        <f t="shared" si="41"/>
        <v>0</v>
      </c>
      <c r="L584" s="18"/>
      <c r="M584" s="46">
        <f t="shared" si="42"/>
        <v>0</v>
      </c>
      <c r="N584" s="1"/>
      <c r="O584" s="1"/>
      <c r="P584" s="169">
        <f t="shared" si="43"/>
        <v>0</v>
      </c>
    </row>
    <row r="585" spans="2:16" ht="15" customHeight="1" outlineLevel="1" x14ac:dyDescent="0.35">
      <c r="B585" s="164">
        <v>20</v>
      </c>
      <c r="C585" s="705"/>
      <c r="D585" s="705"/>
      <c r="E585" s="705"/>
      <c r="F585" s="705"/>
      <c r="G585" s="705"/>
      <c r="H585" s="788"/>
      <c r="I585" s="165">
        <v>0.5</v>
      </c>
      <c r="J585" s="17"/>
      <c r="K585" s="49">
        <f t="shared" si="41"/>
        <v>0</v>
      </c>
      <c r="L585" s="18"/>
      <c r="M585" s="46">
        <f t="shared" si="42"/>
        <v>0</v>
      </c>
      <c r="N585" s="1"/>
      <c r="O585" s="1"/>
      <c r="P585" s="169">
        <f t="shared" si="43"/>
        <v>0</v>
      </c>
    </row>
    <row r="586" spans="2:16" ht="15" customHeight="1" outlineLevel="1" x14ac:dyDescent="0.35">
      <c r="B586" s="164">
        <v>21</v>
      </c>
      <c r="C586" s="705"/>
      <c r="D586" s="705"/>
      <c r="E586" s="705"/>
      <c r="F586" s="705"/>
      <c r="G586" s="705"/>
      <c r="H586" s="788"/>
      <c r="I586" s="165">
        <v>0.5</v>
      </c>
      <c r="J586" s="17"/>
      <c r="K586" s="49">
        <f t="shared" si="41"/>
        <v>0</v>
      </c>
      <c r="L586" s="18"/>
      <c r="M586" s="46">
        <f t="shared" si="42"/>
        <v>0</v>
      </c>
      <c r="N586" s="1"/>
      <c r="O586" s="1"/>
      <c r="P586" s="169">
        <f t="shared" si="43"/>
        <v>0</v>
      </c>
    </row>
    <row r="587" spans="2:16" ht="15" customHeight="1" outlineLevel="1" x14ac:dyDescent="0.35">
      <c r="B587" s="164">
        <v>22</v>
      </c>
      <c r="C587" s="705"/>
      <c r="D587" s="705"/>
      <c r="E587" s="705"/>
      <c r="F587" s="705"/>
      <c r="G587" s="705"/>
      <c r="H587" s="788"/>
      <c r="I587" s="165">
        <v>0.5</v>
      </c>
      <c r="J587" s="17"/>
      <c r="K587" s="49">
        <f t="shared" si="41"/>
        <v>0</v>
      </c>
      <c r="L587" s="18"/>
      <c r="M587" s="46">
        <f t="shared" si="42"/>
        <v>0</v>
      </c>
      <c r="N587" s="1"/>
      <c r="O587" s="1"/>
      <c r="P587" s="169">
        <f t="shared" si="43"/>
        <v>0</v>
      </c>
    </row>
    <row r="588" spans="2:16" ht="15" customHeight="1" outlineLevel="1" x14ac:dyDescent="0.35">
      <c r="B588" s="164">
        <v>23</v>
      </c>
      <c r="C588" s="705"/>
      <c r="D588" s="705"/>
      <c r="E588" s="705"/>
      <c r="F588" s="705"/>
      <c r="G588" s="705"/>
      <c r="H588" s="788"/>
      <c r="I588" s="165">
        <v>0.5</v>
      </c>
      <c r="J588" s="17"/>
      <c r="K588" s="49">
        <f t="shared" si="41"/>
        <v>0</v>
      </c>
      <c r="L588" s="18"/>
      <c r="M588" s="46">
        <f t="shared" si="42"/>
        <v>0</v>
      </c>
      <c r="N588" s="1"/>
      <c r="O588" s="1"/>
      <c r="P588" s="169">
        <f t="shared" si="43"/>
        <v>0</v>
      </c>
    </row>
    <row r="589" spans="2:16" ht="15" customHeight="1" outlineLevel="1" x14ac:dyDescent="0.35">
      <c r="B589" s="164">
        <v>24</v>
      </c>
      <c r="C589" s="705"/>
      <c r="D589" s="705"/>
      <c r="E589" s="705"/>
      <c r="F589" s="705"/>
      <c r="G589" s="705"/>
      <c r="H589" s="788"/>
      <c r="I589" s="165">
        <v>0.5</v>
      </c>
      <c r="J589" s="17"/>
      <c r="K589" s="49">
        <f t="shared" si="41"/>
        <v>0</v>
      </c>
      <c r="L589" s="18"/>
      <c r="M589" s="46">
        <f t="shared" si="42"/>
        <v>0</v>
      </c>
      <c r="N589" s="1"/>
      <c r="O589" s="1"/>
      <c r="P589" s="169">
        <f t="shared" si="43"/>
        <v>0</v>
      </c>
    </row>
    <row r="590" spans="2:16" ht="15" customHeight="1" outlineLevel="1" x14ac:dyDescent="0.35">
      <c r="B590" s="164">
        <v>25</v>
      </c>
      <c r="C590" s="705"/>
      <c r="D590" s="705"/>
      <c r="E590" s="705"/>
      <c r="F590" s="705"/>
      <c r="G590" s="705"/>
      <c r="H590" s="788"/>
      <c r="I590" s="165">
        <v>0.5</v>
      </c>
      <c r="J590" s="17"/>
      <c r="K590" s="49">
        <f t="shared" si="41"/>
        <v>0</v>
      </c>
      <c r="L590" s="18"/>
      <c r="M590" s="46">
        <f t="shared" si="42"/>
        <v>0</v>
      </c>
      <c r="N590" s="1"/>
      <c r="O590" s="1"/>
      <c r="P590" s="169">
        <f t="shared" si="43"/>
        <v>0</v>
      </c>
    </row>
    <row r="591" spans="2:16" ht="15" customHeight="1" outlineLevel="1" x14ac:dyDescent="0.35">
      <c r="B591" s="164">
        <v>26</v>
      </c>
      <c r="C591" s="705"/>
      <c r="D591" s="705"/>
      <c r="E591" s="705"/>
      <c r="F591" s="705"/>
      <c r="G591" s="705"/>
      <c r="H591" s="788"/>
      <c r="I591" s="165">
        <v>0.5</v>
      </c>
      <c r="J591" s="17"/>
      <c r="K591" s="49">
        <f t="shared" si="41"/>
        <v>0</v>
      </c>
      <c r="L591" s="18"/>
      <c r="M591" s="46">
        <f t="shared" si="42"/>
        <v>0</v>
      </c>
      <c r="N591" s="1"/>
      <c r="O591" s="1"/>
      <c r="P591" s="169">
        <f t="shared" si="43"/>
        <v>0</v>
      </c>
    </row>
    <row r="592" spans="2:16" ht="15" customHeight="1" outlineLevel="1" x14ac:dyDescent="0.35">
      <c r="B592" s="164">
        <v>27</v>
      </c>
      <c r="C592" s="705"/>
      <c r="D592" s="705"/>
      <c r="E592" s="705"/>
      <c r="F592" s="705"/>
      <c r="G592" s="705"/>
      <c r="H592" s="788"/>
      <c r="I592" s="165">
        <v>0.5</v>
      </c>
      <c r="J592" s="17"/>
      <c r="K592" s="49">
        <f t="shared" si="41"/>
        <v>0</v>
      </c>
      <c r="L592" s="18"/>
      <c r="M592" s="46">
        <f t="shared" si="42"/>
        <v>0</v>
      </c>
      <c r="N592" s="1"/>
      <c r="O592" s="1"/>
      <c r="P592" s="169">
        <f t="shared" si="43"/>
        <v>0</v>
      </c>
    </row>
    <row r="593" spans="2:16" ht="15" customHeight="1" outlineLevel="1" x14ac:dyDescent="0.35">
      <c r="B593" s="164">
        <v>28</v>
      </c>
      <c r="C593" s="705"/>
      <c r="D593" s="705"/>
      <c r="E593" s="705"/>
      <c r="F593" s="705"/>
      <c r="G593" s="705"/>
      <c r="H593" s="788"/>
      <c r="I593" s="165">
        <v>0.5</v>
      </c>
      <c r="J593" s="17"/>
      <c r="K593" s="49">
        <f t="shared" si="41"/>
        <v>0</v>
      </c>
      <c r="L593" s="18"/>
      <c r="M593" s="46">
        <f t="shared" si="42"/>
        <v>0</v>
      </c>
      <c r="N593" s="1"/>
      <c r="O593" s="1"/>
      <c r="P593" s="169">
        <f t="shared" si="43"/>
        <v>0</v>
      </c>
    </row>
    <row r="594" spans="2:16" ht="15" customHeight="1" outlineLevel="1" x14ac:dyDescent="0.35">
      <c r="B594" s="164">
        <v>29</v>
      </c>
      <c r="C594" s="705"/>
      <c r="D594" s="705"/>
      <c r="E594" s="705"/>
      <c r="F594" s="705"/>
      <c r="G594" s="705"/>
      <c r="H594" s="788"/>
      <c r="I594" s="165">
        <v>0.5</v>
      </c>
      <c r="J594" s="17"/>
      <c r="K594" s="49">
        <f t="shared" si="41"/>
        <v>0</v>
      </c>
      <c r="L594" s="18"/>
      <c r="M594" s="46">
        <f t="shared" si="42"/>
        <v>0</v>
      </c>
      <c r="N594" s="1"/>
      <c r="O594" s="1"/>
      <c r="P594" s="169">
        <f t="shared" si="43"/>
        <v>0</v>
      </c>
    </row>
    <row r="595" spans="2:16" ht="15" customHeight="1" outlineLevel="1" x14ac:dyDescent="0.35">
      <c r="B595" s="164">
        <v>30</v>
      </c>
      <c r="C595" s="705"/>
      <c r="D595" s="705"/>
      <c r="E595" s="705"/>
      <c r="F595" s="705"/>
      <c r="G595" s="705"/>
      <c r="H595" s="788"/>
      <c r="I595" s="165">
        <v>0.5</v>
      </c>
      <c r="J595" s="17"/>
      <c r="K595" s="49">
        <f t="shared" si="41"/>
        <v>0</v>
      </c>
      <c r="L595" s="18"/>
      <c r="M595" s="46">
        <f t="shared" si="42"/>
        <v>0</v>
      </c>
      <c r="N595" s="1"/>
      <c r="O595" s="1"/>
      <c r="P595" s="169">
        <f t="shared" si="43"/>
        <v>0</v>
      </c>
    </row>
    <row r="596" spans="2:16" ht="15" customHeight="1" outlineLevel="1" x14ac:dyDescent="0.35">
      <c r="B596" s="164">
        <v>31</v>
      </c>
      <c r="C596" s="705"/>
      <c r="D596" s="705"/>
      <c r="E596" s="705"/>
      <c r="F596" s="705"/>
      <c r="G596" s="705"/>
      <c r="H596" s="788"/>
      <c r="I596" s="165">
        <v>0.5</v>
      </c>
      <c r="J596" s="17"/>
      <c r="K596" s="49">
        <f t="shared" si="41"/>
        <v>0</v>
      </c>
      <c r="L596" s="18"/>
      <c r="M596" s="46">
        <f t="shared" si="42"/>
        <v>0</v>
      </c>
      <c r="N596" s="1"/>
      <c r="O596" s="1"/>
      <c r="P596" s="169">
        <f t="shared" si="43"/>
        <v>0</v>
      </c>
    </row>
    <row r="597" spans="2:16" ht="15" customHeight="1" outlineLevel="1" x14ac:dyDescent="0.35">
      <c r="B597" s="164">
        <v>32</v>
      </c>
      <c r="C597" s="705"/>
      <c r="D597" s="705"/>
      <c r="E597" s="705"/>
      <c r="F597" s="705"/>
      <c r="G597" s="705"/>
      <c r="H597" s="788"/>
      <c r="I597" s="165">
        <v>0.5</v>
      </c>
      <c r="J597" s="17"/>
      <c r="K597" s="49">
        <f t="shared" si="41"/>
        <v>0</v>
      </c>
      <c r="L597" s="18"/>
      <c r="M597" s="46">
        <f t="shared" si="42"/>
        <v>0</v>
      </c>
      <c r="N597" s="1"/>
      <c r="O597" s="1"/>
      <c r="P597" s="169">
        <f t="shared" si="43"/>
        <v>0</v>
      </c>
    </row>
    <row r="598" spans="2:16" ht="15" customHeight="1" outlineLevel="1" x14ac:dyDescent="0.35">
      <c r="B598" s="164">
        <v>33</v>
      </c>
      <c r="C598" s="705"/>
      <c r="D598" s="705"/>
      <c r="E598" s="705"/>
      <c r="F598" s="705"/>
      <c r="G598" s="705"/>
      <c r="H598" s="788"/>
      <c r="I598" s="165">
        <v>0.5</v>
      </c>
      <c r="J598" s="17"/>
      <c r="K598" s="49">
        <f t="shared" si="41"/>
        <v>0</v>
      </c>
      <c r="L598" s="18"/>
      <c r="M598" s="46">
        <f t="shared" si="42"/>
        <v>0</v>
      </c>
      <c r="N598" s="1"/>
      <c r="O598" s="1"/>
      <c r="P598" s="169">
        <f t="shared" si="43"/>
        <v>0</v>
      </c>
    </row>
    <row r="599" spans="2:16" ht="15" customHeight="1" outlineLevel="1" x14ac:dyDescent="0.35">
      <c r="B599" s="164">
        <v>34</v>
      </c>
      <c r="C599" s="705"/>
      <c r="D599" s="705"/>
      <c r="E599" s="705"/>
      <c r="F599" s="705"/>
      <c r="G599" s="705"/>
      <c r="H599" s="788"/>
      <c r="I599" s="165">
        <v>0.5</v>
      </c>
      <c r="J599" s="17"/>
      <c r="K599" s="49">
        <f t="shared" si="41"/>
        <v>0</v>
      </c>
      <c r="L599" s="18"/>
      <c r="M599" s="46">
        <f t="shared" si="42"/>
        <v>0</v>
      </c>
      <c r="N599" s="1"/>
      <c r="O599" s="1"/>
      <c r="P599" s="169">
        <f t="shared" si="43"/>
        <v>0</v>
      </c>
    </row>
    <row r="600" spans="2:16" ht="15" customHeight="1" outlineLevel="1" x14ac:dyDescent="0.35">
      <c r="B600" s="164">
        <v>35</v>
      </c>
      <c r="C600" s="705"/>
      <c r="D600" s="705"/>
      <c r="E600" s="705"/>
      <c r="F600" s="705"/>
      <c r="G600" s="705"/>
      <c r="H600" s="788"/>
      <c r="I600" s="165">
        <v>0.5</v>
      </c>
      <c r="J600" s="17"/>
      <c r="K600" s="49">
        <f t="shared" si="41"/>
        <v>0</v>
      </c>
      <c r="L600" s="18"/>
      <c r="M600" s="46">
        <f t="shared" si="42"/>
        <v>0</v>
      </c>
      <c r="N600" s="1"/>
      <c r="O600" s="1"/>
      <c r="P600" s="169">
        <f t="shared" si="43"/>
        <v>0</v>
      </c>
    </row>
    <row r="601" spans="2:16" ht="15" customHeight="1" outlineLevel="1" x14ac:dyDescent="0.35">
      <c r="B601" s="164">
        <v>36</v>
      </c>
      <c r="C601" s="705"/>
      <c r="D601" s="705"/>
      <c r="E601" s="705"/>
      <c r="F601" s="705"/>
      <c r="G601" s="705"/>
      <c r="H601" s="788"/>
      <c r="I601" s="165">
        <v>0.5</v>
      </c>
      <c r="J601" s="17"/>
      <c r="K601" s="49">
        <f t="shared" si="41"/>
        <v>0</v>
      </c>
      <c r="L601" s="18"/>
      <c r="M601" s="46">
        <f t="shared" si="42"/>
        <v>0</v>
      </c>
      <c r="N601" s="1"/>
      <c r="O601" s="1"/>
      <c r="P601" s="169">
        <f t="shared" si="43"/>
        <v>0</v>
      </c>
    </row>
    <row r="602" spans="2:16" ht="15" customHeight="1" outlineLevel="1" x14ac:dyDescent="0.35">
      <c r="B602" s="164">
        <v>37</v>
      </c>
      <c r="C602" s="705"/>
      <c r="D602" s="705"/>
      <c r="E602" s="705"/>
      <c r="F602" s="705"/>
      <c r="G602" s="705"/>
      <c r="H602" s="788"/>
      <c r="I602" s="165">
        <v>0.5</v>
      </c>
      <c r="J602" s="17"/>
      <c r="K602" s="49">
        <f t="shared" si="41"/>
        <v>0</v>
      </c>
      <c r="L602" s="18"/>
      <c r="M602" s="46">
        <f t="shared" si="42"/>
        <v>0</v>
      </c>
      <c r="N602" s="1"/>
      <c r="O602" s="1"/>
      <c r="P602" s="169">
        <f t="shared" si="43"/>
        <v>0</v>
      </c>
    </row>
    <row r="603" spans="2:16" ht="15" customHeight="1" outlineLevel="1" x14ac:dyDescent="0.35">
      <c r="B603" s="164">
        <v>38</v>
      </c>
      <c r="C603" s="705"/>
      <c r="D603" s="705"/>
      <c r="E603" s="705"/>
      <c r="F603" s="705"/>
      <c r="G603" s="705"/>
      <c r="H603" s="788"/>
      <c r="I603" s="165">
        <v>0.5</v>
      </c>
      <c r="J603" s="17"/>
      <c r="K603" s="49">
        <f t="shared" si="41"/>
        <v>0</v>
      </c>
      <c r="L603" s="18"/>
      <c r="M603" s="46">
        <f t="shared" si="42"/>
        <v>0</v>
      </c>
      <c r="N603" s="1"/>
      <c r="O603" s="1"/>
      <c r="P603" s="169">
        <f t="shared" si="43"/>
        <v>0</v>
      </c>
    </row>
    <row r="604" spans="2:16" ht="15" customHeight="1" outlineLevel="1" x14ac:dyDescent="0.35">
      <c r="B604" s="164">
        <v>39</v>
      </c>
      <c r="C604" s="705"/>
      <c r="D604" s="705"/>
      <c r="E604" s="705"/>
      <c r="F604" s="705"/>
      <c r="G604" s="705"/>
      <c r="H604" s="788"/>
      <c r="I604" s="165">
        <v>0.5</v>
      </c>
      <c r="J604" s="17"/>
      <c r="K604" s="49">
        <f t="shared" si="41"/>
        <v>0</v>
      </c>
      <c r="L604" s="18"/>
      <c r="M604" s="46">
        <f t="shared" si="42"/>
        <v>0</v>
      </c>
      <c r="N604" s="1"/>
      <c r="O604" s="1"/>
      <c r="P604" s="169">
        <f t="shared" si="43"/>
        <v>0</v>
      </c>
    </row>
    <row r="605" spans="2:16" ht="15" customHeight="1" outlineLevel="1" x14ac:dyDescent="0.35">
      <c r="B605" s="164">
        <v>40</v>
      </c>
      <c r="C605" s="705"/>
      <c r="D605" s="705"/>
      <c r="E605" s="705"/>
      <c r="F605" s="705"/>
      <c r="G605" s="705"/>
      <c r="H605" s="788"/>
      <c r="I605" s="165">
        <v>0.5</v>
      </c>
      <c r="J605" s="17"/>
      <c r="K605" s="49">
        <f t="shared" si="41"/>
        <v>0</v>
      </c>
      <c r="L605" s="18"/>
      <c r="M605" s="46">
        <f t="shared" si="42"/>
        <v>0</v>
      </c>
      <c r="N605" s="1"/>
      <c r="O605" s="1"/>
      <c r="P605" s="169">
        <f t="shared" si="43"/>
        <v>0</v>
      </c>
    </row>
    <row r="606" spans="2:16" ht="15" customHeight="1" outlineLevel="1" x14ac:dyDescent="0.35">
      <c r="B606" s="164">
        <v>41</v>
      </c>
      <c r="C606" s="705"/>
      <c r="D606" s="705"/>
      <c r="E606" s="705"/>
      <c r="F606" s="705"/>
      <c r="G606" s="705"/>
      <c r="H606" s="788"/>
      <c r="I606" s="165">
        <v>0.5</v>
      </c>
      <c r="J606" s="17"/>
      <c r="K606" s="49">
        <f t="shared" si="41"/>
        <v>0</v>
      </c>
      <c r="L606" s="18"/>
      <c r="M606" s="46">
        <f t="shared" si="42"/>
        <v>0</v>
      </c>
      <c r="N606" s="1"/>
      <c r="O606" s="1"/>
      <c r="P606" s="169">
        <f t="shared" si="43"/>
        <v>0</v>
      </c>
    </row>
    <row r="607" spans="2:16" ht="15" customHeight="1" outlineLevel="1" x14ac:dyDescent="0.35">
      <c r="B607" s="164">
        <v>42</v>
      </c>
      <c r="C607" s="705"/>
      <c r="D607" s="705"/>
      <c r="E607" s="705"/>
      <c r="F607" s="705"/>
      <c r="G607" s="705"/>
      <c r="H607" s="788"/>
      <c r="I607" s="165">
        <v>0.5</v>
      </c>
      <c r="J607" s="17"/>
      <c r="K607" s="49">
        <f t="shared" si="41"/>
        <v>0</v>
      </c>
      <c r="L607" s="18"/>
      <c r="M607" s="46">
        <f t="shared" si="42"/>
        <v>0</v>
      </c>
      <c r="N607" s="1"/>
      <c r="O607" s="1"/>
      <c r="P607" s="169">
        <f t="shared" si="43"/>
        <v>0</v>
      </c>
    </row>
    <row r="608" spans="2:16" ht="15" customHeight="1" outlineLevel="1" x14ac:dyDescent="0.35">
      <c r="B608" s="164">
        <v>43</v>
      </c>
      <c r="C608" s="705"/>
      <c r="D608" s="705"/>
      <c r="E608" s="705"/>
      <c r="F608" s="705"/>
      <c r="G608" s="705"/>
      <c r="H608" s="788"/>
      <c r="I608" s="165">
        <v>0.5</v>
      </c>
      <c r="J608" s="17"/>
      <c r="K608" s="49">
        <f t="shared" si="41"/>
        <v>0</v>
      </c>
      <c r="L608" s="18"/>
      <c r="M608" s="46">
        <f t="shared" si="42"/>
        <v>0</v>
      </c>
      <c r="N608" s="1"/>
      <c r="O608" s="1"/>
      <c r="P608" s="169">
        <f t="shared" si="43"/>
        <v>0</v>
      </c>
    </row>
    <row r="609" spans="2:16" ht="15" customHeight="1" outlineLevel="1" x14ac:dyDescent="0.35">
      <c r="B609" s="164">
        <v>44</v>
      </c>
      <c r="C609" s="705"/>
      <c r="D609" s="705"/>
      <c r="E609" s="705"/>
      <c r="F609" s="705"/>
      <c r="G609" s="705"/>
      <c r="H609" s="788"/>
      <c r="I609" s="165">
        <v>0.5</v>
      </c>
      <c r="J609" s="17"/>
      <c r="K609" s="49">
        <f t="shared" si="41"/>
        <v>0</v>
      </c>
      <c r="L609" s="18"/>
      <c r="M609" s="46">
        <f t="shared" si="42"/>
        <v>0</v>
      </c>
      <c r="N609" s="1"/>
      <c r="O609" s="1"/>
      <c r="P609" s="169">
        <f t="shared" si="43"/>
        <v>0</v>
      </c>
    </row>
    <row r="610" spans="2:16" ht="15" customHeight="1" outlineLevel="1" x14ac:dyDescent="0.35">
      <c r="B610" s="164">
        <v>45</v>
      </c>
      <c r="C610" s="705"/>
      <c r="D610" s="705"/>
      <c r="E610" s="705"/>
      <c r="F610" s="705"/>
      <c r="G610" s="705"/>
      <c r="H610" s="788"/>
      <c r="I610" s="165">
        <v>0.5</v>
      </c>
      <c r="J610" s="17"/>
      <c r="K610" s="49">
        <f t="shared" si="41"/>
        <v>0</v>
      </c>
      <c r="L610" s="18"/>
      <c r="M610" s="46">
        <f t="shared" si="42"/>
        <v>0</v>
      </c>
      <c r="N610" s="1"/>
      <c r="O610" s="1"/>
      <c r="P610" s="169">
        <f t="shared" si="43"/>
        <v>0</v>
      </c>
    </row>
    <row r="611" spans="2:16" ht="15" customHeight="1" outlineLevel="1" x14ac:dyDescent="0.35">
      <c r="B611" s="164">
        <v>46</v>
      </c>
      <c r="C611" s="705"/>
      <c r="D611" s="705"/>
      <c r="E611" s="705"/>
      <c r="F611" s="705"/>
      <c r="G611" s="705"/>
      <c r="H611" s="788"/>
      <c r="I611" s="165">
        <v>0.5</v>
      </c>
      <c r="J611" s="17"/>
      <c r="K611" s="49">
        <f t="shared" si="41"/>
        <v>0</v>
      </c>
      <c r="L611" s="18"/>
      <c r="M611" s="46">
        <f t="shared" si="42"/>
        <v>0</v>
      </c>
      <c r="N611" s="1"/>
      <c r="O611" s="1"/>
      <c r="P611" s="169">
        <f t="shared" si="43"/>
        <v>0</v>
      </c>
    </row>
    <row r="612" spans="2:16" ht="15" customHeight="1" outlineLevel="1" x14ac:dyDescent="0.35">
      <c r="B612" s="164">
        <v>47</v>
      </c>
      <c r="C612" s="705"/>
      <c r="D612" s="705"/>
      <c r="E612" s="705"/>
      <c r="F612" s="705"/>
      <c r="G612" s="705"/>
      <c r="H612" s="788"/>
      <c r="I612" s="165">
        <v>0.5</v>
      </c>
      <c r="J612" s="17"/>
      <c r="K612" s="49">
        <f t="shared" si="41"/>
        <v>0</v>
      </c>
      <c r="L612" s="18"/>
      <c r="M612" s="46">
        <f t="shared" si="42"/>
        <v>0</v>
      </c>
      <c r="N612" s="1"/>
      <c r="O612" s="1"/>
      <c r="P612" s="169">
        <f t="shared" si="43"/>
        <v>0</v>
      </c>
    </row>
    <row r="613" spans="2:16" ht="15" customHeight="1" outlineLevel="1" x14ac:dyDescent="0.35">
      <c r="B613" s="164">
        <v>48</v>
      </c>
      <c r="C613" s="705"/>
      <c r="D613" s="705"/>
      <c r="E613" s="705"/>
      <c r="F613" s="705"/>
      <c r="G613" s="705"/>
      <c r="H613" s="788"/>
      <c r="I613" s="165">
        <v>0.5</v>
      </c>
      <c r="J613" s="17"/>
      <c r="K613" s="49">
        <f t="shared" si="41"/>
        <v>0</v>
      </c>
      <c r="L613" s="18"/>
      <c r="M613" s="46">
        <f t="shared" si="42"/>
        <v>0</v>
      </c>
      <c r="N613" s="1"/>
      <c r="O613" s="1"/>
      <c r="P613" s="169">
        <f t="shared" si="43"/>
        <v>0</v>
      </c>
    </row>
    <row r="614" spans="2:16" ht="15" customHeight="1" outlineLevel="1" x14ac:dyDescent="0.35">
      <c r="B614" s="164">
        <v>49</v>
      </c>
      <c r="C614" s="705"/>
      <c r="D614" s="705"/>
      <c r="E614" s="705"/>
      <c r="F614" s="705"/>
      <c r="G614" s="705"/>
      <c r="H614" s="788"/>
      <c r="I614" s="165">
        <v>0.5</v>
      </c>
      <c r="J614" s="17"/>
      <c r="K614" s="49">
        <f t="shared" si="41"/>
        <v>0</v>
      </c>
      <c r="L614" s="18"/>
      <c r="M614" s="46">
        <f t="shared" si="42"/>
        <v>0</v>
      </c>
      <c r="N614" s="1"/>
      <c r="O614" s="1"/>
      <c r="P614" s="169">
        <f t="shared" si="43"/>
        <v>0</v>
      </c>
    </row>
    <row r="615" spans="2:16" ht="15" customHeight="1" outlineLevel="1" x14ac:dyDescent="0.35">
      <c r="B615" s="164">
        <v>50</v>
      </c>
      <c r="C615" s="705"/>
      <c r="D615" s="705"/>
      <c r="E615" s="705"/>
      <c r="F615" s="705"/>
      <c r="G615" s="705"/>
      <c r="H615" s="788"/>
      <c r="I615" s="165">
        <v>0.5</v>
      </c>
      <c r="J615" s="17"/>
      <c r="K615" s="49">
        <f t="shared" si="41"/>
        <v>0</v>
      </c>
      <c r="L615" s="18"/>
      <c r="M615" s="46">
        <f t="shared" si="42"/>
        <v>0</v>
      </c>
      <c r="N615" s="1"/>
      <c r="O615" s="1"/>
      <c r="P615" s="169">
        <f t="shared" si="43"/>
        <v>0</v>
      </c>
    </row>
    <row r="616" spans="2:16" ht="15" customHeight="1" x14ac:dyDescent="0.35">
      <c r="B616" s="170"/>
      <c r="C616" s="795" t="s">
        <v>1045</v>
      </c>
      <c r="D616" s="795"/>
      <c r="E616" s="795"/>
      <c r="F616" s="795"/>
      <c r="G616" s="795"/>
      <c r="H616" s="795"/>
      <c r="I616" s="795"/>
      <c r="J616" s="795"/>
      <c r="K616" s="795"/>
      <c r="L616" s="796"/>
      <c r="M616" s="171">
        <f>SUM(M566:M615)</f>
        <v>0</v>
      </c>
      <c r="N616" s="171">
        <f>SUM(N566:N615)</f>
        <v>0</v>
      </c>
      <c r="O616" s="171">
        <f>SUM(O566:O615)</f>
        <v>0</v>
      </c>
      <c r="P616" s="171">
        <f>SUM(P566:P615)</f>
        <v>0</v>
      </c>
    </row>
    <row r="617" spans="2:16" ht="15" customHeight="1" x14ac:dyDescent="0.35">
      <c r="B617" s="792" t="s">
        <v>565</v>
      </c>
      <c r="C617" s="792"/>
      <c r="D617" s="792"/>
      <c r="E617" s="792"/>
      <c r="F617" s="792"/>
      <c r="G617" s="792"/>
      <c r="H617" s="792"/>
      <c r="I617" s="792"/>
      <c r="J617" s="792"/>
      <c r="K617" s="792"/>
      <c r="L617" s="792"/>
      <c r="M617" s="807" t="s">
        <v>529</v>
      </c>
      <c r="N617" s="807"/>
      <c r="O617" s="807"/>
      <c r="P617" s="807"/>
    </row>
    <row r="618" spans="2:16" ht="15" customHeight="1" x14ac:dyDescent="0.35">
      <c r="B618" s="789" t="s">
        <v>566</v>
      </c>
      <c r="C618" s="790"/>
      <c r="D618" s="790"/>
      <c r="E618" s="790"/>
      <c r="F618" s="790"/>
      <c r="G618" s="790"/>
      <c r="H618" s="791"/>
      <c r="I618" s="160" t="s">
        <v>579</v>
      </c>
      <c r="J618" s="161" t="s">
        <v>568</v>
      </c>
      <c r="K618" s="161" t="s">
        <v>567</v>
      </c>
      <c r="L618" s="161" t="s">
        <v>540</v>
      </c>
      <c r="M618" s="161" t="s">
        <v>1206</v>
      </c>
      <c r="N618" s="162" t="s">
        <v>582</v>
      </c>
      <c r="O618" s="162" t="s">
        <v>583</v>
      </c>
      <c r="P618" s="163" t="s">
        <v>569</v>
      </c>
    </row>
    <row r="619" spans="2:16" ht="15" customHeight="1" x14ac:dyDescent="0.35">
      <c r="B619" s="164">
        <v>1</v>
      </c>
      <c r="C619" s="705"/>
      <c r="D619" s="705"/>
      <c r="E619" s="705"/>
      <c r="F619" s="705"/>
      <c r="G619" s="705"/>
      <c r="H619" s="788"/>
      <c r="I619" s="165">
        <v>0.5</v>
      </c>
      <c r="J619" s="17"/>
      <c r="K619" s="49">
        <f>IF(OR(I619=0,J619=0),0,IF((((($O$5^2*I619^2)/$H$6^2)*J619)/((($O$5^2*I619^2)/$H$6^2)+J619))&lt;(($O$5^2*I619^2)/$H$6^2),ROUND((((($O$5^2*I619^2)/$H$6^2)*J619)/((($O$5^2*I619^2)/$H$6^2)+J619)),0),ROUND((($O$5^2*I619^2)/$H$6^2),0)))</f>
        <v>0</v>
      </c>
      <c r="L619" s="18"/>
      <c r="M619" s="46">
        <f>P619-N619-O619</f>
        <v>0</v>
      </c>
      <c r="N619" s="1"/>
      <c r="O619" s="1"/>
      <c r="P619" s="169">
        <f>K619*L619</f>
        <v>0</v>
      </c>
    </row>
    <row r="620" spans="2:16" ht="15" customHeight="1" x14ac:dyDescent="0.35">
      <c r="B620" s="164">
        <v>2</v>
      </c>
      <c r="C620" s="705"/>
      <c r="D620" s="705"/>
      <c r="E620" s="705"/>
      <c r="F620" s="705"/>
      <c r="G620" s="705"/>
      <c r="H620" s="788"/>
      <c r="I620" s="165">
        <v>0.5</v>
      </c>
      <c r="J620" s="17"/>
      <c r="K620" s="49">
        <f t="shared" ref="K620:K659" si="44">IF(OR(I620=0,J620=0),0,IF((((($O$5^2*I620^2)/$H$6^2)*J620)/((($O$5^2*I620^2)/$H$6^2)+J620))&lt;(($O$5^2*I620^2)/$H$6^2),ROUND((((($O$5^2*I620^2)/$H$6^2)*J620)/((($O$5^2*I620^2)/$H$6^2)+J620)),0),ROUND((($O$5^2*I620^2)/$H$6^2),0)))</f>
        <v>0</v>
      </c>
      <c r="L620" s="18"/>
      <c r="M620" s="46">
        <f t="shared" ref="M620:M668" si="45">P620-N620-O620</f>
        <v>0</v>
      </c>
      <c r="N620" s="1"/>
      <c r="O620" s="1"/>
      <c r="P620" s="169">
        <f t="shared" ref="P620:P668" si="46">K620*L620</f>
        <v>0</v>
      </c>
    </row>
    <row r="621" spans="2:16" ht="15" customHeight="1" x14ac:dyDescent="0.35">
      <c r="B621" s="164">
        <v>3</v>
      </c>
      <c r="C621" s="705"/>
      <c r="D621" s="705"/>
      <c r="E621" s="705"/>
      <c r="F621" s="705"/>
      <c r="G621" s="705"/>
      <c r="H621" s="788"/>
      <c r="I621" s="165">
        <v>0.5</v>
      </c>
      <c r="J621" s="17"/>
      <c r="K621" s="49">
        <f t="shared" si="44"/>
        <v>0</v>
      </c>
      <c r="L621" s="18"/>
      <c r="M621" s="46">
        <f t="shared" si="45"/>
        <v>0</v>
      </c>
      <c r="N621" s="1"/>
      <c r="O621" s="1"/>
      <c r="P621" s="169">
        <f t="shared" si="46"/>
        <v>0</v>
      </c>
    </row>
    <row r="622" spans="2:16" ht="15" customHeight="1" x14ac:dyDescent="0.35">
      <c r="B622" s="164">
        <v>4</v>
      </c>
      <c r="C622" s="705"/>
      <c r="D622" s="705"/>
      <c r="E622" s="705"/>
      <c r="F622" s="705"/>
      <c r="G622" s="705"/>
      <c r="H622" s="788"/>
      <c r="I622" s="165">
        <v>0.5</v>
      </c>
      <c r="J622" s="17"/>
      <c r="K622" s="49">
        <f t="shared" si="44"/>
        <v>0</v>
      </c>
      <c r="L622" s="18"/>
      <c r="M622" s="46">
        <f t="shared" si="45"/>
        <v>0</v>
      </c>
      <c r="N622" s="1"/>
      <c r="O622" s="1"/>
      <c r="P622" s="169">
        <f t="shared" si="46"/>
        <v>0</v>
      </c>
    </row>
    <row r="623" spans="2:16" ht="15" customHeight="1" x14ac:dyDescent="0.35">
      <c r="B623" s="164">
        <v>5</v>
      </c>
      <c r="C623" s="705"/>
      <c r="D623" s="705"/>
      <c r="E623" s="705"/>
      <c r="F623" s="705"/>
      <c r="G623" s="705"/>
      <c r="H623" s="788"/>
      <c r="I623" s="165">
        <v>0.5</v>
      </c>
      <c r="J623" s="17"/>
      <c r="K623" s="49">
        <f t="shared" si="44"/>
        <v>0</v>
      </c>
      <c r="L623" s="18"/>
      <c r="M623" s="46">
        <f t="shared" si="45"/>
        <v>0</v>
      </c>
      <c r="N623" s="1"/>
      <c r="O623" s="1"/>
      <c r="P623" s="169">
        <f t="shared" si="46"/>
        <v>0</v>
      </c>
    </row>
    <row r="624" spans="2:16" ht="15" customHeight="1" x14ac:dyDescent="0.35">
      <c r="B624" s="164">
        <v>6</v>
      </c>
      <c r="C624" s="705"/>
      <c r="D624" s="705"/>
      <c r="E624" s="705"/>
      <c r="F624" s="705"/>
      <c r="G624" s="705"/>
      <c r="H624" s="788"/>
      <c r="I624" s="165">
        <v>0.5</v>
      </c>
      <c r="J624" s="17"/>
      <c r="K624" s="49">
        <f t="shared" si="44"/>
        <v>0</v>
      </c>
      <c r="L624" s="18"/>
      <c r="M624" s="46">
        <f t="shared" si="45"/>
        <v>0</v>
      </c>
      <c r="N624" s="1"/>
      <c r="O624" s="1"/>
      <c r="P624" s="169">
        <f t="shared" si="46"/>
        <v>0</v>
      </c>
    </row>
    <row r="625" spans="2:16" ht="15" customHeight="1" x14ac:dyDescent="0.35">
      <c r="B625" s="164">
        <v>7</v>
      </c>
      <c r="C625" s="705"/>
      <c r="D625" s="705"/>
      <c r="E625" s="705"/>
      <c r="F625" s="705"/>
      <c r="G625" s="705"/>
      <c r="H625" s="788"/>
      <c r="I625" s="165">
        <v>0.5</v>
      </c>
      <c r="J625" s="17"/>
      <c r="K625" s="49">
        <f t="shared" si="44"/>
        <v>0</v>
      </c>
      <c r="L625" s="18"/>
      <c r="M625" s="46">
        <f t="shared" si="45"/>
        <v>0</v>
      </c>
      <c r="N625" s="1"/>
      <c r="O625" s="1"/>
      <c r="P625" s="169">
        <f t="shared" si="46"/>
        <v>0</v>
      </c>
    </row>
    <row r="626" spans="2:16" ht="15" customHeight="1" x14ac:dyDescent="0.35">
      <c r="B626" s="164">
        <v>8</v>
      </c>
      <c r="C626" s="705"/>
      <c r="D626" s="705"/>
      <c r="E626" s="705"/>
      <c r="F626" s="705"/>
      <c r="G626" s="705"/>
      <c r="H626" s="788"/>
      <c r="I626" s="165">
        <v>0.5</v>
      </c>
      <c r="J626" s="17"/>
      <c r="K626" s="49">
        <f t="shared" si="44"/>
        <v>0</v>
      </c>
      <c r="L626" s="18"/>
      <c r="M626" s="46">
        <f t="shared" si="45"/>
        <v>0</v>
      </c>
      <c r="N626" s="1"/>
      <c r="O626" s="1"/>
      <c r="P626" s="169">
        <f t="shared" si="46"/>
        <v>0</v>
      </c>
    </row>
    <row r="627" spans="2:16" ht="15" customHeight="1" x14ac:dyDescent="0.35">
      <c r="B627" s="164">
        <v>9</v>
      </c>
      <c r="C627" s="705"/>
      <c r="D627" s="705"/>
      <c r="E627" s="705"/>
      <c r="F627" s="705"/>
      <c r="G627" s="705"/>
      <c r="H627" s="788"/>
      <c r="I627" s="165">
        <v>0.5</v>
      </c>
      <c r="J627" s="17"/>
      <c r="K627" s="49">
        <f t="shared" si="44"/>
        <v>0</v>
      </c>
      <c r="L627" s="18"/>
      <c r="M627" s="46">
        <f t="shared" si="45"/>
        <v>0</v>
      </c>
      <c r="N627" s="1"/>
      <c r="O627" s="1"/>
      <c r="P627" s="169">
        <f t="shared" si="46"/>
        <v>0</v>
      </c>
    </row>
    <row r="628" spans="2:16" ht="15" customHeight="1" x14ac:dyDescent="0.35">
      <c r="B628" s="164">
        <v>10</v>
      </c>
      <c r="C628" s="705"/>
      <c r="D628" s="705"/>
      <c r="E628" s="705"/>
      <c r="F628" s="705"/>
      <c r="G628" s="705"/>
      <c r="H628" s="788"/>
      <c r="I628" s="165">
        <v>0.5</v>
      </c>
      <c r="J628" s="17"/>
      <c r="K628" s="49">
        <f t="shared" si="44"/>
        <v>0</v>
      </c>
      <c r="L628" s="18"/>
      <c r="M628" s="46">
        <f t="shared" si="45"/>
        <v>0</v>
      </c>
      <c r="N628" s="1"/>
      <c r="O628" s="1"/>
      <c r="P628" s="169">
        <f t="shared" si="46"/>
        <v>0</v>
      </c>
    </row>
    <row r="629" spans="2:16" ht="15" customHeight="1" outlineLevel="1" x14ac:dyDescent="0.35">
      <c r="B629" s="164">
        <v>11</v>
      </c>
      <c r="C629" s="705"/>
      <c r="D629" s="705"/>
      <c r="E629" s="705"/>
      <c r="F629" s="705"/>
      <c r="G629" s="705"/>
      <c r="H629" s="788"/>
      <c r="I629" s="165">
        <v>0.5</v>
      </c>
      <c r="J629" s="17"/>
      <c r="K629" s="49">
        <f t="shared" si="44"/>
        <v>0</v>
      </c>
      <c r="L629" s="18"/>
      <c r="M629" s="46">
        <f t="shared" si="45"/>
        <v>0</v>
      </c>
      <c r="N629" s="1"/>
      <c r="O629" s="1"/>
      <c r="P629" s="169">
        <f t="shared" si="46"/>
        <v>0</v>
      </c>
    </row>
    <row r="630" spans="2:16" ht="15" customHeight="1" outlineLevel="1" x14ac:dyDescent="0.35">
      <c r="B630" s="164">
        <v>12</v>
      </c>
      <c r="C630" s="705"/>
      <c r="D630" s="705"/>
      <c r="E630" s="705"/>
      <c r="F630" s="705"/>
      <c r="G630" s="705"/>
      <c r="H630" s="788"/>
      <c r="I630" s="165">
        <v>0.5</v>
      </c>
      <c r="J630" s="17"/>
      <c r="K630" s="49">
        <f t="shared" si="44"/>
        <v>0</v>
      </c>
      <c r="L630" s="18"/>
      <c r="M630" s="46">
        <f t="shared" si="45"/>
        <v>0</v>
      </c>
      <c r="N630" s="1"/>
      <c r="O630" s="1"/>
      <c r="P630" s="169">
        <f t="shared" si="46"/>
        <v>0</v>
      </c>
    </row>
    <row r="631" spans="2:16" ht="15" customHeight="1" outlineLevel="1" x14ac:dyDescent="0.35">
      <c r="B631" s="164">
        <v>13</v>
      </c>
      <c r="C631" s="705"/>
      <c r="D631" s="705"/>
      <c r="E631" s="705"/>
      <c r="F631" s="705"/>
      <c r="G631" s="705"/>
      <c r="H631" s="788"/>
      <c r="I631" s="165">
        <v>0.5</v>
      </c>
      <c r="J631" s="17"/>
      <c r="K631" s="49">
        <f t="shared" si="44"/>
        <v>0</v>
      </c>
      <c r="L631" s="18"/>
      <c r="M631" s="46">
        <f t="shared" si="45"/>
        <v>0</v>
      </c>
      <c r="N631" s="1"/>
      <c r="O631" s="1"/>
      <c r="P631" s="169">
        <f t="shared" si="46"/>
        <v>0</v>
      </c>
    </row>
    <row r="632" spans="2:16" ht="15" customHeight="1" outlineLevel="1" x14ac:dyDescent="0.35">
      <c r="B632" s="164">
        <v>14</v>
      </c>
      <c r="C632" s="705"/>
      <c r="D632" s="705"/>
      <c r="E632" s="705"/>
      <c r="F632" s="705"/>
      <c r="G632" s="705"/>
      <c r="H632" s="788"/>
      <c r="I632" s="165">
        <v>0.5</v>
      </c>
      <c r="J632" s="17"/>
      <c r="K632" s="49">
        <f t="shared" si="44"/>
        <v>0</v>
      </c>
      <c r="L632" s="18"/>
      <c r="M632" s="46">
        <f t="shared" si="45"/>
        <v>0</v>
      </c>
      <c r="N632" s="1"/>
      <c r="O632" s="1"/>
      <c r="P632" s="169">
        <f t="shared" si="46"/>
        <v>0</v>
      </c>
    </row>
    <row r="633" spans="2:16" ht="15" customHeight="1" outlineLevel="1" x14ac:dyDescent="0.35">
      <c r="B633" s="164">
        <v>15</v>
      </c>
      <c r="C633" s="705"/>
      <c r="D633" s="705"/>
      <c r="E633" s="705"/>
      <c r="F633" s="705"/>
      <c r="G633" s="705"/>
      <c r="H633" s="788"/>
      <c r="I633" s="165">
        <v>0.5</v>
      </c>
      <c r="J633" s="17"/>
      <c r="K633" s="49">
        <f t="shared" si="44"/>
        <v>0</v>
      </c>
      <c r="L633" s="18"/>
      <c r="M633" s="46">
        <f t="shared" si="45"/>
        <v>0</v>
      </c>
      <c r="N633" s="1"/>
      <c r="O633" s="1"/>
      <c r="P633" s="169">
        <f t="shared" si="46"/>
        <v>0</v>
      </c>
    </row>
    <row r="634" spans="2:16" ht="15" customHeight="1" outlineLevel="1" x14ac:dyDescent="0.35">
      <c r="B634" s="164">
        <v>16</v>
      </c>
      <c r="C634" s="705"/>
      <c r="D634" s="705"/>
      <c r="E634" s="705"/>
      <c r="F634" s="705"/>
      <c r="G634" s="705"/>
      <c r="H634" s="788"/>
      <c r="I634" s="165">
        <v>0.5</v>
      </c>
      <c r="J634" s="17"/>
      <c r="K634" s="49">
        <f t="shared" si="44"/>
        <v>0</v>
      </c>
      <c r="L634" s="18"/>
      <c r="M634" s="46">
        <f t="shared" si="45"/>
        <v>0</v>
      </c>
      <c r="N634" s="1"/>
      <c r="O634" s="1"/>
      <c r="P634" s="169">
        <f t="shared" si="46"/>
        <v>0</v>
      </c>
    </row>
    <row r="635" spans="2:16" ht="15" customHeight="1" outlineLevel="1" x14ac:dyDescent="0.35">
      <c r="B635" s="164">
        <v>17</v>
      </c>
      <c r="C635" s="705"/>
      <c r="D635" s="705"/>
      <c r="E635" s="705"/>
      <c r="F635" s="705"/>
      <c r="G635" s="705"/>
      <c r="H635" s="788"/>
      <c r="I635" s="165">
        <v>0.5</v>
      </c>
      <c r="J635" s="17"/>
      <c r="K635" s="49">
        <f t="shared" si="44"/>
        <v>0</v>
      </c>
      <c r="L635" s="18"/>
      <c r="M635" s="46">
        <f t="shared" si="45"/>
        <v>0</v>
      </c>
      <c r="N635" s="1"/>
      <c r="O635" s="1"/>
      <c r="P635" s="169">
        <f t="shared" si="46"/>
        <v>0</v>
      </c>
    </row>
    <row r="636" spans="2:16" ht="15" customHeight="1" outlineLevel="1" x14ac:dyDescent="0.35">
      <c r="B636" s="164">
        <v>18</v>
      </c>
      <c r="C636" s="705"/>
      <c r="D636" s="705"/>
      <c r="E636" s="705"/>
      <c r="F636" s="705"/>
      <c r="G636" s="705"/>
      <c r="H636" s="788"/>
      <c r="I636" s="165">
        <v>0.5</v>
      </c>
      <c r="J636" s="17"/>
      <c r="K636" s="49">
        <f t="shared" si="44"/>
        <v>0</v>
      </c>
      <c r="L636" s="18"/>
      <c r="M636" s="46">
        <f t="shared" si="45"/>
        <v>0</v>
      </c>
      <c r="N636" s="1"/>
      <c r="O636" s="1"/>
      <c r="P636" s="169">
        <f t="shared" si="46"/>
        <v>0</v>
      </c>
    </row>
    <row r="637" spans="2:16" ht="15" customHeight="1" outlineLevel="1" x14ac:dyDescent="0.35">
      <c r="B637" s="164">
        <v>19</v>
      </c>
      <c r="C637" s="705"/>
      <c r="D637" s="705"/>
      <c r="E637" s="705"/>
      <c r="F637" s="705"/>
      <c r="G637" s="705"/>
      <c r="H637" s="788"/>
      <c r="I637" s="165">
        <v>0.5</v>
      </c>
      <c r="J637" s="17"/>
      <c r="K637" s="49">
        <f t="shared" si="44"/>
        <v>0</v>
      </c>
      <c r="L637" s="18"/>
      <c r="M637" s="46">
        <f t="shared" si="45"/>
        <v>0</v>
      </c>
      <c r="N637" s="1"/>
      <c r="O637" s="1"/>
      <c r="P637" s="169">
        <f t="shared" si="46"/>
        <v>0</v>
      </c>
    </row>
    <row r="638" spans="2:16" ht="15" customHeight="1" outlineLevel="1" x14ac:dyDescent="0.35">
      <c r="B638" s="164">
        <v>20</v>
      </c>
      <c r="C638" s="705"/>
      <c r="D638" s="705"/>
      <c r="E638" s="705"/>
      <c r="F638" s="705"/>
      <c r="G638" s="705"/>
      <c r="H638" s="788"/>
      <c r="I638" s="165">
        <v>0.5</v>
      </c>
      <c r="J638" s="17"/>
      <c r="K638" s="49">
        <f t="shared" si="44"/>
        <v>0</v>
      </c>
      <c r="L638" s="18"/>
      <c r="M638" s="46">
        <f t="shared" si="45"/>
        <v>0</v>
      </c>
      <c r="N638" s="1"/>
      <c r="O638" s="1"/>
      <c r="P638" s="169">
        <f t="shared" si="46"/>
        <v>0</v>
      </c>
    </row>
    <row r="639" spans="2:16" ht="15" customHeight="1" outlineLevel="1" x14ac:dyDescent="0.35">
      <c r="B639" s="164">
        <v>21</v>
      </c>
      <c r="C639" s="705"/>
      <c r="D639" s="705"/>
      <c r="E639" s="705"/>
      <c r="F639" s="705"/>
      <c r="G639" s="705"/>
      <c r="H639" s="788"/>
      <c r="I639" s="165">
        <v>0.5</v>
      </c>
      <c r="J639" s="17"/>
      <c r="K639" s="49">
        <f t="shared" si="44"/>
        <v>0</v>
      </c>
      <c r="L639" s="18"/>
      <c r="M639" s="46">
        <f t="shared" si="45"/>
        <v>0</v>
      </c>
      <c r="N639" s="1"/>
      <c r="O639" s="1"/>
      <c r="P639" s="169">
        <f t="shared" si="46"/>
        <v>0</v>
      </c>
    </row>
    <row r="640" spans="2:16" ht="15" customHeight="1" outlineLevel="1" x14ac:dyDescent="0.35">
      <c r="B640" s="164">
        <v>22</v>
      </c>
      <c r="C640" s="705"/>
      <c r="D640" s="705"/>
      <c r="E640" s="705"/>
      <c r="F640" s="705"/>
      <c r="G640" s="705"/>
      <c r="H640" s="788"/>
      <c r="I640" s="165">
        <v>0.5</v>
      </c>
      <c r="J640" s="17"/>
      <c r="K640" s="49">
        <f t="shared" si="44"/>
        <v>0</v>
      </c>
      <c r="L640" s="18"/>
      <c r="M640" s="46">
        <f t="shared" si="45"/>
        <v>0</v>
      </c>
      <c r="N640" s="1"/>
      <c r="O640" s="1"/>
      <c r="P640" s="169">
        <f t="shared" si="46"/>
        <v>0</v>
      </c>
    </row>
    <row r="641" spans="2:16" ht="15" customHeight="1" outlineLevel="1" x14ac:dyDescent="0.35">
      <c r="B641" s="164">
        <v>23</v>
      </c>
      <c r="C641" s="705"/>
      <c r="D641" s="705"/>
      <c r="E641" s="705"/>
      <c r="F641" s="705"/>
      <c r="G641" s="705"/>
      <c r="H641" s="788"/>
      <c r="I641" s="165">
        <v>0.5</v>
      </c>
      <c r="J641" s="17"/>
      <c r="K641" s="49">
        <f t="shared" si="44"/>
        <v>0</v>
      </c>
      <c r="L641" s="18"/>
      <c r="M641" s="46">
        <f t="shared" si="45"/>
        <v>0</v>
      </c>
      <c r="N641" s="1"/>
      <c r="O641" s="1"/>
      <c r="P641" s="169">
        <f t="shared" si="46"/>
        <v>0</v>
      </c>
    </row>
    <row r="642" spans="2:16" ht="15" customHeight="1" outlineLevel="1" x14ac:dyDescent="0.35">
      <c r="B642" s="164">
        <v>24</v>
      </c>
      <c r="C642" s="705"/>
      <c r="D642" s="705"/>
      <c r="E642" s="705"/>
      <c r="F642" s="705"/>
      <c r="G642" s="705"/>
      <c r="H642" s="788"/>
      <c r="I642" s="165">
        <v>0.5</v>
      </c>
      <c r="J642" s="17"/>
      <c r="K642" s="49">
        <f t="shared" si="44"/>
        <v>0</v>
      </c>
      <c r="L642" s="18"/>
      <c r="M642" s="46">
        <f t="shared" si="45"/>
        <v>0</v>
      </c>
      <c r="N642" s="1"/>
      <c r="O642" s="1"/>
      <c r="P642" s="169">
        <f t="shared" si="46"/>
        <v>0</v>
      </c>
    </row>
    <row r="643" spans="2:16" ht="15" customHeight="1" outlineLevel="1" x14ac:dyDescent="0.35">
      <c r="B643" s="164">
        <v>25</v>
      </c>
      <c r="C643" s="705"/>
      <c r="D643" s="705"/>
      <c r="E643" s="705"/>
      <c r="F643" s="705"/>
      <c r="G643" s="705"/>
      <c r="H643" s="788"/>
      <c r="I643" s="165">
        <v>0.5</v>
      </c>
      <c r="J643" s="17"/>
      <c r="K643" s="49">
        <f t="shared" si="44"/>
        <v>0</v>
      </c>
      <c r="L643" s="18"/>
      <c r="M643" s="46">
        <f t="shared" si="45"/>
        <v>0</v>
      </c>
      <c r="N643" s="1"/>
      <c r="O643" s="1"/>
      <c r="P643" s="169">
        <f t="shared" si="46"/>
        <v>0</v>
      </c>
    </row>
    <row r="644" spans="2:16" ht="15" customHeight="1" outlineLevel="1" x14ac:dyDescent="0.35">
      <c r="B644" s="164">
        <v>26</v>
      </c>
      <c r="C644" s="705"/>
      <c r="D644" s="705"/>
      <c r="E644" s="705"/>
      <c r="F644" s="705"/>
      <c r="G644" s="705"/>
      <c r="H644" s="788"/>
      <c r="I644" s="165">
        <v>0.5</v>
      </c>
      <c r="J644" s="17"/>
      <c r="K644" s="49">
        <f t="shared" si="44"/>
        <v>0</v>
      </c>
      <c r="L644" s="18"/>
      <c r="M644" s="46">
        <f t="shared" si="45"/>
        <v>0</v>
      </c>
      <c r="N644" s="1"/>
      <c r="O644" s="1"/>
      <c r="P644" s="169">
        <f t="shared" si="46"/>
        <v>0</v>
      </c>
    </row>
    <row r="645" spans="2:16" ht="15" customHeight="1" outlineLevel="1" x14ac:dyDescent="0.35">
      <c r="B645" s="164">
        <v>27</v>
      </c>
      <c r="C645" s="705"/>
      <c r="D645" s="705"/>
      <c r="E645" s="705"/>
      <c r="F645" s="705"/>
      <c r="G645" s="705"/>
      <c r="H645" s="788"/>
      <c r="I645" s="165">
        <v>0.5</v>
      </c>
      <c r="J645" s="17"/>
      <c r="K645" s="49">
        <f t="shared" si="44"/>
        <v>0</v>
      </c>
      <c r="L645" s="18"/>
      <c r="M645" s="46">
        <f t="shared" si="45"/>
        <v>0</v>
      </c>
      <c r="N645" s="1"/>
      <c r="O645" s="1"/>
      <c r="P645" s="169">
        <f t="shared" si="46"/>
        <v>0</v>
      </c>
    </row>
    <row r="646" spans="2:16" ht="15" customHeight="1" outlineLevel="1" x14ac:dyDescent="0.35">
      <c r="B646" s="164">
        <v>28</v>
      </c>
      <c r="C646" s="705"/>
      <c r="D646" s="705"/>
      <c r="E646" s="705"/>
      <c r="F646" s="705"/>
      <c r="G646" s="705"/>
      <c r="H646" s="788"/>
      <c r="I646" s="165">
        <v>0.5</v>
      </c>
      <c r="J646" s="17"/>
      <c r="K646" s="49">
        <f t="shared" si="44"/>
        <v>0</v>
      </c>
      <c r="L646" s="18"/>
      <c r="M646" s="46">
        <f t="shared" si="45"/>
        <v>0</v>
      </c>
      <c r="N646" s="1"/>
      <c r="O646" s="1"/>
      <c r="P646" s="169">
        <f t="shared" si="46"/>
        <v>0</v>
      </c>
    </row>
    <row r="647" spans="2:16" ht="15" customHeight="1" outlineLevel="1" x14ac:dyDescent="0.35">
      <c r="B647" s="164">
        <v>29</v>
      </c>
      <c r="C647" s="705"/>
      <c r="D647" s="705"/>
      <c r="E647" s="705"/>
      <c r="F647" s="705"/>
      <c r="G647" s="705"/>
      <c r="H647" s="788"/>
      <c r="I647" s="165">
        <v>0.5</v>
      </c>
      <c r="J647" s="17"/>
      <c r="K647" s="49">
        <f t="shared" si="44"/>
        <v>0</v>
      </c>
      <c r="L647" s="18"/>
      <c r="M647" s="46">
        <f t="shared" si="45"/>
        <v>0</v>
      </c>
      <c r="N647" s="1"/>
      <c r="O647" s="1"/>
      <c r="P647" s="169">
        <f t="shared" si="46"/>
        <v>0</v>
      </c>
    </row>
    <row r="648" spans="2:16" ht="15" customHeight="1" outlineLevel="1" x14ac:dyDescent="0.35">
      <c r="B648" s="164">
        <v>30</v>
      </c>
      <c r="C648" s="705"/>
      <c r="D648" s="705"/>
      <c r="E648" s="705"/>
      <c r="F648" s="705"/>
      <c r="G648" s="705"/>
      <c r="H648" s="788"/>
      <c r="I648" s="165">
        <v>0.5</v>
      </c>
      <c r="J648" s="17"/>
      <c r="K648" s="49">
        <f t="shared" si="44"/>
        <v>0</v>
      </c>
      <c r="L648" s="18"/>
      <c r="M648" s="46">
        <f t="shared" si="45"/>
        <v>0</v>
      </c>
      <c r="N648" s="1"/>
      <c r="O648" s="1"/>
      <c r="P648" s="169">
        <f t="shared" si="46"/>
        <v>0</v>
      </c>
    </row>
    <row r="649" spans="2:16" ht="15" customHeight="1" outlineLevel="1" x14ac:dyDescent="0.35">
      <c r="B649" s="164">
        <v>31</v>
      </c>
      <c r="C649" s="705"/>
      <c r="D649" s="705"/>
      <c r="E649" s="705"/>
      <c r="F649" s="705"/>
      <c r="G649" s="705"/>
      <c r="H649" s="788"/>
      <c r="I649" s="165">
        <v>0.5</v>
      </c>
      <c r="J649" s="17"/>
      <c r="K649" s="49">
        <f t="shared" si="44"/>
        <v>0</v>
      </c>
      <c r="L649" s="18"/>
      <c r="M649" s="46">
        <f t="shared" si="45"/>
        <v>0</v>
      </c>
      <c r="N649" s="1"/>
      <c r="O649" s="1"/>
      <c r="P649" s="169">
        <f t="shared" si="46"/>
        <v>0</v>
      </c>
    </row>
    <row r="650" spans="2:16" ht="15" customHeight="1" outlineLevel="1" x14ac:dyDescent="0.35">
      <c r="B650" s="164">
        <v>32</v>
      </c>
      <c r="C650" s="705"/>
      <c r="D650" s="705"/>
      <c r="E650" s="705"/>
      <c r="F650" s="705"/>
      <c r="G650" s="705"/>
      <c r="H650" s="788"/>
      <c r="I650" s="165">
        <v>0.5</v>
      </c>
      <c r="J650" s="17"/>
      <c r="K650" s="49">
        <f t="shared" si="44"/>
        <v>0</v>
      </c>
      <c r="L650" s="18"/>
      <c r="M650" s="46">
        <f t="shared" si="45"/>
        <v>0</v>
      </c>
      <c r="N650" s="1"/>
      <c r="O650" s="1"/>
      <c r="P650" s="169">
        <f t="shared" si="46"/>
        <v>0</v>
      </c>
    </row>
    <row r="651" spans="2:16" ht="15" customHeight="1" outlineLevel="1" x14ac:dyDescent="0.35">
      <c r="B651" s="164">
        <v>33</v>
      </c>
      <c r="C651" s="705"/>
      <c r="D651" s="705"/>
      <c r="E651" s="705"/>
      <c r="F651" s="705"/>
      <c r="G651" s="705"/>
      <c r="H651" s="788"/>
      <c r="I651" s="165">
        <v>0.5</v>
      </c>
      <c r="J651" s="17"/>
      <c r="K651" s="49">
        <f t="shared" si="44"/>
        <v>0</v>
      </c>
      <c r="L651" s="18"/>
      <c r="M651" s="46">
        <f t="shared" si="45"/>
        <v>0</v>
      </c>
      <c r="N651" s="1"/>
      <c r="O651" s="1"/>
      <c r="P651" s="169">
        <f t="shared" si="46"/>
        <v>0</v>
      </c>
    </row>
    <row r="652" spans="2:16" ht="15" customHeight="1" outlineLevel="1" x14ac:dyDescent="0.35">
      <c r="B652" s="164">
        <v>34</v>
      </c>
      <c r="C652" s="705"/>
      <c r="D652" s="705"/>
      <c r="E652" s="705"/>
      <c r="F652" s="705"/>
      <c r="G652" s="705"/>
      <c r="H652" s="788"/>
      <c r="I652" s="165">
        <v>0.5</v>
      </c>
      <c r="J652" s="17"/>
      <c r="K652" s="49">
        <f t="shared" si="44"/>
        <v>0</v>
      </c>
      <c r="L652" s="18"/>
      <c r="M652" s="46">
        <f t="shared" si="45"/>
        <v>0</v>
      </c>
      <c r="N652" s="1"/>
      <c r="O652" s="1"/>
      <c r="P652" s="169">
        <f t="shared" si="46"/>
        <v>0</v>
      </c>
    </row>
    <row r="653" spans="2:16" ht="15" customHeight="1" outlineLevel="1" x14ac:dyDescent="0.35">
      <c r="B653" s="164">
        <v>35</v>
      </c>
      <c r="C653" s="705"/>
      <c r="D653" s="705"/>
      <c r="E653" s="705"/>
      <c r="F653" s="705"/>
      <c r="G653" s="705"/>
      <c r="H653" s="788"/>
      <c r="I653" s="165">
        <v>0.5</v>
      </c>
      <c r="J653" s="17"/>
      <c r="K653" s="49">
        <f t="shared" si="44"/>
        <v>0</v>
      </c>
      <c r="L653" s="18"/>
      <c r="M653" s="46">
        <f t="shared" si="45"/>
        <v>0</v>
      </c>
      <c r="N653" s="1"/>
      <c r="O653" s="1"/>
      <c r="P653" s="169">
        <f t="shared" si="46"/>
        <v>0</v>
      </c>
    </row>
    <row r="654" spans="2:16" ht="15" customHeight="1" outlineLevel="1" x14ac:dyDescent="0.35">
      <c r="B654" s="164">
        <v>36</v>
      </c>
      <c r="C654" s="705"/>
      <c r="D654" s="705"/>
      <c r="E654" s="705"/>
      <c r="F654" s="705"/>
      <c r="G654" s="705"/>
      <c r="H654" s="788"/>
      <c r="I654" s="165">
        <v>0.5</v>
      </c>
      <c r="J654" s="17"/>
      <c r="K654" s="49">
        <f t="shared" si="44"/>
        <v>0</v>
      </c>
      <c r="L654" s="18"/>
      <c r="M654" s="46">
        <f t="shared" si="45"/>
        <v>0</v>
      </c>
      <c r="N654" s="1"/>
      <c r="O654" s="1"/>
      <c r="P654" s="169">
        <f t="shared" si="46"/>
        <v>0</v>
      </c>
    </row>
    <row r="655" spans="2:16" ht="15" customHeight="1" outlineLevel="1" x14ac:dyDescent="0.35">
      <c r="B655" s="164">
        <v>37</v>
      </c>
      <c r="C655" s="705"/>
      <c r="D655" s="705"/>
      <c r="E655" s="705"/>
      <c r="F655" s="705"/>
      <c r="G655" s="705"/>
      <c r="H655" s="788"/>
      <c r="I655" s="165">
        <v>0.5</v>
      </c>
      <c r="J655" s="17"/>
      <c r="K655" s="49">
        <f t="shared" si="44"/>
        <v>0</v>
      </c>
      <c r="L655" s="18"/>
      <c r="M655" s="46">
        <f t="shared" si="45"/>
        <v>0</v>
      </c>
      <c r="N655" s="1"/>
      <c r="O655" s="1"/>
      <c r="P655" s="169">
        <f t="shared" si="46"/>
        <v>0</v>
      </c>
    </row>
    <row r="656" spans="2:16" ht="15" customHeight="1" outlineLevel="1" x14ac:dyDescent="0.35">
      <c r="B656" s="164">
        <v>38</v>
      </c>
      <c r="C656" s="705"/>
      <c r="D656" s="705"/>
      <c r="E656" s="705"/>
      <c r="F656" s="705"/>
      <c r="G656" s="705"/>
      <c r="H656" s="788"/>
      <c r="I656" s="165">
        <v>0.5</v>
      </c>
      <c r="J656" s="17"/>
      <c r="K656" s="49">
        <f t="shared" si="44"/>
        <v>0</v>
      </c>
      <c r="L656" s="18"/>
      <c r="M656" s="46">
        <f t="shared" si="45"/>
        <v>0</v>
      </c>
      <c r="N656" s="1"/>
      <c r="O656" s="1"/>
      <c r="P656" s="169">
        <f t="shared" si="46"/>
        <v>0</v>
      </c>
    </row>
    <row r="657" spans="2:16" ht="15" customHeight="1" outlineLevel="1" x14ac:dyDescent="0.35">
      <c r="B657" s="164">
        <v>39</v>
      </c>
      <c r="C657" s="705"/>
      <c r="D657" s="705"/>
      <c r="E657" s="705"/>
      <c r="F657" s="705"/>
      <c r="G657" s="705"/>
      <c r="H657" s="788"/>
      <c r="I657" s="165">
        <v>0.5</v>
      </c>
      <c r="J657" s="17"/>
      <c r="K657" s="49">
        <f t="shared" si="44"/>
        <v>0</v>
      </c>
      <c r="L657" s="18"/>
      <c r="M657" s="46">
        <f t="shared" si="45"/>
        <v>0</v>
      </c>
      <c r="N657" s="1"/>
      <c r="O657" s="1"/>
      <c r="P657" s="169">
        <f t="shared" si="46"/>
        <v>0</v>
      </c>
    </row>
    <row r="658" spans="2:16" ht="15" customHeight="1" outlineLevel="1" x14ac:dyDescent="0.35">
      <c r="B658" s="164">
        <v>40</v>
      </c>
      <c r="C658" s="705"/>
      <c r="D658" s="705"/>
      <c r="E658" s="705"/>
      <c r="F658" s="705"/>
      <c r="G658" s="705"/>
      <c r="H658" s="788"/>
      <c r="I658" s="165">
        <v>0.5</v>
      </c>
      <c r="J658" s="17"/>
      <c r="K658" s="49">
        <f t="shared" si="44"/>
        <v>0</v>
      </c>
      <c r="L658" s="18"/>
      <c r="M658" s="46">
        <f t="shared" si="45"/>
        <v>0</v>
      </c>
      <c r="N658" s="1"/>
      <c r="O658" s="1"/>
      <c r="P658" s="169">
        <f t="shared" si="46"/>
        <v>0</v>
      </c>
    </row>
    <row r="659" spans="2:16" ht="15" customHeight="1" outlineLevel="1" x14ac:dyDescent="0.35">
      <c r="B659" s="164">
        <v>41</v>
      </c>
      <c r="C659" s="705"/>
      <c r="D659" s="705"/>
      <c r="E659" s="705"/>
      <c r="F659" s="705"/>
      <c r="G659" s="705"/>
      <c r="H659" s="788"/>
      <c r="I659" s="165">
        <v>0.5</v>
      </c>
      <c r="J659" s="17"/>
      <c r="K659" s="49">
        <f t="shared" si="44"/>
        <v>0</v>
      </c>
      <c r="L659" s="18"/>
      <c r="M659" s="46">
        <f t="shared" si="45"/>
        <v>0</v>
      </c>
      <c r="N659" s="1"/>
      <c r="O659" s="1"/>
      <c r="P659" s="169">
        <f t="shared" si="46"/>
        <v>0</v>
      </c>
    </row>
    <row r="660" spans="2:16" ht="15" customHeight="1" outlineLevel="1" x14ac:dyDescent="0.35">
      <c r="B660" s="164">
        <v>42</v>
      </c>
      <c r="C660" s="705"/>
      <c r="D660" s="705"/>
      <c r="E660" s="705"/>
      <c r="F660" s="705"/>
      <c r="G660" s="705"/>
      <c r="H660" s="788"/>
      <c r="I660" s="165">
        <v>0.5</v>
      </c>
      <c r="J660" s="17"/>
      <c r="K660" s="49">
        <f>IF(OR(I660=0,J660=0),0,IF((((($O$5^2*I660^2)/$H$6^2)*J660)/((($O$5^2*I660^2)/$H$6^2)+J660))&lt;(($O$5^2*I660^2)/$H$6^2),ROUND((((($O$5^2*I660^2)/$H$6^2)*J660)/((($O$5^2*I660^2)/$H$6^2)+J660)),0),ROUND((($O$5^2*I660^2)/$H$6^2),0)))</f>
        <v>0</v>
      </c>
      <c r="L660" s="18"/>
      <c r="M660" s="46">
        <f t="shared" si="45"/>
        <v>0</v>
      </c>
      <c r="N660" s="1"/>
      <c r="O660" s="1"/>
      <c r="P660" s="169">
        <f t="shared" si="46"/>
        <v>0</v>
      </c>
    </row>
    <row r="661" spans="2:16" ht="15" customHeight="1" outlineLevel="1" x14ac:dyDescent="0.35">
      <c r="B661" s="164">
        <v>43</v>
      </c>
      <c r="C661" s="705"/>
      <c r="D661" s="705"/>
      <c r="E661" s="705"/>
      <c r="F661" s="705"/>
      <c r="G661" s="705"/>
      <c r="H661" s="788"/>
      <c r="I661" s="165">
        <v>0.5</v>
      </c>
      <c r="J661" s="17"/>
      <c r="K661" s="49">
        <f t="shared" ref="K661:K668" si="47">IF(OR(I661=0,J661=0),0,IF((((($O$5^2*I661^2)/$H$6^2)*J661)/((($O$5^2*I661^2)/$H$6^2)+J661))&lt;(($O$5^2*I661^2)/$H$6^2),ROUND((((($O$5^2*I661^2)/$H$6^2)*J661)/((($O$5^2*I661^2)/$H$6^2)+J661)),0),ROUND((($O$5^2*I661^2)/$H$6^2),0)))</f>
        <v>0</v>
      </c>
      <c r="L661" s="18"/>
      <c r="M661" s="46">
        <f t="shared" si="45"/>
        <v>0</v>
      </c>
      <c r="N661" s="1"/>
      <c r="O661" s="1"/>
      <c r="P661" s="169">
        <f t="shared" si="46"/>
        <v>0</v>
      </c>
    </row>
    <row r="662" spans="2:16" ht="15" customHeight="1" outlineLevel="1" x14ac:dyDescent="0.35">
      <c r="B662" s="164">
        <v>44</v>
      </c>
      <c r="C662" s="705"/>
      <c r="D662" s="705"/>
      <c r="E662" s="705"/>
      <c r="F662" s="705"/>
      <c r="G662" s="705"/>
      <c r="H662" s="788"/>
      <c r="I662" s="165">
        <v>0.5</v>
      </c>
      <c r="J662" s="17"/>
      <c r="K662" s="49">
        <f t="shared" si="47"/>
        <v>0</v>
      </c>
      <c r="L662" s="18"/>
      <c r="M662" s="46">
        <f t="shared" si="45"/>
        <v>0</v>
      </c>
      <c r="N662" s="1"/>
      <c r="O662" s="1"/>
      <c r="P662" s="169">
        <f t="shared" si="46"/>
        <v>0</v>
      </c>
    </row>
    <row r="663" spans="2:16" ht="15" customHeight="1" outlineLevel="1" x14ac:dyDescent="0.35">
      <c r="B663" s="164">
        <v>45</v>
      </c>
      <c r="C663" s="705"/>
      <c r="D663" s="705"/>
      <c r="E663" s="705"/>
      <c r="F663" s="705"/>
      <c r="G663" s="705"/>
      <c r="H663" s="788"/>
      <c r="I663" s="165">
        <v>0.5</v>
      </c>
      <c r="J663" s="17"/>
      <c r="K663" s="49">
        <f t="shared" si="47"/>
        <v>0</v>
      </c>
      <c r="L663" s="18"/>
      <c r="M663" s="46">
        <f t="shared" si="45"/>
        <v>0</v>
      </c>
      <c r="N663" s="1"/>
      <c r="O663" s="1"/>
      <c r="P663" s="169">
        <f t="shared" si="46"/>
        <v>0</v>
      </c>
    </row>
    <row r="664" spans="2:16" ht="15" customHeight="1" outlineLevel="1" x14ac:dyDescent="0.35">
      <c r="B664" s="164">
        <v>46</v>
      </c>
      <c r="C664" s="705"/>
      <c r="D664" s="705"/>
      <c r="E664" s="705"/>
      <c r="F664" s="705"/>
      <c r="G664" s="705"/>
      <c r="H664" s="788"/>
      <c r="I664" s="165">
        <v>0.5</v>
      </c>
      <c r="J664" s="17"/>
      <c r="K664" s="49">
        <f t="shared" si="47"/>
        <v>0</v>
      </c>
      <c r="L664" s="18"/>
      <c r="M664" s="46">
        <f t="shared" si="45"/>
        <v>0</v>
      </c>
      <c r="N664" s="1"/>
      <c r="O664" s="1"/>
      <c r="P664" s="169">
        <f t="shared" si="46"/>
        <v>0</v>
      </c>
    </row>
    <row r="665" spans="2:16" ht="15" customHeight="1" outlineLevel="1" x14ac:dyDescent="0.35">
      <c r="B665" s="164">
        <v>47</v>
      </c>
      <c r="C665" s="705"/>
      <c r="D665" s="705"/>
      <c r="E665" s="705"/>
      <c r="F665" s="705"/>
      <c r="G665" s="705"/>
      <c r="H665" s="788"/>
      <c r="I665" s="165">
        <v>0.5</v>
      </c>
      <c r="J665" s="17"/>
      <c r="K665" s="49">
        <f t="shared" si="47"/>
        <v>0</v>
      </c>
      <c r="L665" s="18"/>
      <c r="M665" s="46">
        <f t="shared" si="45"/>
        <v>0</v>
      </c>
      <c r="N665" s="1"/>
      <c r="O665" s="1"/>
      <c r="P665" s="169">
        <f t="shared" si="46"/>
        <v>0</v>
      </c>
    </row>
    <row r="666" spans="2:16" ht="15" customHeight="1" outlineLevel="1" x14ac:dyDescent="0.35">
      <c r="B666" s="164">
        <v>48</v>
      </c>
      <c r="C666" s="705"/>
      <c r="D666" s="705"/>
      <c r="E666" s="705"/>
      <c r="F666" s="705"/>
      <c r="G666" s="705"/>
      <c r="H666" s="788"/>
      <c r="I666" s="165">
        <v>0.5</v>
      </c>
      <c r="J666" s="17"/>
      <c r="K666" s="49">
        <f t="shared" si="47"/>
        <v>0</v>
      </c>
      <c r="L666" s="18"/>
      <c r="M666" s="46">
        <f t="shared" si="45"/>
        <v>0</v>
      </c>
      <c r="N666" s="1"/>
      <c r="O666" s="1"/>
      <c r="P666" s="169">
        <f t="shared" si="46"/>
        <v>0</v>
      </c>
    </row>
    <row r="667" spans="2:16" ht="15" customHeight="1" outlineLevel="1" x14ac:dyDescent="0.35">
      <c r="B667" s="164">
        <v>49</v>
      </c>
      <c r="C667" s="705"/>
      <c r="D667" s="705"/>
      <c r="E667" s="705"/>
      <c r="F667" s="705"/>
      <c r="G667" s="705"/>
      <c r="H667" s="788"/>
      <c r="I667" s="165">
        <v>0.5</v>
      </c>
      <c r="J667" s="17"/>
      <c r="K667" s="49">
        <f t="shared" si="47"/>
        <v>0</v>
      </c>
      <c r="L667" s="18"/>
      <c r="M667" s="46">
        <f t="shared" si="45"/>
        <v>0</v>
      </c>
      <c r="N667" s="1"/>
      <c r="O667" s="1"/>
      <c r="P667" s="169">
        <f t="shared" si="46"/>
        <v>0</v>
      </c>
    </row>
    <row r="668" spans="2:16" ht="15" customHeight="1" outlineLevel="1" x14ac:dyDescent="0.35">
      <c r="B668" s="164">
        <v>50</v>
      </c>
      <c r="C668" s="705"/>
      <c r="D668" s="705"/>
      <c r="E668" s="705"/>
      <c r="F668" s="705"/>
      <c r="G668" s="705"/>
      <c r="H668" s="788"/>
      <c r="I668" s="165">
        <v>0.5</v>
      </c>
      <c r="J668" s="17"/>
      <c r="K668" s="49">
        <f t="shared" si="47"/>
        <v>0</v>
      </c>
      <c r="L668" s="18"/>
      <c r="M668" s="46">
        <f t="shared" si="45"/>
        <v>0</v>
      </c>
      <c r="N668" s="1"/>
      <c r="O668" s="1"/>
      <c r="P668" s="169">
        <f t="shared" si="46"/>
        <v>0</v>
      </c>
    </row>
    <row r="669" spans="2:16" ht="15" customHeight="1" x14ac:dyDescent="0.35">
      <c r="B669" s="170"/>
      <c r="C669" s="795" t="s">
        <v>1046</v>
      </c>
      <c r="D669" s="795"/>
      <c r="E669" s="795"/>
      <c r="F669" s="795"/>
      <c r="G669" s="795"/>
      <c r="H669" s="795"/>
      <c r="I669" s="795"/>
      <c r="J669" s="795"/>
      <c r="K669" s="795"/>
      <c r="L669" s="796"/>
      <c r="M669" s="171">
        <f>SUM(M619:M668)</f>
        <v>0</v>
      </c>
      <c r="N669" s="171">
        <f>SUM(N619:N668)</f>
        <v>0</v>
      </c>
      <c r="O669" s="171">
        <f>SUM(O619:O668)</f>
        <v>0</v>
      </c>
      <c r="P669" s="171">
        <f>SUM(P619:P668)</f>
        <v>0</v>
      </c>
    </row>
    <row r="670" spans="2:16" ht="15" customHeight="1" x14ac:dyDescent="0.35">
      <c r="B670" s="172"/>
      <c r="C670" s="793" t="s">
        <v>1047</v>
      </c>
      <c r="D670" s="793"/>
      <c r="E670" s="793"/>
      <c r="F670" s="793"/>
      <c r="G670" s="793"/>
      <c r="H670" s="793"/>
      <c r="I670" s="793"/>
      <c r="J670" s="793"/>
      <c r="K670" s="793"/>
      <c r="L670" s="794"/>
      <c r="M670" s="173">
        <f>SUM(M616,M669)</f>
        <v>0</v>
      </c>
      <c r="N670" s="173">
        <f>SUM(N616,N669)</f>
        <v>0</v>
      </c>
      <c r="O670" s="173">
        <f>SUM(O616,O669)</f>
        <v>0</v>
      </c>
      <c r="P670" s="173">
        <f>SUM(P616,P669)</f>
        <v>0</v>
      </c>
    </row>
    <row r="671" spans="2:16" ht="15" customHeight="1" x14ac:dyDescent="0.35">
      <c r="B671" s="58"/>
      <c r="C671" s="808" t="s">
        <v>1048</v>
      </c>
      <c r="D671" s="808"/>
      <c r="E671" s="808"/>
      <c r="F671" s="808"/>
      <c r="G671" s="808"/>
      <c r="H671" s="808"/>
      <c r="I671" s="808"/>
      <c r="J671" s="808"/>
      <c r="K671" s="808"/>
      <c r="L671" s="809"/>
      <c r="M671" s="175">
        <f>SUM(M115,M223,M291,M399,M507,M562,M670)</f>
        <v>0</v>
      </c>
      <c r="N671" s="175">
        <f>SUM(N115,N223,N291,N399,N507,N562,N670)</f>
        <v>0</v>
      </c>
      <c r="O671" s="175">
        <f>SUM(O115,O223,O291,O399,O507,O562,O670)</f>
        <v>0</v>
      </c>
      <c r="P671" s="175">
        <f>SUM(P115,P223,P291,P399,P507,P562,P670)</f>
        <v>0</v>
      </c>
    </row>
    <row r="673" spans="2:16" ht="15" hidden="1" customHeight="1" x14ac:dyDescent="0.35">
      <c r="B673" s="733" t="s">
        <v>935</v>
      </c>
      <c r="C673" s="734"/>
      <c r="D673" s="734"/>
      <c r="E673" s="734"/>
      <c r="F673" s="734"/>
      <c r="G673" s="734"/>
      <c r="H673" s="734"/>
      <c r="I673" s="734"/>
      <c r="J673" s="734"/>
      <c r="K673" s="734"/>
      <c r="L673" s="734"/>
      <c r="M673" s="734"/>
      <c r="N673" s="734"/>
      <c r="O673" s="734"/>
      <c r="P673" s="735"/>
    </row>
    <row r="674" spans="2:16" ht="15" hidden="1" customHeight="1" x14ac:dyDescent="0.35">
      <c r="B674" s="733" t="s">
        <v>563</v>
      </c>
      <c r="C674" s="734"/>
      <c r="D674" s="734"/>
      <c r="E674" s="734"/>
      <c r="F674" s="734"/>
      <c r="G674" s="734"/>
      <c r="H674" s="734"/>
      <c r="I674" s="734"/>
      <c r="J674" s="734"/>
      <c r="K674" s="734"/>
      <c r="L674" s="734"/>
      <c r="M674" s="734"/>
      <c r="N674" s="734"/>
      <c r="O674" s="734"/>
      <c r="P674" s="735"/>
    </row>
    <row r="675" spans="2:16" ht="15" hidden="1" customHeight="1" x14ac:dyDescent="0.35">
      <c r="B675" s="95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7"/>
    </row>
    <row r="676" spans="2:16" ht="15" hidden="1" customHeight="1" x14ac:dyDescent="0.35">
      <c r="B676" s="98"/>
      <c r="C676" s="100"/>
      <c r="D676" s="100" t="s">
        <v>1208</v>
      </c>
      <c r="E676" s="100"/>
      <c r="F676" s="100"/>
      <c r="G676" s="100"/>
      <c r="H676" s="176">
        <v>0.95</v>
      </c>
      <c r="I676" s="100"/>
      <c r="J676" s="100"/>
      <c r="K676" s="100"/>
      <c r="L676" s="100" t="s">
        <v>1207</v>
      </c>
      <c r="M676" s="100"/>
      <c r="N676" s="100"/>
      <c r="O676" s="177">
        <v>1.96</v>
      </c>
      <c r="P676" s="101"/>
    </row>
    <row r="677" spans="2:16" ht="15" hidden="1" customHeight="1" x14ac:dyDescent="0.35">
      <c r="B677" s="98"/>
      <c r="C677" s="100"/>
      <c r="D677" s="100" t="s">
        <v>1209</v>
      </c>
      <c r="E677" s="100"/>
      <c r="F677" s="100"/>
      <c r="G677" s="100"/>
      <c r="H677" s="176">
        <v>0.1</v>
      </c>
      <c r="I677" s="100"/>
      <c r="J677" s="100"/>
      <c r="K677" s="100"/>
      <c r="L677" s="100"/>
      <c r="M677" s="100"/>
      <c r="N677" s="100"/>
      <c r="O677" s="100"/>
      <c r="P677" s="101"/>
    </row>
    <row r="678" spans="2:16" ht="15" hidden="1" customHeight="1" x14ac:dyDescent="0.35">
      <c r="B678" s="106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78"/>
      <c r="O678" s="107"/>
      <c r="P678" s="108"/>
    </row>
    <row r="679" spans="2:16" ht="15" hidden="1" customHeight="1" x14ac:dyDescent="0.35">
      <c r="B679" s="733" t="s">
        <v>895</v>
      </c>
      <c r="C679" s="734"/>
      <c r="D679" s="734"/>
      <c r="E679" s="734"/>
      <c r="F679" s="734"/>
      <c r="G679" s="734"/>
      <c r="H679" s="734"/>
      <c r="I679" s="734"/>
      <c r="J679" s="734"/>
      <c r="K679" s="734"/>
      <c r="L679" s="734"/>
      <c r="M679" s="734"/>
      <c r="N679" s="734"/>
      <c r="O679" s="734"/>
      <c r="P679" s="735"/>
    </row>
    <row r="680" spans="2:16" ht="15" hidden="1" customHeight="1" x14ac:dyDescent="0.35">
      <c r="B680" s="806" t="s">
        <v>564</v>
      </c>
      <c r="C680" s="806"/>
      <c r="D680" s="806"/>
      <c r="E680" s="806"/>
      <c r="F680" s="806"/>
      <c r="G680" s="806"/>
      <c r="H680" s="806"/>
      <c r="I680" s="806"/>
      <c r="J680" s="806"/>
      <c r="K680" s="806"/>
      <c r="L680" s="806"/>
      <c r="M680" s="806" t="s">
        <v>529</v>
      </c>
      <c r="N680" s="806"/>
      <c r="O680" s="806"/>
      <c r="P680" s="806"/>
    </row>
    <row r="681" spans="2:16" ht="15" hidden="1" customHeight="1" x14ac:dyDescent="0.35">
      <c r="B681" s="799" t="s">
        <v>566</v>
      </c>
      <c r="C681" s="800"/>
      <c r="D681" s="800"/>
      <c r="E681" s="800"/>
      <c r="F681" s="800"/>
      <c r="G681" s="800"/>
      <c r="H681" s="801"/>
      <c r="I681" s="179" t="s">
        <v>579</v>
      </c>
      <c r="J681" s="179" t="s">
        <v>567</v>
      </c>
      <c r="K681" s="179" t="s">
        <v>580</v>
      </c>
      <c r="L681" s="179" t="s">
        <v>540</v>
      </c>
      <c r="M681" s="179" t="s">
        <v>1206</v>
      </c>
      <c r="N681" s="180" t="s">
        <v>582</v>
      </c>
      <c r="O681" s="180" t="s">
        <v>583</v>
      </c>
      <c r="P681" s="181" t="s">
        <v>569</v>
      </c>
    </row>
    <row r="682" spans="2:16" ht="15" hidden="1" customHeight="1" x14ac:dyDescent="0.35">
      <c r="B682" s="182">
        <v>1</v>
      </c>
      <c r="C682" s="797"/>
      <c r="D682" s="797"/>
      <c r="E682" s="797"/>
      <c r="F682" s="797"/>
      <c r="G682" s="797"/>
      <c r="H682" s="798"/>
      <c r="I682" s="183"/>
      <c r="J682" s="166"/>
      <c r="K682" s="184">
        <f t="shared" ref="K682:K691" si="48">IF(J682=0,0,($O$676*I682)/SQRT(J682))</f>
        <v>0</v>
      </c>
      <c r="L682" s="167"/>
      <c r="M682" s="185">
        <f>P682-N682-O682</f>
        <v>0</v>
      </c>
      <c r="N682" s="168"/>
      <c r="O682" s="168"/>
      <c r="P682" s="186">
        <f>J682*L682</f>
        <v>0</v>
      </c>
    </row>
    <row r="683" spans="2:16" ht="15" hidden="1" customHeight="1" x14ac:dyDescent="0.35">
      <c r="B683" s="182">
        <v>2</v>
      </c>
      <c r="C683" s="797"/>
      <c r="D683" s="797"/>
      <c r="E683" s="797"/>
      <c r="F683" s="797"/>
      <c r="G683" s="797"/>
      <c r="H683" s="798"/>
      <c r="I683" s="183"/>
      <c r="J683" s="166"/>
      <c r="K683" s="184">
        <f t="shared" si="48"/>
        <v>0</v>
      </c>
      <c r="L683" s="167"/>
      <c r="M683" s="185">
        <f t="shared" ref="M683:M691" si="49">P683-N683-O683</f>
        <v>0</v>
      </c>
      <c r="N683" s="168"/>
      <c r="O683" s="168"/>
      <c r="P683" s="186">
        <f t="shared" ref="P683:P691" si="50">J683*L683</f>
        <v>0</v>
      </c>
    </row>
    <row r="684" spans="2:16" ht="15" hidden="1" customHeight="1" x14ac:dyDescent="0.35">
      <c r="B684" s="182">
        <v>3</v>
      </c>
      <c r="C684" s="797"/>
      <c r="D684" s="797"/>
      <c r="E684" s="797"/>
      <c r="F684" s="797"/>
      <c r="G684" s="797"/>
      <c r="H684" s="798"/>
      <c r="I684" s="183"/>
      <c r="J684" s="166"/>
      <c r="K684" s="184">
        <f t="shared" si="48"/>
        <v>0</v>
      </c>
      <c r="L684" s="167"/>
      <c r="M684" s="185">
        <f t="shared" si="49"/>
        <v>0</v>
      </c>
      <c r="N684" s="168"/>
      <c r="O684" s="168"/>
      <c r="P684" s="186">
        <f t="shared" si="50"/>
        <v>0</v>
      </c>
    </row>
    <row r="685" spans="2:16" ht="15" hidden="1" customHeight="1" x14ac:dyDescent="0.35">
      <c r="B685" s="182">
        <v>4</v>
      </c>
      <c r="C685" s="797"/>
      <c r="D685" s="797"/>
      <c r="E685" s="797"/>
      <c r="F685" s="797"/>
      <c r="G685" s="797"/>
      <c r="H685" s="798"/>
      <c r="I685" s="183"/>
      <c r="J685" s="166"/>
      <c r="K685" s="184">
        <f t="shared" si="48"/>
        <v>0</v>
      </c>
      <c r="L685" s="167"/>
      <c r="M685" s="185">
        <f t="shared" si="49"/>
        <v>0</v>
      </c>
      <c r="N685" s="168"/>
      <c r="O685" s="168"/>
      <c r="P685" s="186">
        <f t="shared" si="50"/>
        <v>0</v>
      </c>
    </row>
    <row r="686" spans="2:16" ht="15" hidden="1" customHeight="1" x14ac:dyDescent="0.35">
      <c r="B686" s="182">
        <v>5</v>
      </c>
      <c r="C686" s="797"/>
      <c r="D686" s="797"/>
      <c r="E686" s="797"/>
      <c r="F686" s="797"/>
      <c r="G686" s="797"/>
      <c r="H686" s="798"/>
      <c r="I686" s="183"/>
      <c r="J686" s="166"/>
      <c r="K686" s="184">
        <f t="shared" si="48"/>
        <v>0</v>
      </c>
      <c r="L686" s="167"/>
      <c r="M686" s="185">
        <f t="shared" si="49"/>
        <v>0</v>
      </c>
      <c r="N686" s="168"/>
      <c r="O686" s="168"/>
      <c r="P686" s="186">
        <f t="shared" si="50"/>
        <v>0</v>
      </c>
    </row>
    <row r="687" spans="2:16" ht="15" hidden="1" customHeight="1" x14ac:dyDescent="0.35">
      <c r="B687" s="182">
        <v>6</v>
      </c>
      <c r="C687" s="797"/>
      <c r="D687" s="797"/>
      <c r="E687" s="797"/>
      <c r="F687" s="797"/>
      <c r="G687" s="797"/>
      <c r="H687" s="798"/>
      <c r="I687" s="183"/>
      <c r="J687" s="166"/>
      <c r="K687" s="184">
        <f t="shared" si="48"/>
        <v>0</v>
      </c>
      <c r="L687" s="167"/>
      <c r="M687" s="185">
        <f t="shared" si="49"/>
        <v>0</v>
      </c>
      <c r="N687" s="168"/>
      <c r="O687" s="168"/>
      <c r="P687" s="186">
        <f t="shared" si="50"/>
        <v>0</v>
      </c>
    </row>
    <row r="688" spans="2:16" ht="15" hidden="1" customHeight="1" x14ac:dyDescent="0.35">
      <c r="B688" s="182">
        <v>7</v>
      </c>
      <c r="C688" s="797"/>
      <c r="D688" s="797"/>
      <c r="E688" s="797"/>
      <c r="F688" s="797"/>
      <c r="G688" s="797"/>
      <c r="H688" s="798"/>
      <c r="I688" s="183"/>
      <c r="J688" s="166"/>
      <c r="K688" s="184">
        <f t="shared" si="48"/>
        <v>0</v>
      </c>
      <c r="L688" s="167"/>
      <c r="M688" s="185">
        <f t="shared" si="49"/>
        <v>0</v>
      </c>
      <c r="N688" s="168"/>
      <c r="O688" s="168"/>
      <c r="P688" s="186">
        <f t="shared" si="50"/>
        <v>0</v>
      </c>
    </row>
    <row r="689" spans="2:16" ht="15" hidden="1" customHeight="1" x14ac:dyDescent="0.35">
      <c r="B689" s="182">
        <v>8</v>
      </c>
      <c r="C689" s="797"/>
      <c r="D689" s="797"/>
      <c r="E689" s="797"/>
      <c r="F689" s="797"/>
      <c r="G689" s="797"/>
      <c r="H689" s="798"/>
      <c r="I689" s="183"/>
      <c r="J689" s="166"/>
      <c r="K689" s="184">
        <f t="shared" si="48"/>
        <v>0</v>
      </c>
      <c r="L689" s="167"/>
      <c r="M689" s="185">
        <f t="shared" si="49"/>
        <v>0</v>
      </c>
      <c r="N689" s="168"/>
      <c r="O689" s="168"/>
      <c r="P689" s="186">
        <f t="shared" si="50"/>
        <v>0</v>
      </c>
    </row>
    <row r="690" spans="2:16" ht="15" hidden="1" customHeight="1" x14ac:dyDescent="0.35">
      <c r="B690" s="182">
        <v>9</v>
      </c>
      <c r="C690" s="797"/>
      <c r="D690" s="797"/>
      <c r="E690" s="797"/>
      <c r="F690" s="797"/>
      <c r="G690" s="797"/>
      <c r="H690" s="798"/>
      <c r="I690" s="183"/>
      <c r="J690" s="166"/>
      <c r="K690" s="184">
        <f t="shared" si="48"/>
        <v>0</v>
      </c>
      <c r="L690" s="167"/>
      <c r="M690" s="185">
        <f t="shared" si="49"/>
        <v>0</v>
      </c>
      <c r="N690" s="168"/>
      <c r="O690" s="168"/>
      <c r="P690" s="186">
        <f t="shared" si="50"/>
        <v>0</v>
      </c>
    </row>
    <row r="691" spans="2:16" ht="15" hidden="1" customHeight="1" x14ac:dyDescent="0.35">
      <c r="B691" s="182">
        <v>10</v>
      </c>
      <c r="C691" s="797"/>
      <c r="D691" s="797"/>
      <c r="E691" s="797"/>
      <c r="F691" s="797"/>
      <c r="G691" s="797"/>
      <c r="H691" s="798"/>
      <c r="I691" s="183"/>
      <c r="J691" s="166"/>
      <c r="K691" s="184">
        <f t="shared" si="48"/>
        <v>0</v>
      </c>
      <c r="L691" s="167"/>
      <c r="M691" s="185">
        <f t="shared" si="49"/>
        <v>0</v>
      </c>
      <c r="N691" s="168"/>
      <c r="O691" s="168"/>
      <c r="P691" s="186">
        <f t="shared" si="50"/>
        <v>0</v>
      </c>
    </row>
    <row r="692" spans="2:16" ht="15" hidden="1" customHeight="1" x14ac:dyDescent="0.35">
      <c r="B692" s="187"/>
      <c r="C692" s="802" t="s">
        <v>1027</v>
      </c>
      <c r="D692" s="802"/>
      <c r="E692" s="802"/>
      <c r="F692" s="802"/>
      <c r="G692" s="802"/>
      <c r="H692" s="802"/>
      <c r="I692" s="802"/>
      <c r="J692" s="802"/>
      <c r="K692" s="802"/>
      <c r="L692" s="803"/>
      <c r="M692" s="188">
        <f>SUM(M682:M691)</f>
        <v>0</v>
      </c>
      <c r="N692" s="189">
        <f>SUM(N682:N691)</f>
        <v>0</v>
      </c>
      <c r="O692" s="189">
        <f>SUM(O682:O691)</f>
        <v>0</v>
      </c>
      <c r="P692" s="189">
        <f>SUM(P682:P691)</f>
        <v>0</v>
      </c>
    </row>
    <row r="693" spans="2:16" ht="15" hidden="1" customHeight="1" x14ac:dyDescent="0.35">
      <c r="B693" s="806" t="s">
        <v>565</v>
      </c>
      <c r="C693" s="806"/>
      <c r="D693" s="806"/>
      <c r="E693" s="806"/>
      <c r="F693" s="806"/>
      <c r="G693" s="806"/>
      <c r="H693" s="806"/>
      <c r="I693" s="806"/>
      <c r="J693" s="806"/>
      <c r="K693" s="806"/>
      <c r="L693" s="806"/>
      <c r="M693" s="806" t="s">
        <v>529</v>
      </c>
      <c r="N693" s="806"/>
      <c r="O693" s="806"/>
      <c r="P693" s="806"/>
    </row>
    <row r="694" spans="2:16" ht="15" hidden="1" customHeight="1" x14ac:dyDescent="0.35">
      <c r="B694" s="799" t="s">
        <v>566</v>
      </c>
      <c r="C694" s="800"/>
      <c r="D694" s="800"/>
      <c r="E694" s="800"/>
      <c r="F694" s="800"/>
      <c r="G694" s="800"/>
      <c r="H694" s="801"/>
      <c r="I694" s="179" t="s">
        <v>579</v>
      </c>
      <c r="J694" s="179" t="s">
        <v>567</v>
      </c>
      <c r="K694" s="179" t="s">
        <v>580</v>
      </c>
      <c r="L694" s="179" t="s">
        <v>540</v>
      </c>
      <c r="M694" s="179" t="s">
        <v>1206</v>
      </c>
      <c r="N694" s="180" t="s">
        <v>582</v>
      </c>
      <c r="O694" s="180" t="s">
        <v>583</v>
      </c>
      <c r="P694" s="181" t="s">
        <v>569</v>
      </c>
    </row>
    <row r="695" spans="2:16" ht="15" hidden="1" customHeight="1" x14ac:dyDescent="0.35">
      <c r="B695" s="182">
        <v>1</v>
      </c>
      <c r="C695" s="797"/>
      <c r="D695" s="797"/>
      <c r="E695" s="797"/>
      <c r="F695" s="797"/>
      <c r="G695" s="797"/>
      <c r="H695" s="798"/>
      <c r="I695" s="183"/>
      <c r="J695" s="166"/>
      <c r="K695" s="184">
        <f t="shared" ref="K695:K704" si="51">IF(J695=0,0,($O$676*I695)/SQRT(J695))</f>
        <v>0</v>
      </c>
      <c r="L695" s="167"/>
      <c r="M695" s="185">
        <f>P695-N695-O695</f>
        <v>0</v>
      </c>
      <c r="N695" s="168"/>
      <c r="O695" s="168"/>
      <c r="P695" s="186">
        <f>J695*L695</f>
        <v>0</v>
      </c>
    </row>
    <row r="696" spans="2:16" ht="15" hidden="1" customHeight="1" x14ac:dyDescent="0.35">
      <c r="B696" s="182">
        <v>2</v>
      </c>
      <c r="C696" s="797"/>
      <c r="D696" s="797"/>
      <c r="E696" s="797"/>
      <c r="F696" s="797"/>
      <c r="G696" s="797"/>
      <c r="H696" s="798"/>
      <c r="I696" s="183"/>
      <c r="J696" s="166"/>
      <c r="K696" s="184">
        <f t="shared" si="51"/>
        <v>0</v>
      </c>
      <c r="L696" s="167"/>
      <c r="M696" s="185">
        <f t="shared" ref="M696:M704" si="52">P696-N696-O696</f>
        <v>0</v>
      </c>
      <c r="N696" s="168"/>
      <c r="O696" s="168"/>
      <c r="P696" s="186">
        <f t="shared" ref="P696:P704" si="53">J696*L696</f>
        <v>0</v>
      </c>
    </row>
    <row r="697" spans="2:16" ht="15" hidden="1" customHeight="1" x14ac:dyDescent="0.35">
      <c r="B697" s="182">
        <v>3</v>
      </c>
      <c r="C697" s="797"/>
      <c r="D697" s="797"/>
      <c r="E697" s="797"/>
      <c r="F697" s="797"/>
      <c r="G697" s="797"/>
      <c r="H697" s="798"/>
      <c r="I697" s="183"/>
      <c r="J697" s="166"/>
      <c r="K697" s="184">
        <f t="shared" si="51"/>
        <v>0</v>
      </c>
      <c r="L697" s="167"/>
      <c r="M697" s="185">
        <f t="shared" si="52"/>
        <v>0</v>
      </c>
      <c r="N697" s="168"/>
      <c r="O697" s="168"/>
      <c r="P697" s="186">
        <f t="shared" si="53"/>
        <v>0</v>
      </c>
    </row>
    <row r="698" spans="2:16" ht="15" hidden="1" customHeight="1" x14ac:dyDescent="0.35">
      <c r="B698" s="182">
        <v>4</v>
      </c>
      <c r="C698" s="797"/>
      <c r="D698" s="797"/>
      <c r="E698" s="797"/>
      <c r="F698" s="797"/>
      <c r="G698" s="797"/>
      <c r="H698" s="798"/>
      <c r="I698" s="183"/>
      <c r="J698" s="166"/>
      <c r="K698" s="184">
        <f t="shared" si="51"/>
        <v>0</v>
      </c>
      <c r="L698" s="167"/>
      <c r="M698" s="185">
        <f t="shared" si="52"/>
        <v>0</v>
      </c>
      <c r="N698" s="168"/>
      <c r="O698" s="168"/>
      <c r="P698" s="186">
        <f t="shared" si="53"/>
        <v>0</v>
      </c>
    </row>
    <row r="699" spans="2:16" ht="15" hidden="1" customHeight="1" x14ac:dyDescent="0.35">
      <c r="B699" s="182">
        <v>5</v>
      </c>
      <c r="C699" s="797"/>
      <c r="D699" s="797"/>
      <c r="E699" s="797"/>
      <c r="F699" s="797"/>
      <c r="G699" s="797"/>
      <c r="H699" s="798"/>
      <c r="I699" s="183"/>
      <c r="J699" s="166"/>
      <c r="K699" s="184">
        <f t="shared" si="51"/>
        <v>0</v>
      </c>
      <c r="L699" s="167"/>
      <c r="M699" s="185">
        <f t="shared" si="52"/>
        <v>0</v>
      </c>
      <c r="N699" s="168"/>
      <c r="O699" s="168"/>
      <c r="P699" s="186">
        <f t="shared" si="53"/>
        <v>0</v>
      </c>
    </row>
    <row r="700" spans="2:16" ht="15" hidden="1" customHeight="1" x14ac:dyDescent="0.35">
      <c r="B700" s="182">
        <v>6</v>
      </c>
      <c r="C700" s="797"/>
      <c r="D700" s="797"/>
      <c r="E700" s="797"/>
      <c r="F700" s="797"/>
      <c r="G700" s="797"/>
      <c r="H700" s="798"/>
      <c r="I700" s="183"/>
      <c r="J700" s="166"/>
      <c r="K700" s="184">
        <f t="shared" si="51"/>
        <v>0</v>
      </c>
      <c r="L700" s="167"/>
      <c r="M700" s="185">
        <f t="shared" si="52"/>
        <v>0</v>
      </c>
      <c r="N700" s="168"/>
      <c r="O700" s="168"/>
      <c r="P700" s="186">
        <f t="shared" si="53"/>
        <v>0</v>
      </c>
    </row>
    <row r="701" spans="2:16" ht="15" hidden="1" customHeight="1" x14ac:dyDescent="0.35">
      <c r="B701" s="182">
        <v>7</v>
      </c>
      <c r="C701" s="797"/>
      <c r="D701" s="797"/>
      <c r="E701" s="797"/>
      <c r="F701" s="797"/>
      <c r="G701" s="797"/>
      <c r="H701" s="798"/>
      <c r="I701" s="183"/>
      <c r="J701" s="166"/>
      <c r="K701" s="184">
        <f t="shared" si="51"/>
        <v>0</v>
      </c>
      <c r="L701" s="167"/>
      <c r="M701" s="185">
        <f t="shared" si="52"/>
        <v>0</v>
      </c>
      <c r="N701" s="168"/>
      <c r="O701" s="168"/>
      <c r="P701" s="186">
        <f t="shared" si="53"/>
        <v>0</v>
      </c>
    </row>
    <row r="702" spans="2:16" ht="15" hidden="1" customHeight="1" x14ac:dyDescent="0.35">
      <c r="B702" s="182">
        <v>8</v>
      </c>
      <c r="C702" s="797"/>
      <c r="D702" s="797"/>
      <c r="E702" s="797"/>
      <c r="F702" s="797"/>
      <c r="G702" s="797"/>
      <c r="H702" s="798"/>
      <c r="I702" s="183"/>
      <c r="J702" s="166"/>
      <c r="K702" s="184">
        <f t="shared" si="51"/>
        <v>0</v>
      </c>
      <c r="L702" s="167"/>
      <c r="M702" s="185">
        <f t="shared" si="52"/>
        <v>0</v>
      </c>
      <c r="N702" s="168"/>
      <c r="O702" s="168"/>
      <c r="P702" s="186">
        <f t="shared" si="53"/>
        <v>0</v>
      </c>
    </row>
    <row r="703" spans="2:16" ht="15" hidden="1" customHeight="1" x14ac:dyDescent="0.35">
      <c r="B703" s="182">
        <v>9</v>
      </c>
      <c r="C703" s="797"/>
      <c r="D703" s="797"/>
      <c r="E703" s="797"/>
      <c r="F703" s="797"/>
      <c r="G703" s="797"/>
      <c r="H703" s="798"/>
      <c r="I703" s="183"/>
      <c r="J703" s="166"/>
      <c r="K703" s="184">
        <f t="shared" si="51"/>
        <v>0</v>
      </c>
      <c r="L703" s="167"/>
      <c r="M703" s="185">
        <f t="shared" si="52"/>
        <v>0</v>
      </c>
      <c r="N703" s="168"/>
      <c r="O703" s="168"/>
      <c r="P703" s="186">
        <f t="shared" si="53"/>
        <v>0</v>
      </c>
    </row>
    <row r="704" spans="2:16" ht="15" hidden="1" customHeight="1" x14ac:dyDescent="0.35">
      <c r="B704" s="182">
        <v>10</v>
      </c>
      <c r="C704" s="797"/>
      <c r="D704" s="797"/>
      <c r="E704" s="797"/>
      <c r="F704" s="797"/>
      <c r="G704" s="797"/>
      <c r="H704" s="798"/>
      <c r="I704" s="183"/>
      <c r="J704" s="166"/>
      <c r="K704" s="184">
        <f t="shared" si="51"/>
        <v>0</v>
      </c>
      <c r="L704" s="167"/>
      <c r="M704" s="185">
        <f t="shared" si="52"/>
        <v>0</v>
      </c>
      <c r="N704" s="168"/>
      <c r="O704" s="168"/>
      <c r="P704" s="186">
        <f t="shared" si="53"/>
        <v>0</v>
      </c>
    </row>
    <row r="705" spans="2:16" ht="15" hidden="1" customHeight="1" x14ac:dyDescent="0.35">
      <c r="B705" s="187"/>
      <c r="C705" s="802" t="s">
        <v>1028</v>
      </c>
      <c r="D705" s="802"/>
      <c r="E705" s="802"/>
      <c r="F705" s="802"/>
      <c r="G705" s="802"/>
      <c r="H705" s="802"/>
      <c r="I705" s="802"/>
      <c r="J705" s="802"/>
      <c r="K705" s="802"/>
      <c r="L705" s="803"/>
      <c r="M705" s="188">
        <f>SUM(M695:M704)</f>
        <v>0</v>
      </c>
      <c r="N705" s="189">
        <f>SUM(N695:N704)</f>
        <v>0</v>
      </c>
      <c r="O705" s="189">
        <f>SUM(O695:O704)</f>
        <v>0</v>
      </c>
      <c r="P705" s="189">
        <f>SUM(P695:P704)</f>
        <v>0</v>
      </c>
    </row>
    <row r="706" spans="2:16" ht="15" hidden="1" customHeight="1" x14ac:dyDescent="0.35">
      <c r="B706" s="190"/>
      <c r="C706" s="804" t="s">
        <v>1029</v>
      </c>
      <c r="D706" s="804"/>
      <c r="E706" s="804"/>
      <c r="F706" s="804"/>
      <c r="G706" s="804"/>
      <c r="H706" s="804"/>
      <c r="I706" s="804"/>
      <c r="J706" s="804"/>
      <c r="K706" s="804"/>
      <c r="L706" s="805"/>
      <c r="M706" s="191">
        <f>SUM(M692,M705)</f>
        <v>0</v>
      </c>
      <c r="N706" s="192">
        <f>SUM(N692,N705)</f>
        <v>0</v>
      </c>
      <c r="O706" s="192">
        <f>SUM(O692,O705)</f>
        <v>0</v>
      </c>
      <c r="P706" s="192">
        <f>SUM(P692,P705)</f>
        <v>0</v>
      </c>
    </row>
    <row r="707" spans="2:16" ht="15" hidden="1" customHeight="1" x14ac:dyDescent="0.35">
      <c r="B707" s="733" t="s">
        <v>907</v>
      </c>
      <c r="C707" s="734"/>
      <c r="D707" s="734"/>
      <c r="E707" s="734"/>
      <c r="F707" s="734"/>
      <c r="G707" s="734"/>
      <c r="H707" s="734"/>
      <c r="I707" s="734"/>
      <c r="J707" s="734"/>
      <c r="K707" s="734"/>
      <c r="L707" s="734"/>
      <c r="M707" s="734"/>
      <c r="N707" s="734"/>
      <c r="O707" s="734"/>
      <c r="P707" s="735"/>
    </row>
    <row r="708" spans="2:16" ht="15" hidden="1" customHeight="1" x14ac:dyDescent="0.35">
      <c r="B708" s="806" t="s">
        <v>564</v>
      </c>
      <c r="C708" s="806"/>
      <c r="D708" s="806"/>
      <c r="E708" s="806"/>
      <c r="F708" s="806"/>
      <c r="G708" s="806"/>
      <c r="H708" s="806"/>
      <c r="I708" s="806"/>
      <c r="J708" s="806"/>
      <c r="K708" s="806"/>
      <c r="L708" s="806"/>
      <c r="M708" s="806" t="s">
        <v>529</v>
      </c>
      <c r="N708" s="806"/>
      <c r="O708" s="806"/>
      <c r="P708" s="806"/>
    </row>
    <row r="709" spans="2:16" ht="15" hidden="1" customHeight="1" x14ac:dyDescent="0.35">
      <c r="B709" s="799" t="s">
        <v>566</v>
      </c>
      <c r="C709" s="800"/>
      <c r="D709" s="800"/>
      <c r="E709" s="800"/>
      <c r="F709" s="800"/>
      <c r="G709" s="800"/>
      <c r="H709" s="801"/>
      <c r="I709" s="179" t="s">
        <v>579</v>
      </c>
      <c r="J709" s="179" t="s">
        <v>567</v>
      </c>
      <c r="K709" s="179" t="s">
        <v>580</v>
      </c>
      <c r="L709" s="179" t="s">
        <v>540</v>
      </c>
      <c r="M709" s="179" t="s">
        <v>1206</v>
      </c>
      <c r="N709" s="180" t="s">
        <v>582</v>
      </c>
      <c r="O709" s="180" t="s">
        <v>583</v>
      </c>
      <c r="P709" s="181" t="s">
        <v>569</v>
      </c>
    </row>
    <row r="710" spans="2:16" ht="15" hidden="1" customHeight="1" x14ac:dyDescent="0.35">
      <c r="B710" s="182">
        <v>1</v>
      </c>
      <c r="C710" s="797"/>
      <c r="D710" s="797"/>
      <c r="E710" s="797"/>
      <c r="F710" s="797"/>
      <c r="G710" s="797"/>
      <c r="H710" s="798"/>
      <c r="I710" s="183"/>
      <c r="J710" s="166"/>
      <c r="K710" s="184">
        <f t="shared" ref="K710:K719" si="54">IF(J710=0,0,($O$676*I710)/SQRT(J710))</f>
        <v>0</v>
      </c>
      <c r="L710" s="167"/>
      <c r="M710" s="185">
        <f>P710-N710-O710</f>
        <v>0</v>
      </c>
      <c r="N710" s="168"/>
      <c r="O710" s="168"/>
      <c r="P710" s="186">
        <f>J710*L710</f>
        <v>0</v>
      </c>
    </row>
    <row r="711" spans="2:16" ht="15" hidden="1" customHeight="1" x14ac:dyDescent="0.35">
      <c r="B711" s="182">
        <v>2</v>
      </c>
      <c r="C711" s="797"/>
      <c r="D711" s="797"/>
      <c r="E711" s="797"/>
      <c r="F711" s="797"/>
      <c r="G711" s="797"/>
      <c r="H711" s="798"/>
      <c r="I711" s="183"/>
      <c r="J711" s="166"/>
      <c r="K711" s="184">
        <f t="shared" si="54"/>
        <v>0</v>
      </c>
      <c r="L711" s="167"/>
      <c r="M711" s="185">
        <f t="shared" ref="M711:M719" si="55">P711-N711-O711</f>
        <v>0</v>
      </c>
      <c r="N711" s="168"/>
      <c r="O711" s="168"/>
      <c r="P711" s="186">
        <f t="shared" ref="P711:P719" si="56">J711*L711</f>
        <v>0</v>
      </c>
    </row>
    <row r="712" spans="2:16" ht="15" hidden="1" customHeight="1" x14ac:dyDescent="0.35">
      <c r="B712" s="182">
        <v>3</v>
      </c>
      <c r="C712" s="797"/>
      <c r="D712" s="797"/>
      <c r="E712" s="797"/>
      <c r="F712" s="797"/>
      <c r="G712" s="797"/>
      <c r="H712" s="798"/>
      <c r="I712" s="183"/>
      <c r="J712" s="166"/>
      <c r="K712" s="184">
        <f t="shared" si="54"/>
        <v>0</v>
      </c>
      <c r="L712" s="167"/>
      <c r="M712" s="185">
        <f t="shared" si="55"/>
        <v>0</v>
      </c>
      <c r="N712" s="168"/>
      <c r="O712" s="168"/>
      <c r="P712" s="186">
        <f t="shared" si="56"/>
        <v>0</v>
      </c>
    </row>
    <row r="713" spans="2:16" ht="15" hidden="1" customHeight="1" x14ac:dyDescent="0.35">
      <c r="B713" s="182">
        <v>4</v>
      </c>
      <c r="C713" s="797"/>
      <c r="D713" s="797"/>
      <c r="E713" s="797"/>
      <c r="F713" s="797"/>
      <c r="G713" s="797"/>
      <c r="H713" s="798"/>
      <c r="I713" s="183"/>
      <c r="J713" s="166"/>
      <c r="K713" s="184">
        <f t="shared" si="54"/>
        <v>0</v>
      </c>
      <c r="L713" s="167"/>
      <c r="M713" s="185">
        <f t="shared" si="55"/>
        <v>0</v>
      </c>
      <c r="N713" s="168"/>
      <c r="O713" s="168"/>
      <c r="P713" s="186">
        <f t="shared" si="56"/>
        <v>0</v>
      </c>
    </row>
    <row r="714" spans="2:16" ht="15" hidden="1" customHeight="1" x14ac:dyDescent="0.35">
      <c r="B714" s="182">
        <v>5</v>
      </c>
      <c r="C714" s="797"/>
      <c r="D714" s="797"/>
      <c r="E714" s="797"/>
      <c r="F714" s="797"/>
      <c r="G714" s="797"/>
      <c r="H714" s="798"/>
      <c r="I714" s="183"/>
      <c r="J714" s="166"/>
      <c r="K714" s="184">
        <f t="shared" si="54"/>
        <v>0</v>
      </c>
      <c r="L714" s="167"/>
      <c r="M714" s="185">
        <f t="shared" si="55"/>
        <v>0</v>
      </c>
      <c r="N714" s="168"/>
      <c r="O714" s="168"/>
      <c r="P714" s="186">
        <f t="shared" si="56"/>
        <v>0</v>
      </c>
    </row>
    <row r="715" spans="2:16" ht="15" hidden="1" customHeight="1" x14ac:dyDescent="0.35">
      <c r="B715" s="182">
        <v>6</v>
      </c>
      <c r="C715" s="797"/>
      <c r="D715" s="797"/>
      <c r="E715" s="797"/>
      <c r="F715" s="797"/>
      <c r="G715" s="797"/>
      <c r="H715" s="798"/>
      <c r="I715" s="183"/>
      <c r="J715" s="166"/>
      <c r="K715" s="184">
        <f t="shared" si="54"/>
        <v>0</v>
      </c>
      <c r="L715" s="167"/>
      <c r="M715" s="185">
        <f t="shared" si="55"/>
        <v>0</v>
      </c>
      <c r="N715" s="168"/>
      <c r="O715" s="168"/>
      <c r="P715" s="186">
        <f t="shared" si="56"/>
        <v>0</v>
      </c>
    </row>
    <row r="716" spans="2:16" ht="15" hidden="1" customHeight="1" x14ac:dyDescent="0.35">
      <c r="B716" s="182">
        <v>7</v>
      </c>
      <c r="C716" s="797"/>
      <c r="D716" s="797"/>
      <c r="E716" s="797"/>
      <c r="F716" s="797"/>
      <c r="G716" s="797"/>
      <c r="H716" s="798"/>
      <c r="I716" s="183"/>
      <c r="J716" s="166"/>
      <c r="K716" s="184">
        <f t="shared" si="54"/>
        <v>0</v>
      </c>
      <c r="L716" s="167"/>
      <c r="M716" s="185">
        <f t="shared" si="55"/>
        <v>0</v>
      </c>
      <c r="N716" s="168"/>
      <c r="O716" s="168"/>
      <c r="P716" s="186">
        <f t="shared" si="56"/>
        <v>0</v>
      </c>
    </row>
    <row r="717" spans="2:16" ht="15" hidden="1" customHeight="1" x14ac:dyDescent="0.35">
      <c r="B717" s="182">
        <v>8</v>
      </c>
      <c r="C717" s="797"/>
      <c r="D717" s="797"/>
      <c r="E717" s="797"/>
      <c r="F717" s="797"/>
      <c r="G717" s="797"/>
      <c r="H717" s="798"/>
      <c r="I717" s="183"/>
      <c r="J717" s="166"/>
      <c r="K717" s="184">
        <f t="shared" si="54"/>
        <v>0</v>
      </c>
      <c r="L717" s="167"/>
      <c r="M717" s="185">
        <f t="shared" si="55"/>
        <v>0</v>
      </c>
      <c r="N717" s="168"/>
      <c r="O717" s="168"/>
      <c r="P717" s="186">
        <f t="shared" si="56"/>
        <v>0</v>
      </c>
    </row>
    <row r="718" spans="2:16" ht="15" hidden="1" customHeight="1" x14ac:dyDescent="0.35">
      <c r="B718" s="182">
        <v>9</v>
      </c>
      <c r="C718" s="797"/>
      <c r="D718" s="797"/>
      <c r="E718" s="797"/>
      <c r="F718" s="797"/>
      <c r="G718" s="797"/>
      <c r="H718" s="798"/>
      <c r="I718" s="183"/>
      <c r="J718" s="166"/>
      <c r="K718" s="184">
        <f t="shared" si="54"/>
        <v>0</v>
      </c>
      <c r="L718" s="167"/>
      <c r="M718" s="185">
        <f t="shared" si="55"/>
        <v>0</v>
      </c>
      <c r="N718" s="168"/>
      <c r="O718" s="168"/>
      <c r="P718" s="186">
        <f t="shared" si="56"/>
        <v>0</v>
      </c>
    </row>
    <row r="719" spans="2:16" ht="15" hidden="1" customHeight="1" x14ac:dyDescent="0.35">
      <c r="B719" s="182">
        <v>10</v>
      </c>
      <c r="C719" s="797"/>
      <c r="D719" s="797"/>
      <c r="E719" s="797"/>
      <c r="F719" s="797"/>
      <c r="G719" s="797"/>
      <c r="H719" s="798"/>
      <c r="I719" s="183"/>
      <c r="J719" s="166"/>
      <c r="K719" s="184">
        <f t="shared" si="54"/>
        <v>0</v>
      </c>
      <c r="L719" s="167"/>
      <c r="M719" s="185">
        <f t="shared" si="55"/>
        <v>0</v>
      </c>
      <c r="N719" s="168"/>
      <c r="O719" s="168"/>
      <c r="P719" s="186">
        <f t="shared" si="56"/>
        <v>0</v>
      </c>
    </row>
    <row r="720" spans="2:16" ht="15" hidden="1" customHeight="1" x14ac:dyDescent="0.35">
      <c r="B720" s="187"/>
      <c r="C720" s="802" t="s">
        <v>1030</v>
      </c>
      <c r="D720" s="802"/>
      <c r="E720" s="802"/>
      <c r="F720" s="802"/>
      <c r="G720" s="802"/>
      <c r="H720" s="802"/>
      <c r="I720" s="802"/>
      <c r="J720" s="802"/>
      <c r="K720" s="802"/>
      <c r="L720" s="803"/>
      <c r="M720" s="188">
        <f>SUM(M710:M719)</f>
        <v>0</v>
      </c>
      <c r="N720" s="189">
        <f>SUM(N710:N719)</f>
        <v>0</v>
      </c>
      <c r="O720" s="189">
        <f>SUM(O710:O719)</f>
        <v>0</v>
      </c>
      <c r="P720" s="189">
        <f>SUM(P710:P719)</f>
        <v>0</v>
      </c>
    </row>
    <row r="721" spans="2:16" ht="15" hidden="1" customHeight="1" x14ac:dyDescent="0.35">
      <c r="B721" s="806" t="s">
        <v>565</v>
      </c>
      <c r="C721" s="806"/>
      <c r="D721" s="806"/>
      <c r="E721" s="806"/>
      <c r="F721" s="806"/>
      <c r="G721" s="806"/>
      <c r="H721" s="806"/>
      <c r="I721" s="806"/>
      <c r="J721" s="806"/>
      <c r="K721" s="806"/>
      <c r="L721" s="806"/>
      <c r="M721" s="806" t="s">
        <v>529</v>
      </c>
      <c r="N721" s="806"/>
      <c r="O721" s="806"/>
      <c r="P721" s="806"/>
    </row>
    <row r="722" spans="2:16" ht="15" hidden="1" customHeight="1" x14ac:dyDescent="0.35">
      <c r="B722" s="799" t="s">
        <v>566</v>
      </c>
      <c r="C722" s="800"/>
      <c r="D722" s="800"/>
      <c r="E722" s="800"/>
      <c r="F722" s="800"/>
      <c r="G722" s="800"/>
      <c r="H722" s="801"/>
      <c r="I722" s="179" t="s">
        <v>579</v>
      </c>
      <c r="J722" s="179" t="s">
        <v>567</v>
      </c>
      <c r="K722" s="179" t="s">
        <v>580</v>
      </c>
      <c r="L722" s="179" t="s">
        <v>540</v>
      </c>
      <c r="M722" s="179" t="s">
        <v>1206</v>
      </c>
      <c r="N722" s="180" t="s">
        <v>582</v>
      </c>
      <c r="O722" s="180" t="s">
        <v>583</v>
      </c>
      <c r="P722" s="181" t="s">
        <v>569</v>
      </c>
    </row>
    <row r="723" spans="2:16" ht="15" hidden="1" customHeight="1" x14ac:dyDescent="0.35">
      <c r="B723" s="182">
        <v>1</v>
      </c>
      <c r="C723" s="797"/>
      <c r="D723" s="797"/>
      <c r="E723" s="797"/>
      <c r="F723" s="797"/>
      <c r="G723" s="797"/>
      <c r="H723" s="798"/>
      <c r="I723" s="183"/>
      <c r="J723" s="166"/>
      <c r="K723" s="184">
        <f t="shared" ref="K723:K732" si="57">IF(J723=0,0,($O$676*I723)/SQRT(J723))</f>
        <v>0</v>
      </c>
      <c r="L723" s="167"/>
      <c r="M723" s="185">
        <f>P723-N723-O723</f>
        <v>0</v>
      </c>
      <c r="N723" s="168"/>
      <c r="O723" s="168"/>
      <c r="P723" s="186">
        <f>J723*L723</f>
        <v>0</v>
      </c>
    </row>
    <row r="724" spans="2:16" ht="15" hidden="1" customHeight="1" x14ac:dyDescent="0.35">
      <c r="B724" s="182">
        <v>2</v>
      </c>
      <c r="C724" s="797"/>
      <c r="D724" s="797"/>
      <c r="E724" s="797"/>
      <c r="F724" s="797"/>
      <c r="G724" s="797"/>
      <c r="H724" s="798"/>
      <c r="I724" s="183"/>
      <c r="J724" s="166"/>
      <c r="K724" s="184">
        <f t="shared" si="57"/>
        <v>0</v>
      </c>
      <c r="L724" s="167"/>
      <c r="M724" s="185">
        <f t="shared" ref="M724:M732" si="58">P724-N724-O724</f>
        <v>0</v>
      </c>
      <c r="N724" s="168"/>
      <c r="O724" s="168"/>
      <c r="P724" s="186">
        <f t="shared" ref="P724:P732" si="59">J724*L724</f>
        <v>0</v>
      </c>
    </row>
    <row r="725" spans="2:16" ht="15" hidden="1" customHeight="1" x14ac:dyDescent="0.35">
      <c r="B725" s="182">
        <v>3</v>
      </c>
      <c r="C725" s="797"/>
      <c r="D725" s="797"/>
      <c r="E725" s="797"/>
      <c r="F725" s="797"/>
      <c r="G725" s="797"/>
      <c r="H725" s="798"/>
      <c r="I725" s="183"/>
      <c r="J725" s="166"/>
      <c r="K725" s="184">
        <f t="shared" si="57"/>
        <v>0</v>
      </c>
      <c r="L725" s="167"/>
      <c r="M725" s="185">
        <f t="shared" si="58"/>
        <v>0</v>
      </c>
      <c r="N725" s="168"/>
      <c r="O725" s="168"/>
      <c r="P725" s="186">
        <f t="shared" si="59"/>
        <v>0</v>
      </c>
    </row>
    <row r="726" spans="2:16" ht="15" hidden="1" customHeight="1" x14ac:dyDescent="0.35">
      <c r="B726" s="182">
        <v>4</v>
      </c>
      <c r="C726" s="797"/>
      <c r="D726" s="797"/>
      <c r="E726" s="797"/>
      <c r="F726" s="797"/>
      <c r="G726" s="797"/>
      <c r="H726" s="798"/>
      <c r="I726" s="183"/>
      <c r="J726" s="166"/>
      <c r="K726" s="184">
        <f t="shared" si="57"/>
        <v>0</v>
      </c>
      <c r="L726" s="167"/>
      <c r="M726" s="185">
        <f t="shared" si="58"/>
        <v>0</v>
      </c>
      <c r="N726" s="168"/>
      <c r="O726" s="168"/>
      <c r="P726" s="186">
        <f t="shared" si="59"/>
        <v>0</v>
      </c>
    </row>
    <row r="727" spans="2:16" ht="15" hidden="1" customHeight="1" x14ac:dyDescent="0.35">
      <c r="B727" s="182">
        <v>5</v>
      </c>
      <c r="C727" s="797"/>
      <c r="D727" s="797"/>
      <c r="E727" s="797"/>
      <c r="F727" s="797"/>
      <c r="G727" s="797"/>
      <c r="H727" s="798"/>
      <c r="I727" s="183"/>
      <c r="J727" s="166"/>
      <c r="K727" s="184">
        <f t="shared" si="57"/>
        <v>0</v>
      </c>
      <c r="L727" s="167"/>
      <c r="M727" s="185">
        <f t="shared" si="58"/>
        <v>0</v>
      </c>
      <c r="N727" s="168"/>
      <c r="O727" s="168"/>
      <c r="P727" s="186">
        <f t="shared" si="59"/>
        <v>0</v>
      </c>
    </row>
    <row r="728" spans="2:16" ht="15" hidden="1" customHeight="1" x14ac:dyDescent="0.35">
      <c r="B728" s="182">
        <v>6</v>
      </c>
      <c r="C728" s="797"/>
      <c r="D728" s="797"/>
      <c r="E728" s="797"/>
      <c r="F728" s="797"/>
      <c r="G728" s="797"/>
      <c r="H728" s="798"/>
      <c r="I728" s="183"/>
      <c r="J728" s="166"/>
      <c r="K728" s="184">
        <f t="shared" si="57"/>
        <v>0</v>
      </c>
      <c r="L728" s="167"/>
      <c r="M728" s="185">
        <f t="shared" si="58"/>
        <v>0</v>
      </c>
      <c r="N728" s="168"/>
      <c r="O728" s="168"/>
      <c r="P728" s="186">
        <f t="shared" si="59"/>
        <v>0</v>
      </c>
    </row>
    <row r="729" spans="2:16" ht="15" hidden="1" customHeight="1" x14ac:dyDescent="0.35">
      <c r="B729" s="182">
        <v>7</v>
      </c>
      <c r="C729" s="797"/>
      <c r="D729" s="797"/>
      <c r="E729" s="797"/>
      <c r="F729" s="797"/>
      <c r="G729" s="797"/>
      <c r="H729" s="798"/>
      <c r="I729" s="183"/>
      <c r="J729" s="166"/>
      <c r="K729" s="184">
        <f t="shared" si="57"/>
        <v>0</v>
      </c>
      <c r="L729" s="167"/>
      <c r="M729" s="185">
        <f t="shared" si="58"/>
        <v>0</v>
      </c>
      <c r="N729" s="168"/>
      <c r="O729" s="168"/>
      <c r="P729" s="186">
        <f t="shared" si="59"/>
        <v>0</v>
      </c>
    </row>
    <row r="730" spans="2:16" ht="15" hidden="1" customHeight="1" x14ac:dyDescent="0.35">
      <c r="B730" s="182">
        <v>8</v>
      </c>
      <c r="C730" s="797"/>
      <c r="D730" s="797"/>
      <c r="E730" s="797"/>
      <c r="F730" s="797"/>
      <c r="G730" s="797"/>
      <c r="H730" s="798"/>
      <c r="I730" s="183"/>
      <c r="J730" s="166"/>
      <c r="K730" s="184">
        <f t="shared" si="57"/>
        <v>0</v>
      </c>
      <c r="L730" s="167"/>
      <c r="M730" s="185">
        <f t="shared" si="58"/>
        <v>0</v>
      </c>
      <c r="N730" s="168"/>
      <c r="O730" s="168"/>
      <c r="P730" s="186">
        <f t="shared" si="59"/>
        <v>0</v>
      </c>
    </row>
    <row r="731" spans="2:16" ht="15" hidden="1" customHeight="1" x14ac:dyDescent="0.35">
      <c r="B731" s="182">
        <v>9</v>
      </c>
      <c r="C731" s="797"/>
      <c r="D731" s="797"/>
      <c r="E731" s="797"/>
      <c r="F731" s="797"/>
      <c r="G731" s="797"/>
      <c r="H731" s="798"/>
      <c r="I731" s="183"/>
      <c r="J731" s="166"/>
      <c r="K731" s="184">
        <f t="shared" si="57"/>
        <v>0</v>
      </c>
      <c r="L731" s="167"/>
      <c r="M731" s="185">
        <f t="shared" si="58"/>
        <v>0</v>
      </c>
      <c r="N731" s="168"/>
      <c r="O731" s="168"/>
      <c r="P731" s="186">
        <f t="shared" si="59"/>
        <v>0</v>
      </c>
    </row>
    <row r="732" spans="2:16" ht="15" hidden="1" customHeight="1" x14ac:dyDescent="0.35">
      <c r="B732" s="182">
        <v>10</v>
      </c>
      <c r="C732" s="797"/>
      <c r="D732" s="797"/>
      <c r="E732" s="797"/>
      <c r="F732" s="797"/>
      <c r="G732" s="797"/>
      <c r="H732" s="798"/>
      <c r="I732" s="183"/>
      <c r="J732" s="166"/>
      <c r="K732" s="184">
        <f t="shared" si="57"/>
        <v>0</v>
      </c>
      <c r="L732" s="167"/>
      <c r="M732" s="185">
        <f t="shared" si="58"/>
        <v>0</v>
      </c>
      <c r="N732" s="168"/>
      <c r="O732" s="168"/>
      <c r="P732" s="186">
        <f t="shared" si="59"/>
        <v>0</v>
      </c>
    </row>
    <row r="733" spans="2:16" ht="15" hidden="1" customHeight="1" x14ac:dyDescent="0.35">
      <c r="B733" s="187"/>
      <c r="C733" s="802" t="s">
        <v>1031</v>
      </c>
      <c r="D733" s="802"/>
      <c r="E733" s="802"/>
      <c r="F733" s="802"/>
      <c r="G733" s="802"/>
      <c r="H733" s="802"/>
      <c r="I733" s="802"/>
      <c r="J733" s="802"/>
      <c r="K733" s="802"/>
      <c r="L733" s="803"/>
      <c r="M733" s="188">
        <f>SUM(M723:M732)</f>
        <v>0</v>
      </c>
      <c r="N733" s="189">
        <f>SUM(N723:N732)</f>
        <v>0</v>
      </c>
      <c r="O733" s="189">
        <f>SUM(O723:O732)</f>
        <v>0</v>
      </c>
      <c r="P733" s="189">
        <f>SUM(P723:P732)</f>
        <v>0</v>
      </c>
    </row>
    <row r="734" spans="2:16" ht="15" hidden="1" customHeight="1" x14ac:dyDescent="0.35">
      <c r="B734" s="190"/>
      <c r="C734" s="804" t="s">
        <v>1032</v>
      </c>
      <c r="D734" s="804"/>
      <c r="E734" s="804"/>
      <c r="F734" s="804"/>
      <c r="G734" s="804"/>
      <c r="H734" s="804"/>
      <c r="I734" s="804"/>
      <c r="J734" s="804"/>
      <c r="K734" s="804"/>
      <c r="L734" s="805"/>
      <c r="M734" s="191">
        <f>SUM(M720,M733)</f>
        <v>0</v>
      </c>
      <c r="N734" s="192">
        <f>SUM(N720,N733)</f>
        <v>0</v>
      </c>
      <c r="O734" s="192">
        <f>SUM(O720,O733)</f>
        <v>0</v>
      </c>
      <c r="P734" s="192">
        <f>SUM(P720,P733)</f>
        <v>0</v>
      </c>
    </row>
    <row r="735" spans="2:16" ht="15" hidden="1" customHeight="1" x14ac:dyDescent="0.35">
      <c r="B735" s="733" t="s">
        <v>911</v>
      </c>
      <c r="C735" s="734"/>
      <c r="D735" s="734"/>
      <c r="E735" s="734"/>
      <c r="F735" s="734"/>
      <c r="G735" s="734"/>
      <c r="H735" s="734"/>
      <c r="I735" s="734"/>
      <c r="J735" s="734"/>
      <c r="K735" s="734"/>
      <c r="L735" s="734"/>
      <c r="M735" s="734"/>
      <c r="N735" s="734"/>
      <c r="O735" s="734"/>
      <c r="P735" s="735"/>
    </row>
    <row r="736" spans="2:16" ht="15" hidden="1" customHeight="1" x14ac:dyDescent="0.35">
      <c r="B736" s="806" t="s">
        <v>564</v>
      </c>
      <c r="C736" s="806"/>
      <c r="D736" s="806"/>
      <c r="E736" s="806"/>
      <c r="F736" s="806"/>
      <c r="G736" s="806"/>
      <c r="H736" s="806"/>
      <c r="I736" s="806"/>
      <c r="J736" s="806"/>
      <c r="K736" s="806"/>
      <c r="L736" s="806"/>
      <c r="M736" s="806" t="s">
        <v>529</v>
      </c>
      <c r="N736" s="806"/>
      <c r="O736" s="806"/>
      <c r="P736" s="806"/>
    </row>
    <row r="737" spans="2:16" ht="15" hidden="1" customHeight="1" x14ac:dyDescent="0.35">
      <c r="B737" s="799" t="s">
        <v>566</v>
      </c>
      <c r="C737" s="800"/>
      <c r="D737" s="800"/>
      <c r="E737" s="800"/>
      <c r="F737" s="800"/>
      <c r="G737" s="800"/>
      <c r="H737" s="801"/>
      <c r="I737" s="179" t="s">
        <v>579</v>
      </c>
      <c r="J737" s="179" t="s">
        <v>567</v>
      </c>
      <c r="K737" s="179" t="s">
        <v>580</v>
      </c>
      <c r="L737" s="179" t="s">
        <v>540</v>
      </c>
      <c r="M737" s="179" t="s">
        <v>1206</v>
      </c>
      <c r="N737" s="180" t="s">
        <v>582</v>
      </c>
      <c r="O737" s="180" t="s">
        <v>583</v>
      </c>
      <c r="P737" s="181" t="s">
        <v>569</v>
      </c>
    </row>
    <row r="738" spans="2:16" ht="15" hidden="1" customHeight="1" x14ac:dyDescent="0.35">
      <c r="B738" s="182">
        <v>1</v>
      </c>
      <c r="C738" s="797"/>
      <c r="D738" s="797"/>
      <c r="E738" s="797"/>
      <c r="F738" s="797"/>
      <c r="G738" s="797"/>
      <c r="H738" s="798"/>
      <c r="I738" s="183"/>
      <c r="J738" s="166"/>
      <c r="K738" s="184">
        <f t="shared" ref="K738:K747" si="60">IF(J738=0,0,($O$676*I738)/SQRT(J738))</f>
        <v>0</v>
      </c>
      <c r="L738" s="167"/>
      <c r="M738" s="185">
        <f>P738-N738-O738</f>
        <v>0</v>
      </c>
      <c r="N738" s="168"/>
      <c r="O738" s="168"/>
      <c r="P738" s="186">
        <f>J738*L738</f>
        <v>0</v>
      </c>
    </row>
    <row r="739" spans="2:16" ht="15" hidden="1" customHeight="1" x14ac:dyDescent="0.35">
      <c r="B739" s="182">
        <v>2</v>
      </c>
      <c r="C739" s="797"/>
      <c r="D739" s="797"/>
      <c r="E739" s="797"/>
      <c r="F739" s="797"/>
      <c r="G739" s="797"/>
      <c r="H739" s="798"/>
      <c r="I739" s="183"/>
      <c r="J739" s="166"/>
      <c r="K739" s="184">
        <f t="shared" si="60"/>
        <v>0</v>
      </c>
      <c r="L739" s="167"/>
      <c r="M739" s="185">
        <f t="shared" ref="M739:M747" si="61">P739-N739-O739</f>
        <v>0</v>
      </c>
      <c r="N739" s="168"/>
      <c r="O739" s="168"/>
      <c r="P739" s="186">
        <f t="shared" ref="P739:P747" si="62">J739*L739</f>
        <v>0</v>
      </c>
    </row>
    <row r="740" spans="2:16" ht="15" hidden="1" customHeight="1" x14ac:dyDescent="0.35">
      <c r="B740" s="182">
        <v>3</v>
      </c>
      <c r="C740" s="797"/>
      <c r="D740" s="797"/>
      <c r="E740" s="797"/>
      <c r="F740" s="797"/>
      <c r="G740" s="797"/>
      <c r="H740" s="798"/>
      <c r="I740" s="183"/>
      <c r="J740" s="166"/>
      <c r="K740" s="184">
        <f t="shared" si="60"/>
        <v>0</v>
      </c>
      <c r="L740" s="167"/>
      <c r="M740" s="185">
        <f t="shared" si="61"/>
        <v>0</v>
      </c>
      <c r="N740" s="168"/>
      <c r="O740" s="168"/>
      <c r="P740" s="186">
        <f t="shared" si="62"/>
        <v>0</v>
      </c>
    </row>
    <row r="741" spans="2:16" ht="15" hidden="1" customHeight="1" x14ac:dyDescent="0.35">
      <c r="B741" s="182">
        <v>4</v>
      </c>
      <c r="C741" s="797"/>
      <c r="D741" s="797"/>
      <c r="E741" s="797"/>
      <c r="F741" s="797"/>
      <c r="G741" s="797"/>
      <c r="H741" s="798"/>
      <c r="I741" s="183"/>
      <c r="J741" s="166"/>
      <c r="K741" s="184">
        <f t="shared" si="60"/>
        <v>0</v>
      </c>
      <c r="L741" s="167"/>
      <c r="M741" s="185">
        <f t="shared" si="61"/>
        <v>0</v>
      </c>
      <c r="N741" s="168"/>
      <c r="O741" s="168"/>
      <c r="P741" s="186">
        <f t="shared" si="62"/>
        <v>0</v>
      </c>
    </row>
    <row r="742" spans="2:16" ht="15" hidden="1" customHeight="1" x14ac:dyDescent="0.35">
      <c r="B742" s="182">
        <v>5</v>
      </c>
      <c r="C742" s="797"/>
      <c r="D742" s="797"/>
      <c r="E742" s="797"/>
      <c r="F742" s="797"/>
      <c r="G742" s="797"/>
      <c r="H742" s="798"/>
      <c r="I742" s="183"/>
      <c r="J742" s="166"/>
      <c r="K742" s="184">
        <f t="shared" si="60"/>
        <v>0</v>
      </c>
      <c r="L742" s="167"/>
      <c r="M742" s="185">
        <f t="shared" si="61"/>
        <v>0</v>
      </c>
      <c r="N742" s="168"/>
      <c r="O742" s="168"/>
      <c r="P742" s="186">
        <f t="shared" si="62"/>
        <v>0</v>
      </c>
    </row>
    <row r="743" spans="2:16" ht="15" hidden="1" customHeight="1" x14ac:dyDescent="0.35">
      <c r="B743" s="182">
        <v>6</v>
      </c>
      <c r="C743" s="797"/>
      <c r="D743" s="797"/>
      <c r="E743" s="797"/>
      <c r="F743" s="797"/>
      <c r="G743" s="797"/>
      <c r="H743" s="798"/>
      <c r="I743" s="183"/>
      <c r="J743" s="166"/>
      <c r="K743" s="184">
        <f t="shared" si="60"/>
        <v>0</v>
      </c>
      <c r="L743" s="167"/>
      <c r="M743" s="185">
        <f t="shared" si="61"/>
        <v>0</v>
      </c>
      <c r="N743" s="168"/>
      <c r="O743" s="168"/>
      <c r="P743" s="186">
        <f t="shared" si="62"/>
        <v>0</v>
      </c>
    </row>
    <row r="744" spans="2:16" ht="15" hidden="1" customHeight="1" x14ac:dyDescent="0.35">
      <c r="B744" s="182">
        <v>7</v>
      </c>
      <c r="C744" s="797"/>
      <c r="D744" s="797"/>
      <c r="E744" s="797"/>
      <c r="F744" s="797"/>
      <c r="G744" s="797"/>
      <c r="H744" s="798"/>
      <c r="I744" s="183"/>
      <c r="J744" s="166"/>
      <c r="K744" s="184">
        <f t="shared" si="60"/>
        <v>0</v>
      </c>
      <c r="L744" s="167"/>
      <c r="M744" s="185">
        <f t="shared" si="61"/>
        <v>0</v>
      </c>
      <c r="N744" s="168"/>
      <c r="O744" s="168"/>
      <c r="P744" s="186">
        <f t="shared" si="62"/>
        <v>0</v>
      </c>
    </row>
    <row r="745" spans="2:16" ht="15" hidden="1" customHeight="1" x14ac:dyDescent="0.35">
      <c r="B745" s="182">
        <v>8</v>
      </c>
      <c r="C745" s="797"/>
      <c r="D745" s="797"/>
      <c r="E745" s="797"/>
      <c r="F745" s="797"/>
      <c r="G745" s="797"/>
      <c r="H745" s="798"/>
      <c r="I745" s="183"/>
      <c r="J745" s="166"/>
      <c r="K745" s="184">
        <f t="shared" si="60"/>
        <v>0</v>
      </c>
      <c r="L745" s="167"/>
      <c r="M745" s="185">
        <f t="shared" si="61"/>
        <v>0</v>
      </c>
      <c r="N745" s="168"/>
      <c r="O745" s="168"/>
      <c r="P745" s="186">
        <f t="shared" si="62"/>
        <v>0</v>
      </c>
    </row>
    <row r="746" spans="2:16" ht="15" hidden="1" customHeight="1" x14ac:dyDescent="0.35">
      <c r="B746" s="182">
        <v>9</v>
      </c>
      <c r="C746" s="797"/>
      <c r="D746" s="797"/>
      <c r="E746" s="797"/>
      <c r="F746" s="797"/>
      <c r="G746" s="797"/>
      <c r="H746" s="798"/>
      <c r="I746" s="183"/>
      <c r="J746" s="166"/>
      <c r="K746" s="184">
        <f t="shared" si="60"/>
        <v>0</v>
      </c>
      <c r="L746" s="167"/>
      <c r="M746" s="185">
        <f t="shared" si="61"/>
        <v>0</v>
      </c>
      <c r="N746" s="168"/>
      <c r="O746" s="168"/>
      <c r="P746" s="186">
        <f t="shared" si="62"/>
        <v>0</v>
      </c>
    </row>
    <row r="747" spans="2:16" ht="15" hidden="1" customHeight="1" x14ac:dyDescent="0.35">
      <c r="B747" s="182">
        <v>10</v>
      </c>
      <c r="C747" s="797"/>
      <c r="D747" s="797"/>
      <c r="E747" s="797"/>
      <c r="F747" s="797"/>
      <c r="G747" s="797"/>
      <c r="H747" s="798"/>
      <c r="I747" s="183"/>
      <c r="J747" s="166"/>
      <c r="K747" s="184">
        <f t="shared" si="60"/>
        <v>0</v>
      </c>
      <c r="L747" s="167"/>
      <c r="M747" s="185">
        <f t="shared" si="61"/>
        <v>0</v>
      </c>
      <c r="N747" s="168"/>
      <c r="O747" s="168"/>
      <c r="P747" s="186">
        <f t="shared" si="62"/>
        <v>0</v>
      </c>
    </row>
    <row r="748" spans="2:16" ht="15" hidden="1" customHeight="1" x14ac:dyDescent="0.35">
      <c r="B748" s="187"/>
      <c r="C748" s="802" t="s">
        <v>1033</v>
      </c>
      <c r="D748" s="802"/>
      <c r="E748" s="802"/>
      <c r="F748" s="802"/>
      <c r="G748" s="802"/>
      <c r="H748" s="802"/>
      <c r="I748" s="802"/>
      <c r="J748" s="802"/>
      <c r="K748" s="802"/>
      <c r="L748" s="803"/>
      <c r="M748" s="188">
        <f>SUM(M738:M747)</f>
        <v>0</v>
      </c>
      <c r="N748" s="189">
        <f>SUM(N738:N747)</f>
        <v>0</v>
      </c>
      <c r="O748" s="189">
        <f>SUM(O738:O747)</f>
        <v>0</v>
      </c>
      <c r="P748" s="189">
        <f>SUM(P738:P747)</f>
        <v>0</v>
      </c>
    </row>
    <row r="749" spans="2:16" ht="15" hidden="1" customHeight="1" x14ac:dyDescent="0.35">
      <c r="B749" s="806" t="s">
        <v>565</v>
      </c>
      <c r="C749" s="806"/>
      <c r="D749" s="806"/>
      <c r="E749" s="806"/>
      <c r="F749" s="806"/>
      <c r="G749" s="806"/>
      <c r="H749" s="806"/>
      <c r="I749" s="806"/>
      <c r="J749" s="806"/>
      <c r="K749" s="806"/>
      <c r="L749" s="806"/>
      <c r="M749" s="806" t="s">
        <v>529</v>
      </c>
      <c r="N749" s="806"/>
      <c r="O749" s="806"/>
      <c r="P749" s="806"/>
    </row>
    <row r="750" spans="2:16" ht="15" hidden="1" customHeight="1" x14ac:dyDescent="0.35">
      <c r="B750" s="799" t="s">
        <v>566</v>
      </c>
      <c r="C750" s="800"/>
      <c r="D750" s="800"/>
      <c r="E750" s="800"/>
      <c r="F750" s="800"/>
      <c r="G750" s="800"/>
      <c r="H750" s="801"/>
      <c r="I750" s="179" t="s">
        <v>579</v>
      </c>
      <c r="J750" s="179" t="s">
        <v>567</v>
      </c>
      <c r="K750" s="179" t="s">
        <v>580</v>
      </c>
      <c r="L750" s="179" t="s">
        <v>540</v>
      </c>
      <c r="M750" s="179" t="s">
        <v>1206</v>
      </c>
      <c r="N750" s="180" t="s">
        <v>582</v>
      </c>
      <c r="O750" s="180" t="s">
        <v>583</v>
      </c>
      <c r="P750" s="181" t="s">
        <v>569</v>
      </c>
    </row>
    <row r="751" spans="2:16" ht="15" hidden="1" customHeight="1" x14ac:dyDescent="0.35">
      <c r="B751" s="182">
        <v>1</v>
      </c>
      <c r="C751" s="797"/>
      <c r="D751" s="797"/>
      <c r="E751" s="797"/>
      <c r="F751" s="797"/>
      <c r="G751" s="797"/>
      <c r="H751" s="798"/>
      <c r="I751" s="183"/>
      <c r="J751" s="166"/>
      <c r="K751" s="184">
        <f t="shared" ref="K751:K760" si="63">IF(J751=0,0,($O$676*I751)/SQRT(J751))</f>
        <v>0</v>
      </c>
      <c r="L751" s="167"/>
      <c r="M751" s="185">
        <f>P751-N751-O751</f>
        <v>0</v>
      </c>
      <c r="N751" s="168"/>
      <c r="O751" s="168"/>
      <c r="P751" s="186">
        <f>J751*L751</f>
        <v>0</v>
      </c>
    </row>
    <row r="752" spans="2:16" ht="15" hidden="1" customHeight="1" x14ac:dyDescent="0.35">
      <c r="B752" s="182">
        <v>2</v>
      </c>
      <c r="C752" s="797"/>
      <c r="D752" s="797"/>
      <c r="E752" s="797"/>
      <c r="F752" s="797"/>
      <c r="G752" s="797"/>
      <c r="H752" s="798"/>
      <c r="I752" s="183"/>
      <c r="J752" s="166"/>
      <c r="K752" s="184">
        <f t="shared" si="63"/>
        <v>0</v>
      </c>
      <c r="L752" s="167"/>
      <c r="M752" s="185">
        <f t="shared" ref="M752:M760" si="64">P752-N752-O752</f>
        <v>0</v>
      </c>
      <c r="N752" s="168"/>
      <c r="O752" s="168"/>
      <c r="P752" s="186">
        <f t="shared" ref="P752:P760" si="65">J752*L752</f>
        <v>0</v>
      </c>
    </row>
    <row r="753" spans="2:16" ht="15" hidden="1" customHeight="1" x14ac:dyDescent="0.35">
      <c r="B753" s="182">
        <v>3</v>
      </c>
      <c r="C753" s="797"/>
      <c r="D753" s="797"/>
      <c r="E753" s="797"/>
      <c r="F753" s="797"/>
      <c r="G753" s="797"/>
      <c r="H753" s="798"/>
      <c r="I753" s="183"/>
      <c r="J753" s="166"/>
      <c r="K753" s="184">
        <f t="shared" si="63"/>
        <v>0</v>
      </c>
      <c r="L753" s="167"/>
      <c r="M753" s="185">
        <f t="shared" si="64"/>
        <v>0</v>
      </c>
      <c r="N753" s="168"/>
      <c r="O753" s="168"/>
      <c r="P753" s="186">
        <f t="shared" si="65"/>
        <v>0</v>
      </c>
    </row>
    <row r="754" spans="2:16" ht="15" hidden="1" customHeight="1" x14ac:dyDescent="0.35">
      <c r="B754" s="182">
        <v>4</v>
      </c>
      <c r="C754" s="797"/>
      <c r="D754" s="797"/>
      <c r="E754" s="797"/>
      <c r="F754" s="797"/>
      <c r="G754" s="797"/>
      <c r="H754" s="798"/>
      <c r="I754" s="183"/>
      <c r="J754" s="166"/>
      <c r="K754" s="184">
        <f t="shared" si="63"/>
        <v>0</v>
      </c>
      <c r="L754" s="167"/>
      <c r="M754" s="185">
        <f t="shared" si="64"/>
        <v>0</v>
      </c>
      <c r="N754" s="168"/>
      <c r="O754" s="168"/>
      <c r="P754" s="186">
        <f t="shared" si="65"/>
        <v>0</v>
      </c>
    </row>
    <row r="755" spans="2:16" ht="15" hidden="1" customHeight="1" x14ac:dyDescent="0.35">
      <c r="B755" s="182">
        <v>5</v>
      </c>
      <c r="C755" s="797"/>
      <c r="D755" s="797"/>
      <c r="E755" s="797"/>
      <c r="F755" s="797"/>
      <c r="G755" s="797"/>
      <c r="H755" s="798"/>
      <c r="I755" s="183"/>
      <c r="J755" s="166"/>
      <c r="K755" s="184">
        <f t="shared" si="63"/>
        <v>0</v>
      </c>
      <c r="L755" s="167"/>
      <c r="M755" s="185">
        <f t="shared" si="64"/>
        <v>0</v>
      </c>
      <c r="N755" s="168"/>
      <c r="O755" s="168"/>
      <c r="P755" s="186">
        <f t="shared" si="65"/>
        <v>0</v>
      </c>
    </row>
    <row r="756" spans="2:16" ht="15" hidden="1" customHeight="1" x14ac:dyDescent="0.35">
      <c r="B756" s="182">
        <v>6</v>
      </c>
      <c r="C756" s="797"/>
      <c r="D756" s="797"/>
      <c r="E756" s="797"/>
      <c r="F756" s="797"/>
      <c r="G756" s="797"/>
      <c r="H756" s="798"/>
      <c r="I756" s="183"/>
      <c r="J756" s="166"/>
      <c r="K756" s="184">
        <f t="shared" si="63"/>
        <v>0</v>
      </c>
      <c r="L756" s="167"/>
      <c r="M756" s="185">
        <f t="shared" si="64"/>
        <v>0</v>
      </c>
      <c r="N756" s="168"/>
      <c r="O756" s="168"/>
      <c r="P756" s="186">
        <f t="shared" si="65"/>
        <v>0</v>
      </c>
    </row>
    <row r="757" spans="2:16" ht="15" hidden="1" customHeight="1" x14ac:dyDescent="0.35">
      <c r="B757" s="182">
        <v>7</v>
      </c>
      <c r="C757" s="797"/>
      <c r="D757" s="797"/>
      <c r="E757" s="797"/>
      <c r="F757" s="797"/>
      <c r="G757" s="797"/>
      <c r="H757" s="798"/>
      <c r="I757" s="183"/>
      <c r="J757" s="166"/>
      <c r="K757" s="184">
        <f t="shared" si="63"/>
        <v>0</v>
      </c>
      <c r="L757" s="167"/>
      <c r="M757" s="185">
        <f t="shared" si="64"/>
        <v>0</v>
      </c>
      <c r="N757" s="168"/>
      <c r="O757" s="168"/>
      <c r="P757" s="186">
        <f t="shared" si="65"/>
        <v>0</v>
      </c>
    </row>
    <row r="758" spans="2:16" ht="15" hidden="1" customHeight="1" x14ac:dyDescent="0.35">
      <c r="B758" s="182">
        <v>8</v>
      </c>
      <c r="C758" s="797"/>
      <c r="D758" s="797"/>
      <c r="E758" s="797"/>
      <c r="F758" s="797"/>
      <c r="G758" s="797"/>
      <c r="H758" s="798"/>
      <c r="I758" s="183"/>
      <c r="J758" s="166"/>
      <c r="K758" s="184">
        <f t="shared" si="63"/>
        <v>0</v>
      </c>
      <c r="L758" s="167"/>
      <c r="M758" s="185">
        <f t="shared" si="64"/>
        <v>0</v>
      </c>
      <c r="N758" s="168"/>
      <c r="O758" s="168"/>
      <c r="P758" s="186">
        <f t="shared" si="65"/>
        <v>0</v>
      </c>
    </row>
    <row r="759" spans="2:16" ht="15" hidden="1" customHeight="1" x14ac:dyDescent="0.35">
      <c r="B759" s="182">
        <v>9</v>
      </c>
      <c r="C759" s="797"/>
      <c r="D759" s="797"/>
      <c r="E759" s="797"/>
      <c r="F759" s="797"/>
      <c r="G759" s="797"/>
      <c r="H759" s="798"/>
      <c r="I759" s="183"/>
      <c r="J759" s="166"/>
      <c r="K759" s="184">
        <f t="shared" si="63"/>
        <v>0</v>
      </c>
      <c r="L759" s="167"/>
      <c r="M759" s="185">
        <f t="shared" si="64"/>
        <v>0</v>
      </c>
      <c r="N759" s="168"/>
      <c r="O759" s="168"/>
      <c r="P759" s="186">
        <f t="shared" si="65"/>
        <v>0</v>
      </c>
    </row>
    <row r="760" spans="2:16" ht="15" hidden="1" customHeight="1" x14ac:dyDescent="0.35">
      <c r="B760" s="182">
        <v>10</v>
      </c>
      <c r="C760" s="797"/>
      <c r="D760" s="797"/>
      <c r="E760" s="797"/>
      <c r="F760" s="797"/>
      <c r="G760" s="797"/>
      <c r="H760" s="798"/>
      <c r="I760" s="183"/>
      <c r="J760" s="166"/>
      <c r="K760" s="184">
        <f t="shared" si="63"/>
        <v>0</v>
      </c>
      <c r="L760" s="167"/>
      <c r="M760" s="185">
        <f t="shared" si="64"/>
        <v>0</v>
      </c>
      <c r="N760" s="168"/>
      <c r="O760" s="168"/>
      <c r="P760" s="186">
        <f t="shared" si="65"/>
        <v>0</v>
      </c>
    </row>
    <row r="761" spans="2:16" ht="15" hidden="1" customHeight="1" x14ac:dyDescent="0.35">
      <c r="B761" s="187"/>
      <c r="C761" s="802" t="s">
        <v>1034</v>
      </c>
      <c r="D761" s="802"/>
      <c r="E761" s="802"/>
      <c r="F761" s="802"/>
      <c r="G761" s="802"/>
      <c r="H761" s="802"/>
      <c r="I761" s="802"/>
      <c r="J761" s="802"/>
      <c r="K761" s="802"/>
      <c r="L761" s="803"/>
      <c r="M761" s="188">
        <f>SUM(M751:M760)</f>
        <v>0</v>
      </c>
      <c r="N761" s="189">
        <f>SUM(N751:N760)</f>
        <v>0</v>
      </c>
      <c r="O761" s="189">
        <f>SUM(O751:O760)</f>
        <v>0</v>
      </c>
      <c r="P761" s="189">
        <f>SUM(P751:P760)</f>
        <v>0</v>
      </c>
    </row>
    <row r="762" spans="2:16" ht="15" hidden="1" customHeight="1" x14ac:dyDescent="0.35">
      <c r="B762" s="190"/>
      <c r="C762" s="804" t="s">
        <v>1035</v>
      </c>
      <c r="D762" s="804"/>
      <c r="E762" s="804"/>
      <c r="F762" s="804"/>
      <c r="G762" s="804"/>
      <c r="H762" s="804"/>
      <c r="I762" s="804"/>
      <c r="J762" s="804"/>
      <c r="K762" s="804"/>
      <c r="L762" s="805"/>
      <c r="M762" s="191">
        <f>SUM(M748,M761)</f>
        <v>0</v>
      </c>
      <c r="N762" s="192">
        <f>SUM(N748,N761)</f>
        <v>0</v>
      </c>
      <c r="O762" s="192">
        <f>SUM(O748,O761)</f>
        <v>0</v>
      </c>
      <c r="P762" s="192">
        <f>SUM(P748,P761)</f>
        <v>0</v>
      </c>
    </row>
    <row r="763" spans="2:16" ht="15" hidden="1" customHeight="1" x14ac:dyDescent="0.35">
      <c r="B763" s="733" t="s">
        <v>925</v>
      </c>
      <c r="C763" s="734"/>
      <c r="D763" s="734"/>
      <c r="E763" s="734"/>
      <c r="F763" s="734"/>
      <c r="G763" s="734"/>
      <c r="H763" s="734"/>
      <c r="I763" s="734"/>
      <c r="J763" s="734"/>
      <c r="K763" s="734"/>
      <c r="L763" s="734"/>
      <c r="M763" s="734"/>
      <c r="N763" s="734"/>
      <c r="O763" s="734"/>
      <c r="P763" s="735"/>
    </row>
    <row r="764" spans="2:16" ht="15" hidden="1" customHeight="1" x14ac:dyDescent="0.35">
      <c r="B764" s="806" t="s">
        <v>564</v>
      </c>
      <c r="C764" s="806"/>
      <c r="D764" s="806"/>
      <c r="E764" s="806"/>
      <c r="F764" s="806"/>
      <c r="G764" s="806"/>
      <c r="H764" s="806"/>
      <c r="I764" s="806"/>
      <c r="J764" s="806"/>
      <c r="K764" s="806"/>
      <c r="L764" s="806"/>
      <c r="M764" s="806" t="s">
        <v>529</v>
      </c>
      <c r="N764" s="806"/>
      <c r="O764" s="806"/>
      <c r="P764" s="806"/>
    </row>
    <row r="765" spans="2:16" ht="15" hidden="1" customHeight="1" x14ac:dyDescent="0.35">
      <c r="B765" s="799" t="s">
        <v>566</v>
      </c>
      <c r="C765" s="800"/>
      <c r="D765" s="800"/>
      <c r="E765" s="800"/>
      <c r="F765" s="800"/>
      <c r="G765" s="800"/>
      <c r="H765" s="801"/>
      <c r="I765" s="179" t="s">
        <v>579</v>
      </c>
      <c r="J765" s="179" t="s">
        <v>567</v>
      </c>
      <c r="K765" s="179" t="s">
        <v>580</v>
      </c>
      <c r="L765" s="179" t="s">
        <v>540</v>
      </c>
      <c r="M765" s="179" t="s">
        <v>1206</v>
      </c>
      <c r="N765" s="180" t="s">
        <v>582</v>
      </c>
      <c r="O765" s="180" t="s">
        <v>583</v>
      </c>
      <c r="P765" s="181" t="s">
        <v>569</v>
      </c>
    </row>
    <row r="766" spans="2:16" ht="15" hidden="1" customHeight="1" x14ac:dyDescent="0.35">
      <c r="B766" s="182">
        <v>1</v>
      </c>
      <c r="C766" s="797"/>
      <c r="D766" s="797"/>
      <c r="E766" s="797"/>
      <c r="F766" s="797"/>
      <c r="G766" s="797"/>
      <c r="H766" s="798"/>
      <c r="I766" s="183"/>
      <c r="J766" s="166"/>
      <c r="K766" s="184">
        <f t="shared" ref="K766:K775" si="66">IF(J766=0,0,($O$676*I766)/SQRT(J766))</f>
        <v>0</v>
      </c>
      <c r="L766" s="167"/>
      <c r="M766" s="185">
        <f>P766-N766-O766</f>
        <v>0</v>
      </c>
      <c r="N766" s="168"/>
      <c r="O766" s="168"/>
      <c r="P766" s="186">
        <f>J766*L766</f>
        <v>0</v>
      </c>
    </row>
    <row r="767" spans="2:16" ht="15" hidden="1" customHeight="1" x14ac:dyDescent="0.35">
      <c r="B767" s="182">
        <v>2</v>
      </c>
      <c r="C767" s="797"/>
      <c r="D767" s="797"/>
      <c r="E767" s="797"/>
      <c r="F767" s="797"/>
      <c r="G767" s="797"/>
      <c r="H767" s="798"/>
      <c r="I767" s="183"/>
      <c r="J767" s="166"/>
      <c r="K767" s="184">
        <f t="shared" si="66"/>
        <v>0</v>
      </c>
      <c r="L767" s="167"/>
      <c r="M767" s="185">
        <f t="shared" ref="M767:M775" si="67">P767-N767-O767</f>
        <v>0</v>
      </c>
      <c r="N767" s="168"/>
      <c r="O767" s="168"/>
      <c r="P767" s="186">
        <f t="shared" ref="P767:P775" si="68">J767*L767</f>
        <v>0</v>
      </c>
    </row>
    <row r="768" spans="2:16" ht="15" hidden="1" customHeight="1" x14ac:dyDescent="0.35">
      <c r="B768" s="182">
        <v>3</v>
      </c>
      <c r="C768" s="797"/>
      <c r="D768" s="797"/>
      <c r="E768" s="797"/>
      <c r="F768" s="797"/>
      <c r="G768" s="797"/>
      <c r="H768" s="798"/>
      <c r="I768" s="183"/>
      <c r="J768" s="166"/>
      <c r="K768" s="184">
        <f t="shared" si="66"/>
        <v>0</v>
      </c>
      <c r="L768" s="167"/>
      <c r="M768" s="185">
        <f t="shared" si="67"/>
        <v>0</v>
      </c>
      <c r="N768" s="168"/>
      <c r="O768" s="168"/>
      <c r="P768" s="186">
        <f t="shared" si="68"/>
        <v>0</v>
      </c>
    </row>
    <row r="769" spans="2:16" ht="15" hidden="1" customHeight="1" x14ac:dyDescent="0.35">
      <c r="B769" s="182">
        <v>4</v>
      </c>
      <c r="C769" s="797"/>
      <c r="D769" s="797"/>
      <c r="E769" s="797"/>
      <c r="F769" s="797"/>
      <c r="G769" s="797"/>
      <c r="H769" s="798"/>
      <c r="I769" s="183"/>
      <c r="J769" s="166"/>
      <c r="K769" s="184">
        <f t="shared" si="66"/>
        <v>0</v>
      </c>
      <c r="L769" s="167"/>
      <c r="M769" s="185">
        <f t="shared" si="67"/>
        <v>0</v>
      </c>
      <c r="N769" s="168"/>
      <c r="O769" s="168"/>
      <c r="P769" s="186">
        <f t="shared" si="68"/>
        <v>0</v>
      </c>
    </row>
    <row r="770" spans="2:16" ht="15" hidden="1" customHeight="1" x14ac:dyDescent="0.35">
      <c r="B770" s="182">
        <v>5</v>
      </c>
      <c r="C770" s="797"/>
      <c r="D770" s="797"/>
      <c r="E770" s="797"/>
      <c r="F770" s="797"/>
      <c r="G770" s="797"/>
      <c r="H770" s="798"/>
      <c r="I770" s="183"/>
      <c r="J770" s="166"/>
      <c r="K770" s="184">
        <f t="shared" si="66"/>
        <v>0</v>
      </c>
      <c r="L770" s="167"/>
      <c r="M770" s="185">
        <f t="shared" si="67"/>
        <v>0</v>
      </c>
      <c r="N770" s="168"/>
      <c r="O770" s="168"/>
      <c r="P770" s="186">
        <f t="shared" si="68"/>
        <v>0</v>
      </c>
    </row>
    <row r="771" spans="2:16" ht="15" hidden="1" customHeight="1" x14ac:dyDescent="0.35">
      <c r="B771" s="182">
        <v>6</v>
      </c>
      <c r="C771" s="797"/>
      <c r="D771" s="797"/>
      <c r="E771" s="797"/>
      <c r="F771" s="797"/>
      <c r="G771" s="797"/>
      <c r="H771" s="798"/>
      <c r="I771" s="183"/>
      <c r="J771" s="166"/>
      <c r="K771" s="184">
        <f t="shared" si="66"/>
        <v>0</v>
      </c>
      <c r="L771" s="167"/>
      <c r="M771" s="185">
        <f t="shared" si="67"/>
        <v>0</v>
      </c>
      <c r="N771" s="168"/>
      <c r="O771" s="168"/>
      <c r="P771" s="186">
        <f t="shared" si="68"/>
        <v>0</v>
      </c>
    </row>
    <row r="772" spans="2:16" ht="15" hidden="1" customHeight="1" x14ac:dyDescent="0.35">
      <c r="B772" s="182">
        <v>7</v>
      </c>
      <c r="C772" s="797"/>
      <c r="D772" s="797"/>
      <c r="E772" s="797"/>
      <c r="F772" s="797"/>
      <c r="G772" s="797"/>
      <c r="H772" s="798"/>
      <c r="I772" s="183"/>
      <c r="J772" s="166"/>
      <c r="K772" s="184">
        <f t="shared" si="66"/>
        <v>0</v>
      </c>
      <c r="L772" s="167"/>
      <c r="M772" s="185">
        <f t="shared" si="67"/>
        <v>0</v>
      </c>
      <c r="N772" s="168"/>
      <c r="O772" s="168"/>
      <c r="P772" s="186">
        <f t="shared" si="68"/>
        <v>0</v>
      </c>
    </row>
    <row r="773" spans="2:16" ht="15" hidden="1" customHeight="1" x14ac:dyDescent="0.35">
      <c r="B773" s="182">
        <v>8</v>
      </c>
      <c r="C773" s="797"/>
      <c r="D773" s="797"/>
      <c r="E773" s="797"/>
      <c r="F773" s="797"/>
      <c r="G773" s="797"/>
      <c r="H773" s="798"/>
      <c r="I773" s="183"/>
      <c r="J773" s="166"/>
      <c r="K773" s="184">
        <f t="shared" si="66"/>
        <v>0</v>
      </c>
      <c r="L773" s="167"/>
      <c r="M773" s="185">
        <f t="shared" si="67"/>
        <v>0</v>
      </c>
      <c r="N773" s="168"/>
      <c r="O773" s="168"/>
      <c r="P773" s="186">
        <f t="shared" si="68"/>
        <v>0</v>
      </c>
    </row>
    <row r="774" spans="2:16" ht="15" hidden="1" customHeight="1" x14ac:dyDescent="0.35">
      <c r="B774" s="182">
        <v>9</v>
      </c>
      <c r="C774" s="797"/>
      <c r="D774" s="797"/>
      <c r="E774" s="797"/>
      <c r="F774" s="797"/>
      <c r="G774" s="797"/>
      <c r="H774" s="798"/>
      <c r="I774" s="183"/>
      <c r="J774" s="166"/>
      <c r="K774" s="184">
        <f t="shared" si="66"/>
        <v>0</v>
      </c>
      <c r="L774" s="167"/>
      <c r="M774" s="185">
        <f t="shared" si="67"/>
        <v>0</v>
      </c>
      <c r="N774" s="168"/>
      <c r="O774" s="168"/>
      <c r="P774" s="186">
        <f t="shared" si="68"/>
        <v>0</v>
      </c>
    </row>
    <row r="775" spans="2:16" ht="15" hidden="1" customHeight="1" x14ac:dyDescent="0.35">
      <c r="B775" s="182">
        <v>10</v>
      </c>
      <c r="C775" s="797"/>
      <c r="D775" s="797"/>
      <c r="E775" s="797"/>
      <c r="F775" s="797"/>
      <c r="G775" s="797"/>
      <c r="H775" s="798"/>
      <c r="I775" s="183"/>
      <c r="J775" s="166"/>
      <c r="K775" s="184">
        <f t="shared" si="66"/>
        <v>0</v>
      </c>
      <c r="L775" s="167"/>
      <c r="M775" s="185">
        <f t="shared" si="67"/>
        <v>0</v>
      </c>
      <c r="N775" s="168"/>
      <c r="O775" s="168"/>
      <c r="P775" s="186">
        <f t="shared" si="68"/>
        <v>0</v>
      </c>
    </row>
    <row r="776" spans="2:16" ht="15" hidden="1" customHeight="1" x14ac:dyDescent="0.35">
      <c r="B776" s="187"/>
      <c r="C776" s="802" t="s">
        <v>1036</v>
      </c>
      <c r="D776" s="802"/>
      <c r="E776" s="802"/>
      <c r="F776" s="802"/>
      <c r="G776" s="802"/>
      <c r="H776" s="802"/>
      <c r="I776" s="802"/>
      <c r="J776" s="802"/>
      <c r="K776" s="802"/>
      <c r="L776" s="803"/>
      <c r="M776" s="188">
        <f>SUM(M766:M775)</f>
        <v>0</v>
      </c>
      <c r="N776" s="189">
        <f>SUM(N766:N775)</f>
        <v>0</v>
      </c>
      <c r="O776" s="189">
        <f>SUM(O766:O775)</f>
        <v>0</v>
      </c>
      <c r="P776" s="189">
        <f>SUM(P766:P775)</f>
        <v>0</v>
      </c>
    </row>
    <row r="777" spans="2:16" ht="15" hidden="1" customHeight="1" x14ac:dyDescent="0.35">
      <c r="B777" s="806" t="s">
        <v>565</v>
      </c>
      <c r="C777" s="806"/>
      <c r="D777" s="806"/>
      <c r="E777" s="806"/>
      <c r="F777" s="806"/>
      <c r="G777" s="806"/>
      <c r="H777" s="806"/>
      <c r="I777" s="806"/>
      <c r="J777" s="806"/>
      <c r="K777" s="806"/>
      <c r="L777" s="806"/>
      <c r="M777" s="806" t="s">
        <v>529</v>
      </c>
      <c r="N777" s="806"/>
      <c r="O777" s="806"/>
      <c r="P777" s="806"/>
    </row>
    <row r="778" spans="2:16" ht="15" hidden="1" customHeight="1" x14ac:dyDescent="0.35">
      <c r="B778" s="799" t="s">
        <v>566</v>
      </c>
      <c r="C778" s="800"/>
      <c r="D778" s="800"/>
      <c r="E778" s="800"/>
      <c r="F778" s="800"/>
      <c r="G778" s="800"/>
      <c r="H778" s="801"/>
      <c r="I778" s="179" t="s">
        <v>579</v>
      </c>
      <c r="J778" s="179" t="s">
        <v>567</v>
      </c>
      <c r="K778" s="179" t="s">
        <v>580</v>
      </c>
      <c r="L778" s="179" t="s">
        <v>540</v>
      </c>
      <c r="M778" s="179" t="s">
        <v>1206</v>
      </c>
      <c r="N778" s="180" t="s">
        <v>582</v>
      </c>
      <c r="O778" s="180" t="s">
        <v>583</v>
      </c>
      <c r="P778" s="181" t="s">
        <v>569</v>
      </c>
    </row>
    <row r="779" spans="2:16" ht="15" hidden="1" customHeight="1" x14ac:dyDescent="0.35">
      <c r="B779" s="182">
        <v>1</v>
      </c>
      <c r="C779" s="797"/>
      <c r="D779" s="797"/>
      <c r="E779" s="797"/>
      <c r="F779" s="797"/>
      <c r="G779" s="797"/>
      <c r="H779" s="798"/>
      <c r="I779" s="183"/>
      <c r="J779" s="166"/>
      <c r="K779" s="184">
        <f t="shared" ref="K779:K788" si="69">IF(J779=0,0,($O$676*I779)/SQRT(J779))</f>
        <v>0</v>
      </c>
      <c r="L779" s="167"/>
      <c r="M779" s="185">
        <f>P779-N779-O779</f>
        <v>0</v>
      </c>
      <c r="N779" s="168"/>
      <c r="O779" s="168"/>
      <c r="P779" s="186">
        <f>J779*L779</f>
        <v>0</v>
      </c>
    </row>
    <row r="780" spans="2:16" ht="15" hidden="1" customHeight="1" x14ac:dyDescent="0.35">
      <c r="B780" s="182">
        <v>2</v>
      </c>
      <c r="C780" s="797"/>
      <c r="D780" s="797"/>
      <c r="E780" s="797"/>
      <c r="F780" s="797"/>
      <c r="G780" s="797"/>
      <c r="H780" s="798"/>
      <c r="I780" s="183"/>
      <c r="J780" s="166"/>
      <c r="K780" s="184">
        <f t="shared" si="69"/>
        <v>0</v>
      </c>
      <c r="L780" s="167"/>
      <c r="M780" s="185">
        <f t="shared" ref="M780:M788" si="70">P780-N780-O780</f>
        <v>0</v>
      </c>
      <c r="N780" s="168"/>
      <c r="O780" s="168"/>
      <c r="P780" s="186">
        <f t="shared" ref="P780:P788" si="71">J780*L780</f>
        <v>0</v>
      </c>
    </row>
    <row r="781" spans="2:16" ht="15" hidden="1" customHeight="1" x14ac:dyDescent="0.35">
      <c r="B781" s="182">
        <v>3</v>
      </c>
      <c r="C781" s="797"/>
      <c r="D781" s="797"/>
      <c r="E781" s="797"/>
      <c r="F781" s="797"/>
      <c r="G781" s="797"/>
      <c r="H781" s="798"/>
      <c r="I781" s="183"/>
      <c r="J781" s="166"/>
      <c r="K781" s="184">
        <f t="shared" si="69"/>
        <v>0</v>
      </c>
      <c r="L781" s="167"/>
      <c r="M781" s="185">
        <f t="shared" si="70"/>
        <v>0</v>
      </c>
      <c r="N781" s="168"/>
      <c r="O781" s="168"/>
      <c r="P781" s="186">
        <f t="shared" si="71"/>
        <v>0</v>
      </c>
    </row>
    <row r="782" spans="2:16" ht="15" hidden="1" customHeight="1" x14ac:dyDescent="0.35">
      <c r="B782" s="182">
        <v>4</v>
      </c>
      <c r="C782" s="797"/>
      <c r="D782" s="797"/>
      <c r="E782" s="797"/>
      <c r="F782" s="797"/>
      <c r="G782" s="797"/>
      <c r="H782" s="798"/>
      <c r="I782" s="183"/>
      <c r="J782" s="166"/>
      <c r="K782" s="184">
        <f t="shared" si="69"/>
        <v>0</v>
      </c>
      <c r="L782" s="167"/>
      <c r="M782" s="185">
        <f t="shared" si="70"/>
        <v>0</v>
      </c>
      <c r="N782" s="168"/>
      <c r="O782" s="168"/>
      <c r="P782" s="186">
        <f t="shared" si="71"/>
        <v>0</v>
      </c>
    </row>
    <row r="783" spans="2:16" ht="15" hidden="1" customHeight="1" x14ac:dyDescent="0.35">
      <c r="B783" s="182">
        <v>5</v>
      </c>
      <c r="C783" s="797"/>
      <c r="D783" s="797"/>
      <c r="E783" s="797"/>
      <c r="F783" s="797"/>
      <c r="G783" s="797"/>
      <c r="H783" s="798"/>
      <c r="I783" s="183"/>
      <c r="J783" s="166"/>
      <c r="K783" s="184">
        <f t="shared" si="69"/>
        <v>0</v>
      </c>
      <c r="L783" s="167"/>
      <c r="M783" s="185">
        <f t="shared" si="70"/>
        <v>0</v>
      </c>
      <c r="N783" s="168"/>
      <c r="O783" s="168"/>
      <c r="P783" s="186">
        <f t="shared" si="71"/>
        <v>0</v>
      </c>
    </row>
    <row r="784" spans="2:16" ht="15" hidden="1" customHeight="1" x14ac:dyDescent="0.35">
      <c r="B784" s="182">
        <v>6</v>
      </c>
      <c r="C784" s="797"/>
      <c r="D784" s="797"/>
      <c r="E784" s="797"/>
      <c r="F784" s="797"/>
      <c r="G784" s="797"/>
      <c r="H784" s="798"/>
      <c r="I784" s="183"/>
      <c r="J784" s="166"/>
      <c r="K784" s="184">
        <f t="shared" si="69"/>
        <v>0</v>
      </c>
      <c r="L784" s="167"/>
      <c r="M784" s="185">
        <f t="shared" si="70"/>
        <v>0</v>
      </c>
      <c r="N784" s="168"/>
      <c r="O784" s="168"/>
      <c r="P784" s="186">
        <f t="shared" si="71"/>
        <v>0</v>
      </c>
    </row>
    <row r="785" spans="2:16" ht="15" hidden="1" customHeight="1" x14ac:dyDescent="0.35">
      <c r="B785" s="182">
        <v>7</v>
      </c>
      <c r="C785" s="797"/>
      <c r="D785" s="797"/>
      <c r="E785" s="797"/>
      <c r="F785" s="797"/>
      <c r="G785" s="797"/>
      <c r="H785" s="798"/>
      <c r="I785" s="183"/>
      <c r="J785" s="166"/>
      <c r="K785" s="184">
        <f t="shared" si="69"/>
        <v>0</v>
      </c>
      <c r="L785" s="167"/>
      <c r="M785" s="185">
        <f t="shared" si="70"/>
        <v>0</v>
      </c>
      <c r="N785" s="168"/>
      <c r="O785" s="168"/>
      <c r="P785" s="186">
        <f t="shared" si="71"/>
        <v>0</v>
      </c>
    </row>
    <row r="786" spans="2:16" ht="15" hidden="1" customHeight="1" x14ac:dyDescent="0.35">
      <c r="B786" s="182">
        <v>8</v>
      </c>
      <c r="C786" s="797"/>
      <c r="D786" s="797"/>
      <c r="E786" s="797"/>
      <c r="F786" s="797"/>
      <c r="G786" s="797"/>
      <c r="H786" s="798"/>
      <c r="I786" s="183"/>
      <c r="J786" s="166"/>
      <c r="K786" s="184">
        <f t="shared" si="69"/>
        <v>0</v>
      </c>
      <c r="L786" s="167"/>
      <c r="M786" s="185">
        <f t="shared" si="70"/>
        <v>0</v>
      </c>
      <c r="N786" s="168"/>
      <c r="O786" s="168"/>
      <c r="P786" s="186">
        <f t="shared" si="71"/>
        <v>0</v>
      </c>
    </row>
    <row r="787" spans="2:16" ht="15" hidden="1" customHeight="1" x14ac:dyDescent="0.35">
      <c r="B787" s="182">
        <v>9</v>
      </c>
      <c r="C787" s="797"/>
      <c r="D787" s="797"/>
      <c r="E787" s="797"/>
      <c r="F787" s="797"/>
      <c r="G787" s="797"/>
      <c r="H787" s="798"/>
      <c r="I787" s="183"/>
      <c r="J787" s="166"/>
      <c r="K787" s="184">
        <f t="shared" si="69"/>
        <v>0</v>
      </c>
      <c r="L787" s="167"/>
      <c r="M787" s="185">
        <f t="shared" si="70"/>
        <v>0</v>
      </c>
      <c r="N787" s="168"/>
      <c r="O787" s="168"/>
      <c r="P787" s="186">
        <f t="shared" si="71"/>
        <v>0</v>
      </c>
    </row>
    <row r="788" spans="2:16" ht="15" hidden="1" customHeight="1" x14ac:dyDescent="0.35">
      <c r="B788" s="182">
        <v>10</v>
      </c>
      <c r="C788" s="797"/>
      <c r="D788" s="797"/>
      <c r="E788" s="797"/>
      <c r="F788" s="797"/>
      <c r="G788" s="797"/>
      <c r="H788" s="798"/>
      <c r="I788" s="183"/>
      <c r="J788" s="166"/>
      <c r="K788" s="184">
        <f t="shared" si="69"/>
        <v>0</v>
      </c>
      <c r="L788" s="167"/>
      <c r="M788" s="185">
        <f t="shared" si="70"/>
        <v>0</v>
      </c>
      <c r="N788" s="168"/>
      <c r="O788" s="168"/>
      <c r="P788" s="186">
        <f t="shared" si="71"/>
        <v>0</v>
      </c>
    </row>
    <row r="789" spans="2:16" ht="15" hidden="1" customHeight="1" x14ac:dyDescent="0.35">
      <c r="B789" s="187"/>
      <c r="C789" s="802" t="s">
        <v>1037</v>
      </c>
      <c r="D789" s="802"/>
      <c r="E789" s="802"/>
      <c r="F789" s="802"/>
      <c r="G789" s="802"/>
      <c r="H789" s="802"/>
      <c r="I789" s="802"/>
      <c r="J789" s="802"/>
      <c r="K789" s="802"/>
      <c r="L789" s="803"/>
      <c r="M789" s="188">
        <f>SUM(M779:M788)</f>
        <v>0</v>
      </c>
      <c r="N789" s="189">
        <f>SUM(N779:N788)</f>
        <v>0</v>
      </c>
      <c r="O789" s="189">
        <f>SUM(O779:O788)</f>
        <v>0</v>
      </c>
      <c r="P789" s="189">
        <f>SUM(P779:P788)</f>
        <v>0</v>
      </c>
    </row>
    <row r="790" spans="2:16" ht="15" hidden="1" customHeight="1" x14ac:dyDescent="0.35">
      <c r="B790" s="190"/>
      <c r="C790" s="804" t="s">
        <v>1038</v>
      </c>
      <c r="D790" s="804"/>
      <c r="E790" s="804"/>
      <c r="F790" s="804"/>
      <c r="G790" s="804"/>
      <c r="H790" s="804"/>
      <c r="I790" s="804"/>
      <c r="J790" s="804"/>
      <c r="K790" s="804"/>
      <c r="L790" s="805"/>
      <c r="M790" s="191">
        <f>SUM(M776,M789)</f>
        <v>0</v>
      </c>
      <c r="N790" s="192">
        <f>SUM(N776,N789)</f>
        <v>0</v>
      </c>
      <c r="O790" s="192">
        <f>SUM(O776,O789)</f>
        <v>0</v>
      </c>
      <c r="P790" s="192">
        <f>SUM(P776,P789)</f>
        <v>0</v>
      </c>
    </row>
    <row r="791" spans="2:16" ht="15" hidden="1" customHeight="1" x14ac:dyDescent="0.35">
      <c r="B791" s="733" t="s">
        <v>928</v>
      </c>
      <c r="C791" s="734"/>
      <c r="D791" s="734"/>
      <c r="E791" s="734"/>
      <c r="F791" s="734"/>
      <c r="G791" s="734"/>
      <c r="H791" s="734"/>
      <c r="I791" s="734"/>
      <c r="J791" s="734"/>
      <c r="K791" s="734"/>
      <c r="L791" s="734"/>
      <c r="M791" s="734"/>
      <c r="N791" s="734"/>
      <c r="O791" s="734"/>
      <c r="P791" s="735"/>
    </row>
    <row r="792" spans="2:16" ht="15" hidden="1" customHeight="1" x14ac:dyDescent="0.35">
      <c r="B792" s="806" t="s">
        <v>564</v>
      </c>
      <c r="C792" s="806"/>
      <c r="D792" s="806"/>
      <c r="E792" s="806"/>
      <c r="F792" s="806"/>
      <c r="G792" s="806"/>
      <c r="H792" s="806"/>
      <c r="I792" s="806"/>
      <c r="J792" s="806"/>
      <c r="K792" s="806"/>
      <c r="L792" s="806"/>
      <c r="M792" s="806" t="s">
        <v>529</v>
      </c>
      <c r="N792" s="806"/>
      <c r="O792" s="806"/>
      <c r="P792" s="806"/>
    </row>
    <row r="793" spans="2:16" ht="15" hidden="1" customHeight="1" x14ac:dyDescent="0.35">
      <c r="B793" s="799" t="s">
        <v>566</v>
      </c>
      <c r="C793" s="800"/>
      <c r="D793" s="800"/>
      <c r="E793" s="800"/>
      <c r="F793" s="800"/>
      <c r="G793" s="800"/>
      <c r="H793" s="801"/>
      <c r="I793" s="179" t="s">
        <v>579</v>
      </c>
      <c r="J793" s="179" t="s">
        <v>567</v>
      </c>
      <c r="K793" s="179" t="s">
        <v>580</v>
      </c>
      <c r="L793" s="179" t="s">
        <v>540</v>
      </c>
      <c r="M793" s="179" t="s">
        <v>1206</v>
      </c>
      <c r="N793" s="180" t="s">
        <v>582</v>
      </c>
      <c r="O793" s="180" t="s">
        <v>583</v>
      </c>
      <c r="P793" s="181" t="s">
        <v>569</v>
      </c>
    </row>
    <row r="794" spans="2:16" ht="15" hidden="1" customHeight="1" x14ac:dyDescent="0.35">
      <c r="B794" s="182">
        <v>1</v>
      </c>
      <c r="C794" s="797"/>
      <c r="D794" s="797"/>
      <c r="E794" s="797"/>
      <c r="F794" s="797"/>
      <c r="G794" s="797"/>
      <c r="H794" s="798"/>
      <c r="I794" s="183"/>
      <c r="J794" s="166"/>
      <c r="K794" s="184">
        <f t="shared" ref="K794:K803" si="72">IF(J794=0,0,($O$676*I794)/SQRT(J794))</f>
        <v>0</v>
      </c>
      <c r="L794" s="167"/>
      <c r="M794" s="185">
        <f>P794-N794-O794</f>
        <v>0</v>
      </c>
      <c r="N794" s="168"/>
      <c r="O794" s="168"/>
      <c r="P794" s="186">
        <f>J794*L794</f>
        <v>0</v>
      </c>
    </row>
    <row r="795" spans="2:16" ht="15" hidden="1" customHeight="1" x14ac:dyDescent="0.35">
      <c r="B795" s="182">
        <v>2</v>
      </c>
      <c r="C795" s="797"/>
      <c r="D795" s="797"/>
      <c r="E795" s="797"/>
      <c r="F795" s="797"/>
      <c r="G795" s="797"/>
      <c r="H795" s="798"/>
      <c r="I795" s="183"/>
      <c r="J795" s="166"/>
      <c r="K795" s="184">
        <f t="shared" si="72"/>
        <v>0</v>
      </c>
      <c r="L795" s="167"/>
      <c r="M795" s="185">
        <f t="shared" ref="M795:M803" si="73">P795-N795-O795</f>
        <v>0</v>
      </c>
      <c r="N795" s="168"/>
      <c r="O795" s="168"/>
      <c r="P795" s="186">
        <f t="shared" ref="P795:P803" si="74">J795*L795</f>
        <v>0</v>
      </c>
    </row>
    <row r="796" spans="2:16" ht="15" hidden="1" customHeight="1" x14ac:dyDescent="0.35">
      <c r="B796" s="182">
        <v>3</v>
      </c>
      <c r="C796" s="797"/>
      <c r="D796" s="797"/>
      <c r="E796" s="797"/>
      <c r="F796" s="797"/>
      <c r="G796" s="797"/>
      <c r="H796" s="798"/>
      <c r="I796" s="183"/>
      <c r="J796" s="166"/>
      <c r="K796" s="184">
        <f t="shared" si="72"/>
        <v>0</v>
      </c>
      <c r="L796" s="167"/>
      <c r="M796" s="185">
        <f t="shared" si="73"/>
        <v>0</v>
      </c>
      <c r="N796" s="168"/>
      <c r="O796" s="168"/>
      <c r="P796" s="186">
        <f t="shared" si="74"/>
        <v>0</v>
      </c>
    </row>
    <row r="797" spans="2:16" ht="15" hidden="1" customHeight="1" x14ac:dyDescent="0.35">
      <c r="B797" s="182">
        <v>4</v>
      </c>
      <c r="C797" s="797"/>
      <c r="D797" s="797"/>
      <c r="E797" s="797"/>
      <c r="F797" s="797"/>
      <c r="G797" s="797"/>
      <c r="H797" s="798"/>
      <c r="I797" s="183"/>
      <c r="J797" s="166"/>
      <c r="K797" s="184">
        <f t="shared" si="72"/>
        <v>0</v>
      </c>
      <c r="L797" s="167"/>
      <c r="M797" s="185">
        <f t="shared" si="73"/>
        <v>0</v>
      </c>
      <c r="N797" s="168"/>
      <c r="O797" s="168"/>
      <c r="P797" s="186">
        <f t="shared" si="74"/>
        <v>0</v>
      </c>
    </row>
    <row r="798" spans="2:16" ht="15" hidden="1" customHeight="1" x14ac:dyDescent="0.35">
      <c r="B798" s="182">
        <v>5</v>
      </c>
      <c r="C798" s="797"/>
      <c r="D798" s="797"/>
      <c r="E798" s="797"/>
      <c r="F798" s="797"/>
      <c r="G798" s="797"/>
      <c r="H798" s="798"/>
      <c r="I798" s="183"/>
      <c r="J798" s="166"/>
      <c r="K798" s="184">
        <f t="shared" si="72"/>
        <v>0</v>
      </c>
      <c r="L798" s="167"/>
      <c r="M798" s="185">
        <f t="shared" si="73"/>
        <v>0</v>
      </c>
      <c r="N798" s="168"/>
      <c r="O798" s="168"/>
      <c r="P798" s="186">
        <f t="shared" si="74"/>
        <v>0</v>
      </c>
    </row>
    <row r="799" spans="2:16" ht="15" hidden="1" customHeight="1" x14ac:dyDescent="0.35">
      <c r="B799" s="182">
        <v>6</v>
      </c>
      <c r="C799" s="797"/>
      <c r="D799" s="797"/>
      <c r="E799" s="797"/>
      <c r="F799" s="797"/>
      <c r="G799" s="797"/>
      <c r="H799" s="798"/>
      <c r="I799" s="183"/>
      <c r="J799" s="166"/>
      <c r="K799" s="184">
        <f t="shared" si="72"/>
        <v>0</v>
      </c>
      <c r="L799" s="167"/>
      <c r="M799" s="185">
        <f t="shared" si="73"/>
        <v>0</v>
      </c>
      <c r="N799" s="168"/>
      <c r="O799" s="168"/>
      <c r="P799" s="186">
        <f t="shared" si="74"/>
        <v>0</v>
      </c>
    </row>
    <row r="800" spans="2:16" ht="15" hidden="1" customHeight="1" x14ac:dyDescent="0.35">
      <c r="B800" s="182">
        <v>7</v>
      </c>
      <c r="C800" s="797"/>
      <c r="D800" s="797"/>
      <c r="E800" s="797"/>
      <c r="F800" s="797"/>
      <c r="G800" s="797"/>
      <c r="H800" s="798"/>
      <c r="I800" s="183"/>
      <c r="J800" s="166"/>
      <c r="K800" s="184">
        <f t="shared" si="72"/>
        <v>0</v>
      </c>
      <c r="L800" s="167"/>
      <c r="M800" s="185">
        <f t="shared" si="73"/>
        <v>0</v>
      </c>
      <c r="N800" s="168"/>
      <c r="O800" s="168"/>
      <c r="P800" s="186">
        <f t="shared" si="74"/>
        <v>0</v>
      </c>
    </row>
    <row r="801" spans="2:16" ht="15" hidden="1" customHeight="1" x14ac:dyDescent="0.35">
      <c r="B801" s="182">
        <v>8</v>
      </c>
      <c r="C801" s="797"/>
      <c r="D801" s="797"/>
      <c r="E801" s="797"/>
      <c r="F801" s="797"/>
      <c r="G801" s="797"/>
      <c r="H801" s="798"/>
      <c r="I801" s="183"/>
      <c r="J801" s="166"/>
      <c r="K801" s="184">
        <f t="shared" si="72"/>
        <v>0</v>
      </c>
      <c r="L801" s="167"/>
      <c r="M801" s="185">
        <f t="shared" si="73"/>
        <v>0</v>
      </c>
      <c r="N801" s="168"/>
      <c r="O801" s="168"/>
      <c r="P801" s="186">
        <f t="shared" si="74"/>
        <v>0</v>
      </c>
    </row>
    <row r="802" spans="2:16" ht="15" hidden="1" customHeight="1" x14ac:dyDescent="0.35">
      <c r="B802" s="182">
        <v>9</v>
      </c>
      <c r="C802" s="797"/>
      <c r="D802" s="797"/>
      <c r="E802" s="797"/>
      <c r="F802" s="797"/>
      <c r="G802" s="797"/>
      <c r="H802" s="798"/>
      <c r="I802" s="183"/>
      <c r="J802" s="166"/>
      <c r="K802" s="184">
        <f t="shared" si="72"/>
        <v>0</v>
      </c>
      <c r="L802" s="167"/>
      <c r="M802" s="185">
        <f t="shared" si="73"/>
        <v>0</v>
      </c>
      <c r="N802" s="168"/>
      <c r="O802" s="168"/>
      <c r="P802" s="186">
        <f t="shared" si="74"/>
        <v>0</v>
      </c>
    </row>
    <row r="803" spans="2:16" ht="15" hidden="1" customHeight="1" x14ac:dyDescent="0.35">
      <c r="B803" s="182">
        <v>10</v>
      </c>
      <c r="C803" s="797"/>
      <c r="D803" s="797"/>
      <c r="E803" s="797"/>
      <c r="F803" s="797"/>
      <c r="G803" s="797"/>
      <c r="H803" s="798"/>
      <c r="I803" s="183"/>
      <c r="J803" s="166"/>
      <c r="K803" s="184">
        <f t="shared" si="72"/>
        <v>0</v>
      </c>
      <c r="L803" s="167"/>
      <c r="M803" s="185">
        <f t="shared" si="73"/>
        <v>0</v>
      </c>
      <c r="N803" s="168"/>
      <c r="O803" s="168"/>
      <c r="P803" s="186">
        <f t="shared" si="74"/>
        <v>0</v>
      </c>
    </row>
    <row r="804" spans="2:16" ht="15" hidden="1" customHeight="1" x14ac:dyDescent="0.35">
      <c r="B804" s="187"/>
      <c r="C804" s="802" t="s">
        <v>1039</v>
      </c>
      <c r="D804" s="802"/>
      <c r="E804" s="802"/>
      <c r="F804" s="802"/>
      <c r="G804" s="802"/>
      <c r="H804" s="802"/>
      <c r="I804" s="802"/>
      <c r="J804" s="802"/>
      <c r="K804" s="802"/>
      <c r="L804" s="803"/>
      <c r="M804" s="188">
        <f>SUM(M794:M803)</f>
        <v>0</v>
      </c>
      <c r="N804" s="189">
        <f>SUM(N794:N803)</f>
        <v>0</v>
      </c>
      <c r="O804" s="189">
        <f>SUM(O794:O803)</f>
        <v>0</v>
      </c>
      <c r="P804" s="189">
        <f>SUM(P794:P803)</f>
        <v>0</v>
      </c>
    </row>
    <row r="805" spans="2:16" ht="15" hidden="1" customHeight="1" x14ac:dyDescent="0.35">
      <c r="B805" s="806" t="s">
        <v>565</v>
      </c>
      <c r="C805" s="806"/>
      <c r="D805" s="806"/>
      <c r="E805" s="806"/>
      <c r="F805" s="806"/>
      <c r="G805" s="806"/>
      <c r="H805" s="806"/>
      <c r="I805" s="806"/>
      <c r="J805" s="806"/>
      <c r="K805" s="806"/>
      <c r="L805" s="806"/>
      <c r="M805" s="806" t="s">
        <v>529</v>
      </c>
      <c r="N805" s="806"/>
      <c r="O805" s="806"/>
      <c r="P805" s="806"/>
    </row>
    <row r="806" spans="2:16" ht="15" hidden="1" customHeight="1" x14ac:dyDescent="0.35">
      <c r="B806" s="799" t="s">
        <v>566</v>
      </c>
      <c r="C806" s="800"/>
      <c r="D806" s="800"/>
      <c r="E806" s="800"/>
      <c r="F806" s="800"/>
      <c r="G806" s="800"/>
      <c r="H806" s="801"/>
      <c r="I806" s="179" t="s">
        <v>579</v>
      </c>
      <c r="J806" s="179" t="s">
        <v>567</v>
      </c>
      <c r="K806" s="179" t="s">
        <v>580</v>
      </c>
      <c r="L806" s="179" t="s">
        <v>540</v>
      </c>
      <c r="M806" s="179" t="s">
        <v>1206</v>
      </c>
      <c r="N806" s="180" t="s">
        <v>582</v>
      </c>
      <c r="O806" s="180" t="s">
        <v>583</v>
      </c>
      <c r="P806" s="181" t="s">
        <v>569</v>
      </c>
    </row>
    <row r="807" spans="2:16" ht="15" hidden="1" customHeight="1" x14ac:dyDescent="0.35">
      <c r="B807" s="182">
        <v>1</v>
      </c>
      <c r="C807" s="797"/>
      <c r="D807" s="797"/>
      <c r="E807" s="797"/>
      <c r="F807" s="797"/>
      <c r="G807" s="797"/>
      <c r="H807" s="798"/>
      <c r="I807" s="183"/>
      <c r="J807" s="166"/>
      <c r="K807" s="184">
        <f t="shared" ref="K807:K816" si="75">IF(J807=0,0,($O$676*I807)/SQRT(J807))</f>
        <v>0</v>
      </c>
      <c r="L807" s="167"/>
      <c r="M807" s="185">
        <f>P807-N807-O807</f>
        <v>0</v>
      </c>
      <c r="N807" s="168"/>
      <c r="O807" s="168"/>
      <c r="P807" s="186">
        <f>J807*L807</f>
        <v>0</v>
      </c>
    </row>
    <row r="808" spans="2:16" ht="15" hidden="1" customHeight="1" x14ac:dyDescent="0.35">
      <c r="B808" s="182">
        <v>2</v>
      </c>
      <c r="C808" s="797"/>
      <c r="D808" s="797"/>
      <c r="E808" s="797"/>
      <c r="F808" s="797"/>
      <c r="G808" s="797"/>
      <c r="H808" s="798"/>
      <c r="I808" s="183"/>
      <c r="J808" s="166"/>
      <c r="K808" s="184">
        <f t="shared" si="75"/>
        <v>0</v>
      </c>
      <c r="L808" s="167"/>
      <c r="M808" s="185">
        <f t="shared" ref="M808:M816" si="76">P808-N808-O808</f>
        <v>0</v>
      </c>
      <c r="N808" s="168"/>
      <c r="O808" s="168"/>
      <c r="P808" s="186">
        <f t="shared" ref="P808:P816" si="77">J808*L808</f>
        <v>0</v>
      </c>
    </row>
    <row r="809" spans="2:16" ht="15" hidden="1" customHeight="1" x14ac:dyDescent="0.35">
      <c r="B809" s="182">
        <v>3</v>
      </c>
      <c r="C809" s="797"/>
      <c r="D809" s="797"/>
      <c r="E809" s="797"/>
      <c r="F809" s="797"/>
      <c r="G809" s="797"/>
      <c r="H809" s="798"/>
      <c r="I809" s="183"/>
      <c r="J809" s="166"/>
      <c r="K809" s="184">
        <f t="shared" si="75"/>
        <v>0</v>
      </c>
      <c r="L809" s="167"/>
      <c r="M809" s="185">
        <f t="shared" si="76"/>
        <v>0</v>
      </c>
      <c r="N809" s="168"/>
      <c r="O809" s="168"/>
      <c r="P809" s="186">
        <f t="shared" si="77"/>
        <v>0</v>
      </c>
    </row>
    <row r="810" spans="2:16" ht="15" hidden="1" customHeight="1" x14ac:dyDescent="0.35">
      <c r="B810" s="182">
        <v>4</v>
      </c>
      <c r="C810" s="797"/>
      <c r="D810" s="797"/>
      <c r="E810" s="797"/>
      <c r="F810" s="797"/>
      <c r="G810" s="797"/>
      <c r="H810" s="798"/>
      <c r="I810" s="183"/>
      <c r="J810" s="166"/>
      <c r="K810" s="184">
        <f t="shared" si="75"/>
        <v>0</v>
      </c>
      <c r="L810" s="167"/>
      <c r="M810" s="185">
        <f t="shared" si="76"/>
        <v>0</v>
      </c>
      <c r="N810" s="168"/>
      <c r="O810" s="168"/>
      <c r="P810" s="186">
        <f t="shared" si="77"/>
        <v>0</v>
      </c>
    </row>
    <row r="811" spans="2:16" ht="15" hidden="1" customHeight="1" x14ac:dyDescent="0.35">
      <c r="B811" s="182">
        <v>5</v>
      </c>
      <c r="C811" s="797"/>
      <c r="D811" s="797"/>
      <c r="E811" s="797"/>
      <c r="F811" s="797"/>
      <c r="G811" s="797"/>
      <c r="H811" s="798"/>
      <c r="I811" s="183"/>
      <c r="J811" s="166"/>
      <c r="K811" s="184">
        <f t="shared" si="75"/>
        <v>0</v>
      </c>
      <c r="L811" s="167"/>
      <c r="M811" s="185">
        <f t="shared" si="76"/>
        <v>0</v>
      </c>
      <c r="N811" s="168"/>
      <c r="O811" s="168"/>
      <c r="P811" s="186">
        <f t="shared" si="77"/>
        <v>0</v>
      </c>
    </row>
    <row r="812" spans="2:16" ht="15" hidden="1" customHeight="1" x14ac:dyDescent="0.35">
      <c r="B812" s="182">
        <v>6</v>
      </c>
      <c r="C812" s="797"/>
      <c r="D812" s="797"/>
      <c r="E812" s="797"/>
      <c r="F812" s="797"/>
      <c r="G812" s="797"/>
      <c r="H812" s="798"/>
      <c r="I812" s="183"/>
      <c r="J812" s="166"/>
      <c r="K812" s="184">
        <f t="shared" si="75"/>
        <v>0</v>
      </c>
      <c r="L812" s="167"/>
      <c r="M812" s="185">
        <f t="shared" si="76"/>
        <v>0</v>
      </c>
      <c r="N812" s="168"/>
      <c r="O812" s="168"/>
      <c r="P812" s="186">
        <f t="shared" si="77"/>
        <v>0</v>
      </c>
    </row>
    <row r="813" spans="2:16" ht="15" hidden="1" customHeight="1" x14ac:dyDescent="0.35">
      <c r="B813" s="182">
        <v>7</v>
      </c>
      <c r="C813" s="797"/>
      <c r="D813" s="797"/>
      <c r="E813" s="797"/>
      <c r="F813" s="797"/>
      <c r="G813" s="797"/>
      <c r="H813" s="798"/>
      <c r="I813" s="183"/>
      <c r="J813" s="166"/>
      <c r="K813" s="184">
        <f t="shared" si="75"/>
        <v>0</v>
      </c>
      <c r="L813" s="167"/>
      <c r="M813" s="185">
        <f t="shared" si="76"/>
        <v>0</v>
      </c>
      <c r="N813" s="168"/>
      <c r="O813" s="168"/>
      <c r="P813" s="186">
        <f t="shared" si="77"/>
        <v>0</v>
      </c>
    </row>
    <row r="814" spans="2:16" ht="15" hidden="1" customHeight="1" x14ac:dyDescent="0.35">
      <c r="B814" s="182">
        <v>8</v>
      </c>
      <c r="C814" s="797"/>
      <c r="D814" s="797"/>
      <c r="E814" s="797"/>
      <c r="F814" s="797"/>
      <c r="G814" s="797"/>
      <c r="H814" s="798"/>
      <c r="I814" s="183"/>
      <c r="J814" s="166"/>
      <c r="K814" s="184">
        <f t="shared" si="75"/>
        <v>0</v>
      </c>
      <c r="L814" s="167"/>
      <c r="M814" s="185">
        <f t="shared" si="76"/>
        <v>0</v>
      </c>
      <c r="N814" s="168"/>
      <c r="O814" s="168"/>
      <c r="P814" s="186">
        <f t="shared" si="77"/>
        <v>0</v>
      </c>
    </row>
    <row r="815" spans="2:16" ht="15" hidden="1" customHeight="1" x14ac:dyDescent="0.35">
      <c r="B815" s="182">
        <v>9</v>
      </c>
      <c r="C815" s="797"/>
      <c r="D815" s="797"/>
      <c r="E815" s="797"/>
      <c r="F815" s="797"/>
      <c r="G815" s="797"/>
      <c r="H815" s="798"/>
      <c r="I815" s="183"/>
      <c r="J815" s="166"/>
      <c r="K815" s="184">
        <f t="shared" si="75"/>
        <v>0</v>
      </c>
      <c r="L815" s="167"/>
      <c r="M815" s="185">
        <f t="shared" si="76"/>
        <v>0</v>
      </c>
      <c r="N815" s="168"/>
      <c r="O815" s="168"/>
      <c r="P815" s="186">
        <f t="shared" si="77"/>
        <v>0</v>
      </c>
    </row>
    <row r="816" spans="2:16" ht="15" hidden="1" customHeight="1" x14ac:dyDescent="0.35">
      <c r="B816" s="182">
        <v>10</v>
      </c>
      <c r="C816" s="797"/>
      <c r="D816" s="797"/>
      <c r="E816" s="797"/>
      <c r="F816" s="797"/>
      <c r="G816" s="797"/>
      <c r="H816" s="798"/>
      <c r="I816" s="183"/>
      <c r="J816" s="166"/>
      <c r="K816" s="184">
        <f t="shared" si="75"/>
        <v>0</v>
      </c>
      <c r="L816" s="167"/>
      <c r="M816" s="185">
        <f t="shared" si="76"/>
        <v>0</v>
      </c>
      <c r="N816" s="168"/>
      <c r="O816" s="168"/>
      <c r="P816" s="186">
        <f t="shared" si="77"/>
        <v>0</v>
      </c>
    </row>
    <row r="817" spans="2:16" ht="15" hidden="1" customHeight="1" x14ac:dyDescent="0.35">
      <c r="B817" s="187"/>
      <c r="C817" s="802" t="s">
        <v>1040</v>
      </c>
      <c r="D817" s="802"/>
      <c r="E817" s="802"/>
      <c r="F817" s="802"/>
      <c r="G817" s="802"/>
      <c r="H817" s="802"/>
      <c r="I817" s="802"/>
      <c r="J817" s="802"/>
      <c r="K817" s="802"/>
      <c r="L817" s="803"/>
      <c r="M817" s="188">
        <f>SUM(M807:M816)</f>
        <v>0</v>
      </c>
      <c r="N817" s="189">
        <f>SUM(N807:N816)</f>
        <v>0</v>
      </c>
      <c r="O817" s="189">
        <f>SUM(O807:O816)</f>
        <v>0</v>
      </c>
      <c r="P817" s="189">
        <f>SUM(P807:P816)</f>
        <v>0</v>
      </c>
    </row>
    <row r="818" spans="2:16" ht="15" hidden="1" customHeight="1" x14ac:dyDescent="0.35">
      <c r="B818" s="190"/>
      <c r="C818" s="804" t="s">
        <v>1041</v>
      </c>
      <c r="D818" s="804"/>
      <c r="E818" s="804"/>
      <c r="F818" s="804"/>
      <c r="G818" s="804"/>
      <c r="H818" s="804"/>
      <c r="I818" s="804"/>
      <c r="J818" s="804"/>
      <c r="K818" s="804"/>
      <c r="L818" s="805"/>
      <c r="M818" s="191">
        <f>SUM(M804,M817)</f>
        <v>0</v>
      </c>
      <c r="N818" s="192">
        <f>SUM(N804,N817)</f>
        <v>0</v>
      </c>
      <c r="O818" s="192">
        <f>SUM(O804,O817)</f>
        <v>0</v>
      </c>
      <c r="P818" s="192">
        <f>SUM(P804,P817)</f>
        <v>0</v>
      </c>
    </row>
    <row r="819" spans="2:16" ht="15" hidden="1" customHeight="1" x14ac:dyDescent="0.35">
      <c r="B819" s="733" t="s">
        <v>929</v>
      </c>
      <c r="C819" s="734"/>
      <c r="D819" s="734"/>
      <c r="E819" s="734"/>
      <c r="F819" s="734"/>
      <c r="G819" s="734"/>
      <c r="H819" s="734"/>
      <c r="I819" s="734"/>
      <c r="J819" s="734"/>
      <c r="K819" s="734"/>
      <c r="L819" s="734"/>
      <c r="M819" s="734"/>
      <c r="N819" s="734"/>
      <c r="O819" s="734"/>
      <c r="P819" s="735"/>
    </row>
    <row r="820" spans="2:16" ht="15" hidden="1" customHeight="1" x14ac:dyDescent="0.35">
      <c r="B820" s="806" t="s">
        <v>564</v>
      </c>
      <c r="C820" s="806"/>
      <c r="D820" s="806"/>
      <c r="E820" s="806"/>
      <c r="F820" s="806"/>
      <c r="G820" s="806"/>
      <c r="H820" s="806"/>
      <c r="I820" s="806"/>
      <c r="J820" s="806"/>
      <c r="K820" s="806"/>
      <c r="L820" s="806"/>
      <c r="M820" s="806" t="s">
        <v>529</v>
      </c>
      <c r="N820" s="806"/>
      <c r="O820" s="806"/>
      <c r="P820" s="806"/>
    </row>
    <row r="821" spans="2:16" ht="15" hidden="1" customHeight="1" x14ac:dyDescent="0.35">
      <c r="B821" s="799" t="s">
        <v>566</v>
      </c>
      <c r="C821" s="800"/>
      <c r="D821" s="800"/>
      <c r="E821" s="800"/>
      <c r="F821" s="800"/>
      <c r="G821" s="800"/>
      <c r="H821" s="801"/>
      <c r="I821" s="179" t="s">
        <v>579</v>
      </c>
      <c r="J821" s="179" t="s">
        <v>567</v>
      </c>
      <c r="K821" s="179" t="s">
        <v>580</v>
      </c>
      <c r="L821" s="179" t="s">
        <v>540</v>
      </c>
      <c r="M821" s="179" t="s">
        <v>1206</v>
      </c>
      <c r="N821" s="180" t="s">
        <v>582</v>
      </c>
      <c r="O821" s="180" t="s">
        <v>583</v>
      </c>
      <c r="P821" s="181" t="s">
        <v>569</v>
      </c>
    </row>
    <row r="822" spans="2:16" ht="15" hidden="1" customHeight="1" x14ac:dyDescent="0.35">
      <c r="B822" s="182">
        <v>1</v>
      </c>
      <c r="C822" s="797"/>
      <c r="D822" s="797"/>
      <c r="E822" s="797"/>
      <c r="F822" s="797"/>
      <c r="G822" s="797"/>
      <c r="H822" s="798"/>
      <c r="I822" s="183"/>
      <c r="J822" s="166"/>
      <c r="K822" s="184">
        <f t="shared" ref="K822:K831" si="78">IF(J822=0,0,($O$676*I822)/SQRT(J822))</f>
        <v>0</v>
      </c>
      <c r="L822" s="167"/>
      <c r="M822" s="185">
        <f>P822-N822-O822</f>
        <v>0</v>
      </c>
      <c r="N822" s="168"/>
      <c r="O822" s="168"/>
      <c r="P822" s="186">
        <f>J822*L822</f>
        <v>0</v>
      </c>
    </row>
    <row r="823" spans="2:16" ht="15" hidden="1" customHeight="1" x14ac:dyDescent="0.35">
      <c r="B823" s="182">
        <v>2</v>
      </c>
      <c r="C823" s="797"/>
      <c r="D823" s="797"/>
      <c r="E823" s="797"/>
      <c r="F823" s="797"/>
      <c r="G823" s="797"/>
      <c r="H823" s="798"/>
      <c r="I823" s="183"/>
      <c r="J823" s="166"/>
      <c r="K823" s="184">
        <f t="shared" si="78"/>
        <v>0</v>
      </c>
      <c r="L823" s="167"/>
      <c r="M823" s="185">
        <f t="shared" ref="M823:M831" si="79">P823-N823-O823</f>
        <v>0</v>
      </c>
      <c r="N823" s="168"/>
      <c r="O823" s="168"/>
      <c r="P823" s="186">
        <f t="shared" ref="P823:P831" si="80">J823*L823</f>
        <v>0</v>
      </c>
    </row>
    <row r="824" spans="2:16" ht="15" hidden="1" customHeight="1" x14ac:dyDescent="0.35">
      <c r="B824" s="182">
        <v>3</v>
      </c>
      <c r="C824" s="797"/>
      <c r="D824" s="797"/>
      <c r="E824" s="797"/>
      <c r="F824" s="797"/>
      <c r="G824" s="797"/>
      <c r="H824" s="798"/>
      <c r="I824" s="183"/>
      <c r="J824" s="166"/>
      <c r="K824" s="184">
        <f t="shared" si="78"/>
        <v>0</v>
      </c>
      <c r="L824" s="167"/>
      <c r="M824" s="185">
        <f t="shared" si="79"/>
        <v>0</v>
      </c>
      <c r="N824" s="168"/>
      <c r="O824" s="168"/>
      <c r="P824" s="186">
        <f t="shared" si="80"/>
        <v>0</v>
      </c>
    </row>
    <row r="825" spans="2:16" ht="15" hidden="1" customHeight="1" x14ac:dyDescent="0.35">
      <c r="B825" s="182">
        <v>4</v>
      </c>
      <c r="C825" s="797"/>
      <c r="D825" s="797"/>
      <c r="E825" s="797"/>
      <c r="F825" s="797"/>
      <c r="G825" s="797"/>
      <c r="H825" s="798"/>
      <c r="I825" s="183"/>
      <c r="J825" s="166"/>
      <c r="K825" s="184">
        <f t="shared" si="78"/>
        <v>0</v>
      </c>
      <c r="L825" s="167"/>
      <c r="M825" s="185">
        <f t="shared" si="79"/>
        <v>0</v>
      </c>
      <c r="N825" s="168"/>
      <c r="O825" s="168"/>
      <c r="P825" s="186">
        <f t="shared" si="80"/>
        <v>0</v>
      </c>
    </row>
    <row r="826" spans="2:16" ht="15" hidden="1" customHeight="1" x14ac:dyDescent="0.35">
      <c r="B826" s="182">
        <v>5</v>
      </c>
      <c r="C826" s="797"/>
      <c r="D826" s="797"/>
      <c r="E826" s="797"/>
      <c r="F826" s="797"/>
      <c r="G826" s="797"/>
      <c r="H826" s="798"/>
      <c r="I826" s="183"/>
      <c r="J826" s="166"/>
      <c r="K826" s="184">
        <f t="shared" si="78"/>
        <v>0</v>
      </c>
      <c r="L826" s="167"/>
      <c r="M826" s="185">
        <f t="shared" si="79"/>
        <v>0</v>
      </c>
      <c r="N826" s="168"/>
      <c r="O826" s="168"/>
      <c r="P826" s="186">
        <f t="shared" si="80"/>
        <v>0</v>
      </c>
    </row>
    <row r="827" spans="2:16" ht="15" hidden="1" customHeight="1" x14ac:dyDescent="0.35">
      <c r="B827" s="182">
        <v>6</v>
      </c>
      <c r="C827" s="797"/>
      <c r="D827" s="797"/>
      <c r="E827" s="797"/>
      <c r="F827" s="797"/>
      <c r="G827" s="797"/>
      <c r="H827" s="798"/>
      <c r="I827" s="183"/>
      <c r="J827" s="166"/>
      <c r="K827" s="184">
        <f t="shared" si="78"/>
        <v>0</v>
      </c>
      <c r="L827" s="167"/>
      <c r="M827" s="185">
        <f t="shared" si="79"/>
        <v>0</v>
      </c>
      <c r="N827" s="168"/>
      <c r="O827" s="168"/>
      <c r="P827" s="186">
        <f t="shared" si="80"/>
        <v>0</v>
      </c>
    </row>
    <row r="828" spans="2:16" ht="15" hidden="1" customHeight="1" x14ac:dyDescent="0.35">
      <c r="B828" s="182">
        <v>7</v>
      </c>
      <c r="C828" s="797"/>
      <c r="D828" s="797"/>
      <c r="E828" s="797"/>
      <c r="F828" s="797"/>
      <c r="G828" s="797"/>
      <c r="H828" s="798"/>
      <c r="I828" s="183"/>
      <c r="J828" s="166"/>
      <c r="K828" s="184">
        <f t="shared" si="78"/>
        <v>0</v>
      </c>
      <c r="L828" s="167"/>
      <c r="M828" s="185">
        <f t="shared" si="79"/>
        <v>0</v>
      </c>
      <c r="N828" s="168"/>
      <c r="O828" s="168"/>
      <c r="P828" s="186">
        <f t="shared" si="80"/>
        <v>0</v>
      </c>
    </row>
    <row r="829" spans="2:16" ht="15" hidden="1" customHeight="1" x14ac:dyDescent="0.35">
      <c r="B829" s="182">
        <v>8</v>
      </c>
      <c r="C829" s="797"/>
      <c r="D829" s="797"/>
      <c r="E829" s="797"/>
      <c r="F829" s="797"/>
      <c r="G829" s="797"/>
      <c r="H829" s="798"/>
      <c r="I829" s="183"/>
      <c r="J829" s="166"/>
      <c r="K829" s="184">
        <f t="shared" si="78"/>
        <v>0</v>
      </c>
      <c r="L829" s="167"/>
      <c r="M829" s="185">
        <f t="shared" si="79"/>
        <v>0</v>
      </c>
      <c r="N829" s="168"/>
      <c r="O829" s="168"/>
      <c r="P829" s="186">
        <f t="shared" si="80"/>
        <v>0</v>
      </c>
    </row>
    <row r="830" spans="2:16" ht="15" hidden="1" customHeight="1" x14ac:dyDescent="0.35">
      <c r="B830" s="182">
        <v>9</v>
      </c>
      <c r="C830" s="797"/>
      <c r="D830" s="797"/>
      <c r="E830" s="797"/>
      <c r="F830" s="797"/>
      <c r="G830" s="797"/>
      <c r="H830" s="798"/>
      <c r="I830" s="183"/>
      <c r="J830" s="166"/>
      <c r="K830" s="184">
        <f t="shared" si="78"/>
        <v>0</v>
      </c>
      <c r="L830" s="167"/>
      <c r="M830" s="185">
        <f t="shared" si="79"/>
        <v>0</v>
      </c>
      <c r="N830" s="168"/>
      <c r="O830" s="168"/>
      <c r="P830" s="186">
        <f t="shared" si="80"/>
        <v>0</v>
      </c>
    </row>
    <row r="831" spans="2:16" ht="15" hidden="1" customHeight="1" x14ac:dyDescent="0.35">
      <c r="B831" s="182">
        <v>10</v>
      </c>
      <c r="C831" s="797"/>
      <c r="D831" s="797"/>
      <c r="E831" s="797"/>
      <c r="F831" s="797"/>
      <c r="G831" s="797"/>
      <c r="H831" s="798"/>
      <c r="I831" s="183"/>
      <c r="J831" s="166"/>
      <c r="K831" s="184">
        <f t="shared" si="78"/>
        <v>0</v>
      </c>
      <c r="L831" s="167"/>
      <c r="M831" s="185">
        <f t="shared" si="79"/>
        <v>0</v>
      </c>
      <c r="N831" s="168"/>
      <c r="O831" s="168"/>
      <c r="P831" s="186">
        <f t="shared" si="80"/>
        <v>0</v>
      </c>
    </row>
    <row r="832" spans="2:16" ht="15" hidden="1" customHeight="1" x14ac:dyDescent="0.35">
      <c r="B832" s="187"/>
      <c r="C832" s="802" t="s">
        <v>1042</v>
      </c>
      <c r="D832" s="802"/>
      <c r="E832" s="802"/>
      <c r="F832" s="802"/>
      <c r="G832" s="802"/>
      <c r="H832" s="802"/>
      <c r="I832" s="802"/>
      <c r="J832" s="802"/>
      <c r="K832" s="802"/>
      <c r="L832" s="803"/>
      <c r="M832" s="188">
        <f>SUM(M822:M831)</f>
        <v>0</v>
      </c>
      <c r="N832" s="189">
        <f>SUM(N822:N831)</f>
        <v>0</v>
      </c>
      <c r="O832" s="189">
        <f>SUM(O822:O831)</f>
        <v>0</v>
      </c>
      <c r="P832" s="189">
        <f>SUM(P822:P831)</f>
        <v>0</v>
      </c>
    </row>
    <row r="833" spans="2:16" ht="15" hidden="1" customHeight="1" x14ac:dyDescent="0.35">
      <c r="B833" s="806" t="s">
        <v>565</v>
      </c>
      <c r="C833" s="806"/>
      <c r="D833" s="806"/>
      <c r="E833" s="806"/>
      <c r="F833" s="806"/>
      <c r="G833" s="806"/>
      <c r="H833" s="806"/>
      <c r="I833" s="806"/>
      <c r="J833" s="806"/>
      <c r="K833" s="806"/>
      <c r="L833" s="806"/>
      <c r="M833" s="806" t="s">
        <v>529</v>
      </c>
      <c r="N833" s="806"/>
      <c r="O833" s="806"/>
      <c r="P833" s="806"/>
    </row>
    <row r="834" spans="2:16" ht="15" hidden="1" customHeight="1" x14ac:dyDescent="0.35">
      <c r="B834" s="799" t="s">
        <v>566</v>
      </c>
      <c r="C834" s="800"/>
      <c r="D834" s="800"/>
      <c r="E834" s="800"/>
      <c r="F834" s="800"/>
      <c r="G834" s="800"/>
      <c r="H834" s="801"/>
      <c r="I834" s="179" t="s">
        <v>579</v>
      </c>
      <c r="J834" s="179" t="s">
        <v>567</v>
      </c>
      <c r="K834" s="179" t="s">
        <v>580</v>
      </c>
      <c r="L834" s="179" t="s">
        <v>540</v>
      </c>
      <c r="M834" s="179" t="s">
        <v>1206</v>
      </c>
      <c r="N834" s="180" t="s">
        <v>582</v>
      </c>
      <c r="O834" s="180" t="s">
        <v>583</v>
      </c>
      <c r="P834" s="181" t="s">
        <v>569</v>
      </c>
    </row>
    <row r="835" spans="2:16" ht="15" hidden="1" customHeight="1" x14ac:dyDescent="0.35">
      <c r="B835" s="182">
        <v>1</v>
      </c>
      <c r="C835" s="797"/>
      <c r="D835" s="797"/>
      <c r="E835" s="797"/>
      <c r="F835" s="797"/>
      <c r="G835" s="797"/>
      <c r="H835" s="798"/>
      <c r="I835" s="183"/>
      <c r="J835" s="166"/>
      <c r="K835" s="184">
        <f t="shared" ref="K835:K844" si="81">IF(J835=0,0,($O$676*I835)/SQRT(J835))</f>
        <v>0</v>
      </c>
      <c r="L835" s="167"/>
      <c r="M835" s="185">
        <f>P835-N835-O835</f>
        <v>0</v>
      </c>
      <c r="N835" s="168"/>
      <c r="O835" s="168"/>
      <c r="P835" s="186">
        <f>J835*L835</f>
        <v>0</v>
      </c>
    </row>
    <row r="836" spans="2:16" ht="15" hidden="1" customHeight="1" x14ac:dyDescent="0.35">
      <c r="B836" s="182">
        <v>2</v>
      </c>
      <c r="C836" s="797"/>
      <c r="D836" s="797"/>
      <c r="E836" s="797"/>
      <c r="F836" s="797"/>
      <c r="G836" s="797"/>
      <c r="H836" s="798"/>
      <c r="I836" s="183"/>
      <c r="J836" s="166"/>
      <c r="K836" s="184">
        <f t="shared" si="81"/>
        <v>0</v>
      </c>
      <c r="L836" s="167"/>
      <c r="M836" s="185">
        <f t="shared" ref="M836:M844" si="82">P836-N836-O836</f>
        <v>0</v>
      </c>
      <c r="N836" s="168"/>
      <c r="O836" s="168"/>
      <c r="P836" s="186">
        <f t="shared" ref="P836:P844" si="83">J836*L836</f>
        <v>0</v>
      </c>
    </row>
    <row r="837" spans="2:16" ht="15" hidden="1" customHeight="1" x14ac:dyDescent="0.35">
      <c r="B837" s="182">
        <v>3</v>
      </c>
      <c r="C837" s="797"/>
      <c r="D837" s="797"/>
      <c r="E837" s="797"/>
      <c r="F837" s="797"/>
      <c r="G837" s="797"/>
      <c r="H837" s="798"/>
      <c r="I837" s="183"/>
      <c r="J837" s="166"/>
      <c r="K837" s="184">
        <f t="shared" si="81"/>
        <v>0</v>
      </c>
      <c r="L837" s="167"/>
      <c r="M837" s="185">
        <f t="shared" si="82"/>
        <v>0</v>
      </c>
      <c r="N837" s="168"/>
      <c r="O837" s="168"/>
      <c r="P837" s="186">
        <f t="shared" si="83"/>
        <v>0</v>
      </c>
    </row>
    <row r="838" spans="2:16" ht="15" hidden="1" customHeight="1" x14ac:dyDescent="0.35">
      <c r="B838" s="182">
        <v>4</v>
      </c>
      <c r="C838" s="797"/>
      <c r="D838" s="797"/>
      <c r="E838" s="797"/>
      <c r="F838" s="797"/>
      <c r="G838" s="797"/>
      <c r="H838" s="798"/>
      <c r="I838" s="183"/>
      <c r="J838" s="166"/>
      <c r="K838" s="184">
        <f t="shared" si="81"/>
        <v>0</v>
      </c>
      <c r="L838" s="167"/>
      <c r="M838" s="185">
        <f t="shared" si="82"/>
        <v>0</v>
      </c>
      <c r="N838" s="168"/>
      <c r="O838" s="168"/>
      <c r="P838" s="186">
        <f t="shared" si="83"/>
        <v>0</v>
      </c>
    </row>
    <row r="839" spans="2:16" ht="15" hidden="1" customHeight="1" x14ac:dyDescent="0.35">
      <c r="B839" s="182">
        <v>5</v>
      </c>
      <c r="C839" s="797"/>
      <c r="D839" s="797"/>
      <c r="E839" s="797"/>
      <c r="F839" s="797"/>
      <c r="G839" s="797"/>
      <c r="H839" s="798"/>
      <c r="I839" s="183"/>
      <c r="J839" s="166"/>
      <c r="K839" s="184">
        <f t="shared" si="81"/>
        <v>0</v>
      </c>
      <c r="L839" s="167"/>
      <c r="M839" s="185">
        <f t="shared" si="82"/>
        <v>0</v>
      </c>
      <c r="N839" s="168"/>
      <c r="O839" s="168"/>
      <c r="P839" s="186">
        <f t="shared" si="83"/>
        <v>0</v>
      </c>
    </row>
    <row r="840" spans="2:16" ht="15" hidden="1" customHeight="1" x14ac:dyDescent="0.35">
      <c r="B840" s="182">
        <v>6</v>
      </c>
      <c r="C840" s="797"/>
      <c r="D840" s="797"/>
      <c r="E840" s="797"/>
      <c r="F840" s="797"/>
      <c r="G840" s="797"/>
      <c r="H840" s="798"/>
      <c r="I840" s="183"/>
      <c r="J840" s="166"/>
      <c r="K840" s="184">
        <f t="shared" si="81"/>
        <v>0</v>
      </c>
      <c r="L840" s="167"/>
      <c r="M840" s="185">
        <f t="shared" si="82"/>
        <v>0</v>
      </c>
      <c r="N840" s="168"/>
      <c r="O840" s="168"/>
      <c r="P840" s="186">
        <f t="shared" si="83"/>
        <v>0</v>
      </c>
    </row>
    <row r="841" spans="2:16" ht="15" hidden="1" customHeight="1" x14ac:dyDescent="0.35">
      <c r="B841" s="182">
        <v>7</v>
      </c>
      <c r="C841" s="797"/>
      <c r="D841" s="797"/>
      <c r="E841" s="797"/>
      <c r="F841" s="797"/>
      <c r="G841" s="797"/>
      <c r="H841" s="798"/>
      <c r="I841" s="183"/>
      <c r="J841" s="166"/>
      <c r="K841" s="184">
        <f t="shared" si="81"/>
        <v>0</v>
      </c>
      <c r="L841" s="167"/>
      <c r="M841" s="185">
        <f t="shared" si="82"/>
        <v>0</v>
      </c>
      <c r="N841" s="168"/>
      <c r="O841" s="168"/>
      <c r="P841" s="186">
        <f t="shared" si="83"/>
        <v>0</v>
      </c>
    </row>
    <row r="842" spans="2:16" ht="15" hidden="1" customHeight="1" x14ac:dyDescent="0.35">
      <c r="B842" s="182">
        <v>8</v>
      </c>
      <c r="C842" s="797"/>
      <c r="D842" s="797"/>
      <c r="E842" s="797"/>
      <c r="F842" s="797"/>
      <c r="G842" s="797"/>
      <c r="H842" s="798"/>
      <c r="I842" s="183"/>
      <c r="J842" s="166"/>
      <c r="K842" s="184">
        <f t="shared" si="81"/>
        <v>0</v>
      </c>
      <c r="L842" s="167"/>
      <c r="M842" s="185">
        <f t="shared" si="82"/>
        <v>0</v>
      </c>
      <c r="N842" s="168"/>
      <c r="O842" s="168"/>
      <c r="P842" s="186">
        <f t="shared" si="83"/>
        <v>0</v>
      </c>
    </row>
    <row r="843" spans="2:16" ht="15" hidden="1" customHeight="1" x14ac:dyDescent="0.35">
      <c r="B843" s="182">
        <v>9</v>
      </c>
      <c r="C843" s="797"/>
      <c r="D843" s="797"/>
      <c r="E843" s="797"/>
      <c r="F843" s="797"/>
      <c r="G843" s="797"/>
      <c r="H843" s="798"/>
      <c r="I843" s="183"/>
      <c r="J843" s="166"/>
      <c r="K843" s="184">
        <f t="shared" si="81"/>
        <v>0</v>
      </c>
      <c r="L843" s="167"/>
      <c r="M843" s="185">
        <f t="shared" si="82"/>
        <v>0</v>
      </c>
      <c r="N843" s="168"/>
      <c r="O843" s="168"/>
      <c r="P843" s="186">
        <f t="shared" si="83"/>
        <v>0</v>
      </c>
    </row>
    <row r="844" spans="2:16" ht="15" hidden="1" customHeight="1" x14ac:dyDescent="0.35">
      <c r="B844" s="182">
        <v>10</v>
      </c>
      <c r="C844" s="797"/>
      <c r="D844" s="797"/>
      <c r="E844" s="797"/>
      <c r="F844" s="797"/>
      <c r="G844" s="797"/>
      <c r="H844" s="798"/>
      <c r="I844" s="183"/>
      <c r="J844" s="166"/>
      <c r="K844" s="184">
        <f t="shared" si="81"/>
        <v>0</v>
      </c>
      <c r="L844" s="167"/>
      <c r="M844" s="185">
        <f t="shared" si="82"/>
        <v>0</v>
      </c>
      <c r="N844" s="168"/>
      <c r="O844" s="168"/>
      <c r="P844" s="186">
        <f t="shared" si="83"/>
        <v>0</v>
      </c>
    </row>
    <row r="845" spans="2:16" ht="15" hidden="1" customHeight="1" x14ac:dyDescent="0.35">
      <c r="B845" s="187"/>
      <c r="C845" s="802" t="s">
        <v>1043</v>
      </c>
      <c r="D845" s="802"/>
      <c r="E845" s="802"/>
      <c r="F845" s="802"/>
      <c r="G845" s="802"/>
      <c r="H845" s="802"/>
      <c r="I845" s="802"/>
      <c r="J845" s="802"/>
      <c r="K845" s="802"/>
      <c r="L845" s="803"/>
      <c r="M845" s="188">
        <f>SUM(M835:M844)</f>
        <v>0</v>
      </c>
      <c r="N845" s="189">
        <f>SUM(N835:N844)</f>
        <v>0</v>
      </c>
      <c r="O845" s="189">
        <f>SUM(O835:O844)</f>
        <v>0</v>
      </c>
      <c r="P845" s="189">
        <f>SUM(P835:P844)</f>
        <v>0</v>
      </c>
    </row>
    <row r="846" spans="2:16" ht="15" hidden="1" customHeight="1" x14ac:dyDescent="0.35">
      <c r="B846" s="190"/>
      <c r="C846" s="804" t="s">
        <v>1044</v>
      </c>
      <c r="D846" s="804"/>
      <c r="E846" s="804"/>
      <c r="F846" s="804"/>
      <c r="G846" s="804"/>
      <c r="H846" s="804"/>
      <c r="I846" s="804"/>
      <c r="J846" s="804"/>
      <c r="K846" s="804"/>
      <c r="L846" s="805"/>
      <c r="M846" s="191">
        <f>SUM(M832,M845)</f>
        <v>0</v>
      </c>
      <c r="N846" s="192">
        <f>SUM(N832,N845)</f>
        <v>0</v>
      </c>
      <c r="O846" s="192">
        <f>SUM(O832,O845)</f>
        <v>0</v>
      </c>
      <c r="P846" s="192">
        <f>SUM(P832,P845)</f>
        <v>0</v>
      </c>
    </row>
    <row r="847" spans="2:16" ht="15" hidden="1" customHeight="1" x14ac:dyDescent="0.35">
      <c r="B847" s="733" t="s">
        <v>933</v>
      </c>
      <c r="C847" s="734"/>
      <c r="D847" s="734"/>
      <c r="E847" s="734"/>
      <c r="F847" s="734"/>
      <c r="G847" s="734"/>
      <c r="H847" s="734"/>
      <c r="I847" s="734"/>
      <c r="J847" s="734"/>
      <c r="K847" s="734"/>
      <c r="L847" s="734"/>
      <c r="M847" s="734"/>
      <c r="N847" s="734"/>
      <c r="O847" s="734"/>
      <c r="P847" s="735"/>
    </row>
    <row r="848" spans="2:16" ht="15" hidden="1" customHeight="1" x14ac:dyDescent="0.35">
      <c r="B848" s="806" t="s">
        <v>564</v>
      </c>
      <c r="C848" s="806"/>
      <c r="D848" s="806"/>
      <c r="E848" s="806"/>
      <c r="F848" s="806"/>
      <c r="G848" s="806"/>
      <c r="H848" s="806"/>
      <c r="I848" s="806"/>
      <c r="J848" s="806"/>
      <c r="K848" s="806"/>
      <c r="L848" s="806"/>
      <c r="M848" s="806" t="s">
        <v>529</v>
      </c>
      <c r="N848" s="806"/>
      <c r="O848" s="806"/>
      <c r="P848" s="806"/>
    </row>
    <row r="849" spans="2:16" ht="15" hidden="1" customHeight="1" x14ac:dyDescent="0.35">
      <c r="B849" s="799" t="s">
        <v>566</v>
      </c>
      <c r="C849" s="800"/>
      <c r="D849" s="800"/>
      <c r="E849" s="800"/>
      <c r="F849" s="800"/>
      <c r="G849" s="800"/>
      <c r="H849" s="801"/>
      <c r="I849" s="179" t="s">
        <v>579</v>
      </c>
      <c r="J849" s="179" t="s">
        <v>567</v>
      </c>
      <c r="K849" s="179" t="s">
        <v>580</v>
      </c>
      <c r="L849" s="179" t="s">
        <v>540</v>
      </c>
      <c r="M849" s="179" t="s">
        <v>1206</v>
      </c>
      <c r="N849" s="180" t="s">
        <v>582</v>
      </c>
      <c r="O849" s="180" t="s">
        <v>583</v>
      </c>
      <c r="P849" s="181" t="s">
        <v>569</v>
      </c>
    </row>
    <row r="850" spans="2:16" ht="15" hidden="1" customHeight="1" x14ac:dyDescent="0.35">
      <c r="B850" s="182">
        <v>1</v>
      </c>
      <c r="C850" s="797"/>
      <c r="D850" s="797"/>
      <c r="E850" s="797"/>
      <c r="F850" s="797"/>
      <c r="G850" s="797"/>
      <c r="H850" s="798"/>
      <c r="I850" s="183"/>
      <c r="J850" s="166"/>
      <c r="K850" s="184">
        <f t="shared" ref="K850:K859" si="84">IF(J850=0,0,($O$676*I850)/SQRT(J850))</f>
        <v>0</v>
      </c>
      <c r="L850" s="167"/>
      <c r="M850" s="185">
        <f>P850-N850-O850</f>
        <v>0</v>
      </c>
      <c r="N850" s="168"/>
      <c r="O850" s="168"/>
      <c r="P850" s="186">
        <f>J850*L850</f>
        <v>0</v>
      </c>
    </row>
    <row r="851" spans="2:16" ht="15" hidden="1" customHeight="1" x14ac:dyDescent="0.35">
      <c r="B851" s="182">
        <v>2</v>
      </c>
      <c r="C851" s="797"/>
      <c r="D851" s="797"/>
      <c r="E851" s="797"/>
      <c r="F851" s="797"/>
      <c r="G851" s="797"/>
      <c r="H851" s="798"/>
      <c r="I851" s="183"/>
      <c r="J851" s="166"/>
      <c r="K851" s="184">
        <f t="shared" si="84"/>
        <v>0</v>
      </c>
      <c r="L851" s="167"/>
      <c r="M851" s="185">
        <f t="shared" ref="M851:M859" si="85">P851-N851-O851</f>
        <v>0</v>
      </c>
      <c r="N851" s="168"/>
      <c r="O851" s="168"/>
      <c r="P851" s="186">
        <f t="shared" ref="P851:P859" si="86">J851*L851</f>
        <v>0</v>
      </c>
    </row>
    <row r="852" spans="2:16" ht="15" hidden="1" customHeight="1" x14ac:dyDescent="0.35">
      <c r="B852" s="182">
        <v>3</v>
      </c>
      <c r="C852" s="797"/>
      <c r="D852" s="797"/>
      <c r="E852" s="797"/>
      <c r="F852" s="797"/>
      <c r="G852" s="797"/>
      <c r="H852" s="798"/>
      <c r="I852" s="183"/>
      <c r="J852" s="166"/>
      <c r="K852" s="184">
        <f t="shared" si="84"/>
        <v>0</v>
      </c>
      <c r="L852" s="167"/>
      <c r="M852" s="185">
        <f t="shared" si="85"/>
        <v>0</v>
      </c>
      <c r="N852" s="168"/>
      <c r="O852" s="168"/>
      <c r="P852" s="186">
        <f t="shared" si="86"/>
        <v>0</v>
      </c>
    </row>
    <row r="853" spans="2:16" ht="15" hidden="1" customHeight="1" x14ac:dyDescent="0.35">
      <c r="B853" s="182">
        <v>4</v>
      </c>
      <c r="C853" s="797"/>
      <c r="D853" s="797"/>
      <c r="E853" s="797"/>
      <c r="F853" s="797"/>
      <c r="G853" s="797"/>
      <c r="H853" s="798"/>
      <c r="I853" s="183"/>
      <c r="J853" s="166"/>
      <c r="K853" s="184">
        <f t="shared" si="84"/>
        <v>0</v>
      </c>
      <c r="L853" s="167"/>
      <c r="M853" s="185">
        <f t="shared" si="85"/>
        <v>0</v>
      </c>
      <c r="N853" s="168"/>
      <c r="O853" s="168"/>
      <c r="P853" s="186">
        <f t="shared" si="86"/>
        <v>0</v>
      </c>
    </row>
    <row r="854" spans="2:16" ht="15" hidden="1" customHeight="1" x14ac:dyDescent="0.35">
      <c r="B854" s="182">
        <v>5</v>
      </c>
      <c r="C854" s="797"/>
      <c r="D854" s="797"/>
      <c r="E854" s="797"/>
      <c r="F854" s="797"/>
      <c r="G854" s="797"/>
      <c r="H854" s="798"/>
      <c r="I854" s="183"/>
      <c r="J854" s="166"/>
      <c r="K854" s="184">
        <f t="shared" si="84"/>
        <v>0</v>
      </c>
      <c r="L854" s="167"/>
      <c r="M854" s="185">
        <f t="shared" si="85"/>
        <v>0</v>
      </c>
      <c r="N854" s="168"/>
      <c r="O854" s="168"/>
      <c r="P854" s="186">
        <f t="shared" si="86"/>
        <v>0</v>
      </c>
    </row>
    <row r="855" spans="2:16" ht="15" hidden="1" customHeight="1" x14ac:dyDescent="0.35">
      <c r="B855" s="182">
        <v>6</v>
      </c>
      <c r="C855" s="797"/>
      <c r="D855" s="797"/>
      <c r="E855" s="797"/>
      <c r="F855" s="797"/>
      <c r="G855" s="797"/>
      <c r="H855" s="798"/>
      <c r="I855" s="183"/>
      <c r="J855" s="166"/>
      <c r="K855" s="184">
        <f t="shared" si="84"/>
        <v>0</v>
      </c>
      <c r="L855" s="167"/>
      <c r="M855" s="185">
        <f t="shared" si="85"/>
        <v>0</v>
      </c>
      <c r="N855" s="168"/>
      <c r="O855" s="168"/>
      <c r="P855" s="186">
        <f t="shared" si="86"/>
        <v>0</v>
      </c>
    </row>
    <row r="856" spans="2:16" ht="15" hidden="1" customHeight="1" x14ac:dyDescent="0.35">
      <c r="B856" s="182">
        <v>7</v>
      </c>
      <c r="C856" s="797"/>
      <c r="D856" s="797"/>
      <c r="E856" s="797"/>
      <c r="F856" s="797"/>
      <c r="G856" s="797"/>
      <c r="H856" s="798"/>
      <c r="I856" s="183"/>
      <c r="J856" s="166"/>
      <c r="K856" s="184">
        <f t="shared" si="84"/>
        <v>0</v>
      </c>
      <c r="L856" s="167"/>
      <c r="M856" s="185">
        <f t="shared" si="85"/>
        <v>0</v>
      </c>
      <c r="N856" s="168"/>
      <c r="O856" s="168"/>
      <c r="P856" s="186">
        <f t="shared" si="86"/>
        <v>0</v>
      </c>
    </row>
    <row r="857" spans="2:16" ht="15" hidden="1" customHeight="1" x14ac:dyDescent="0.35">
      <c r="B857" s="182">
        <v>8</v>
      </c>
      <c r="C857" s="797"/>
      <c r="D857" s="797"/>
      <c r="E857" s="797"/>
      <c r="F857" s="797"/>
      <c r="G857" s="797"/>
      <c r="H857" s="798"/>
      <c r="I857" s="183"/>
      <c r="J857" s="166"/>
      <c r="K857" s="184">
        <f t="shared" si="84"/>
        <v>0</v>
      </c>
      <c r="L857" s="167"/>
      <c r="M857" s="185">
        <f t="shared" si="85"/>
        <v>0</v>
      </c>
      <c r="N857" s="168"/>
      <c r="O857" s="168"/>
      <c r="P857" s="186">
        <f t="shared" si="86"/>
        <v>0</v>
      </c>
    </row>
    <row r="858" spans="2:16" ht="15" hidden="1" customHeight="1" x14ac:dyDescent="0.35">
      <c r="B858" s="182">
        <v>9</v>
      </c>
      <c r="C858" s="797"/>
      <c r="D858" s="797"/>
      <c r="E858" s="797"/>
      <c r="F858" s="797"/>
      <c r="G858" s="797"/>
      <c r="H858" s="798"/>
      <c r="I858" s="183"/>
      <c r="J858" s="166"/>
      <c r="K858" s="184">
        <f t="shared" si="84"/>
        <v>0</v>
      </c>
      <c r="L858" s="167"/>
      <c r="M858" s="185">
        <f t="shared" si="85"/>
        <v>0</v>
      </c>
      <c r="N858" s="168"/>
      <c r="O858" s="168"/>
      <c r="P858" s="186">
        <f t="shared" si="86"/>
        <v>0</v>
      </c>
    </row>
    <row r="859" spans="2:16" ht="15" hidden="1" customHeight="1" x14ac:dyDescent="0.35">
      <c r="B859" s="182">
        <v>10</v>
      </c>
      <c r="C859" s="797"/>
      <c r="D859" s="797"/>
      <c r="E859" s="797"/>
      <c r="F859" s="797"/>
      <c r="G859" s="797"/>
      <c r="H859" s="798"/>
      <c r="I859" s="183"/>
      <c r="J859" s="166"/>
      <c r="K859" s="184">
        <f t="shared" si="84"/>
        <v>0</v>
      </c>
      <c r="L859" s="167"/>
      <c r="M859" s="185">
        <f t="shared" si="85"/>
        <v>0</v>
      </c>
      <c r="N859" s="168"/>
      <c r="O859" s="168"/>
      <c r="P859" s="186">
        <f t="shared" si="86"/>
        <v>0</v>
      </c>
    </row>
    <row r="860" spans="2:16" ht="15" hidden="1" customHeight="1" x14ac:dyDescent="0.35">
      <c r="B860" s="187"/>
      <c r="C860" s="802" t="s">
        <v>1045</v>
      </c>
      <c r="D860" s="802"/>
      <c r="E860" s="802"/>
      <c r="F860" s="802"/>
      <c r="G860" s="802"/>
      <c r="H860" s="802"/>
      <c r="I860" s="802"/>
      <c r="J860" s="802"/>
      <c r="K860" s="802"/>
      <c r="L860" s="803"/>
      <c r="M860" s="188">
        <f>SUM(M850:M859)</f>
        <v>0</v>
      </c>
      <c r="N860" s="189">
        <f>SUM(N850:N859)</f>
        <v>0</v>
      </c>
      <c r="O860" s="189">
        <f>SUM(O850:O859)</f>
        <v>0</v>
      </c>
      <c r="P860" s="189">
        <f>SUM(P850:P859)</f>
        <v>0</v>
      </c>
    </row>
    <row r="861" spans="2:16" ht="15" hidden="1" customHeight="1" x14ac:dyDescent="0.35">
      <c r="B861" s="806" t="s">
        <v>565</v>
      </c>
      <c r="C861" s="806"/>
      <c r="D861" s="806"/>
      <c r="E861" s="806"/>
      <c r="F861" s="806"/>
      <c r="G861" s="806"/>
      <c r="H861" s="806"/>
      <c r="I861" s="806"/>
      <c r="J861" s="806"/>
      <c r="K861" s="806"/>
      <c r="L861" s="806"/>
      <c r="M861" s="806" t="s">
        <v>529</v>
      </c>
      <c r="N861" s="806"/>
      <c r="O861" s="806"/>
      <c r="P861" s="806"/>
    </row>
    <row r="862" spans="2:16" ht="15" hidden="1" customHeight="1" x14ac:dyDescent="0.35">
      <c r="B862" s="799" t="s">
        <v>566</v>
      </c>
      <c r="C862" s="800"/>
      <c r="D862" s="800"/>
      <c r="E862" s="800"/>
      <c r="F862" s="800"/>
      <c r="G862" s="800"/>
      <c r="H862" s="801"/>
      <c r="I862" s="179" t="s">
        <v>579</v>
      </c>
      <c r="J862" s="179" t="s">
        <v>567</v>
      </c>
      <c r="K862" s="179" t="s">
        <v>580</v>
      </c>
      <c r="L862" s="179" t="s">
        <v>540</v>
      </c>
      <c r="M862" s="179" t="s">
        <v>1206</v>
      </c>
      <c r="N862" s="180" t="s">
        <v>582</v>
      </c>
      <c r="O862" s="180" t="s">
        <v>583</v>
      </c>
      <c r="P862" s="181" t="s">
        <v>569</v>
      </c>
    </row>
    <row r="863" spans="2:16" ht="15" hidden="1" customHeight="1" x14ac:dyDescent="0.35">
      <c r="B863" s="182">
        <v>1</v>
      </c>
      <c r="C863" s="797"/>
      <c r="D863" s="797"/>
      <c r="E863" s="797"/>
      <c r="F863" s="797"/>
      <c r="G863" s="797"/>
      <c r="H863" s="798"/>
      <c r="I863" s="183"/>
      <c r="J863" s="166"/>
      <c r="K863" s="184">
        <f t="shared" ref="K863:K872" si="87">IF(J863=0,0,($O$676*I863)/SQRT(J863))</f>
        <v>0</v>
      </c>
      <c r="L863" s="167"/>
      <c r="M863" s="185">
        <f>P863-N863-O863</f>
        <v>0</v>
      </c>
      <c r="N863" s="168"/>
      <c r="O863" s="168"/>
      <c r="P863" s="186">
        <f>J863*L863</f>
        <v>0</v>
      </c>
    </row>
    <row r="864" spans="2:16" ht="15" hidden="1" customHeight="1" x14ac:dyDescent="0.35">
      <c r="B864" s="182">
        <v>2</v>
      </c>
      <c r="C864" s="797"/>
      <c r="D864" s="797"/>
      <c r="E864" s="797"/>
      <c r="F864" s="797"/>
      <c r="G864" s="797"/>
      <c r="H864" s="798"/>
      <c r="I864" s="183"/>
      <c r="J864" s="166"/>
      <c r="K864" s="184">
        <f t="shared" si="87"/>
        <v>0</v>
      </c>
      <c r="L864" s="167"/>
      <c r="M864" s="185">
        <f t="shared" ref="M864:M872" si="88">P864-N864-O864</f>
        <v>0</v>
      </c>
      <c r="N864" s="168"/>
      <c r="O864" s="168"/>
      <c r="P864" s="186">
        <f t="shared" ref="P864:P872" si="89">J864*L864</f>
        <v>0</v>
      </c>
    </row>
    <row r="865" spans="2:16" ht="15" hidden="1" customHeight="1" x14ac:dyDescent="0.35">
      <c r="B865" s="182">
        <v>3</v>
      </c>
      <c r="C865" s="797"/>
      <c r="D865" s="797"/>
      <c r="E865" s="797"/>
      <c r="F865" s="797"/>
      <c r="G865" s="797"/>
      <c r="H865" s="798"/>
      <c r="I865" s="183"/>
      <c r="J865" s="166"/>
      <c r="K865" s="184">
        <f t="shared" si="87"/>
        <v>0</v>
      </c>
      <c r="L865" s="167"/>
      <c r="M865" s="185">
        <f t="shared" si="88"/>
        <v>0</v>
      </c>
      <c r="N865" s="168"/>
      <c r="O865" s="168"/>
      <c r="P865" s="186">
        <f t="shared" si="89"/>
        <v>0</v>
      </c>
    </row>
    <row r="866" spans="2:16" ht="15" hidden="1" customHeight="1" x14ac:dyDescent="0.35">
      <c r="B866" s="182">
        <v>4</v>
      </c>
      <c r="C866" s="797"/>
      <c r="D866" s="797"/>
      <c r="E866" s="797"/>
      <c r="F866" s="797"/>
      <c r="G866" s="797"/>
      <c r="H866" s="798"/>
      <c r="I866" s="183"/>
      <c r="J866" s="166"/>
      <c r="K866" s="184">
        <f t="shared" si="87"/>
        <v>0</v>
      </c>
      <c r="L866" s="167"/>
      <c r="M866" s="185">
        <f t="shared" si="88"/>
        <v>0</v>
      </c>
      <c r="N866" s="168"/>
      <c r="O866" s="168"/>
      <c r="P866" s="186">
        <f t="shared" si="89"/>
        <v>0</v>
      </c>
    </row>
    <row r="867" spans="2:16" ht="15" hidden="1" customHeight="1" x14ac:dyDescent="0.35">
      <c r="B867" s="182">
        <v>5</v>
      </c>
      <c r="C867" s="797"/>
      <c r="D867" s="797"/>
      <c r="E867" s="797"/>
      <c r="F867" s="797"/>
      <c r="G867" s="797"/>
      <c r="H867" s="798"/>
      <c r="I867" s="183"/>
      <c r="J867" s="166"/>
      <c r="K867" s="184">
        <f t="shared" si="87"/>
        <v>0</v>
      </c>
      <c r="L867" s="167"/>
      <c r="M867" s="185">
        <f t="shared" si="88"/>
        <v>0</v>
      </c>
      <c r="N867" s="168"/>
      <c r="O867" s="168"/>
      <c r="P867" s="186">
        <f t="shared" si="89"/>
        <v>0</v>
      </c>
    </row>
    <row r="868" spans="2:16" ht="15" hidden="1" customHeight="1" x14ac:dyDescent="0.35">
      <c r="B868" s="182">
        <v>6</v>
      </c>
      <c r="C868" s="797"/>
      <c r="D868" s="797"/>
      <c r="E868" s="797"/>
      <c r="F868" s="797"/>
      <c r="G868" s="797"/>
      <c r="H868" s="798"/>
      <c r="I868" s="183"/>
      <c r="J868" s="166"/>
      <c r="K868" s="184">
        <f t="shared" si="87"/>
        <v>0</v>
      </c>
      <c r="L868" s="167"/>
      <c r="M868" s="185">
        <f t="shared" si="88"/>
        <v>0</v>
      </c>
      <c r="N868" s="168"/>
      <c r="O868" s="168"/>
      <c r="P868" s="186">
        <f t="shared" si="89"/>
        <v>0</v>
      </c>
    </row>
    <row r="869" spans="2:16" ht="15" hidden="1" customHeight="1" x14ac:dyDescent="0.35">
      <c r="B869" s="182">
        <v>7</v>
      </c>
      <c r="C869" s="797"/>
      <c r="D869" s="797"/>
      <c r="E869" s="797"/>
      <c r="F869" s="797"/>
      <c r="G869" s="797"/>
      <c r="H869" s="798"/>
      <c r="I869" s="183"/>
      <c r="J869" s="166"/>
      <c r="K869" s="184">
        <f t="shared" si="87"/>
        <v>0</v>
      </c>
      <c r="L869" s="167"/>
      <c r="M869" s="185">
        <f t="shared" si="88"/>
        <v>0</v>
      </c>
      <c r="N869" s="168"/>
      <c r="O869" s="168"/>
      <c r="P869" s="186">
        <f t="shared" si="89"/>
        <v>0</v>
      </c>
    </row>
    <row r="870" spans="2:16" ht="15" hidden="1" customHeight="1" x14ac:dyDescent="0.35">
      <c r="B870" s="182">
        <v>8</v>
      </c>
      <c r="C870" s="797"/>
      <c r="D870" s="797"/>
      <c r="E870" s="797"/>
      <c r="F870" s="797"/>
      <c r="G870" s="797"/>
      <c r="H870" s="798"/>
      <c r="I870" s="183"/>
      <c r="J870" s="166"/>
      <c r="K870" s="184">
        <f t="shared" si="87"/>
        <v>0</v>
      </c>
      <c r="L870" s="167"/>
      <c r="M870" s="185">
        <f t="shared" si="88"/>
        <v>0</v>
      </c>
      <c r="N870" s="168"/>
      <c r="O870" s="168"/>
      <c r="P870" s="186">
        <f t="shared" si="89"/>
        <v>0</v>
      </c>
    </row>
    <row r="871" spans="2:16" ht="15" hidden="1" customHeight="1" x14ac:dyDescent="0.35">
      <c r="B871" s="182">
        <v>9</v>
      </c>
      <c r="C871" s="797"/>
      <c r="D871" s="797"/>
      <c r="E871" s="797"/>
      <c r="F871" s="797"/>
      <c r="G871" s="797"/>
      <c r="H871" s="798"/>
      <c r="I871" s="183"/>
      <c r="J871" s="166"/>
      <c r="K871" s="184">
        <f t="shared" si="87"/>
        <v>0</v>
      </c>
      <c r="L871" s="167"/>
      <c r="M871" s="185">
        <f t="shared" si="88"/>
        <v>0</v>
      </c>
      <c r="N871" s="168"/>
      <c r="O871" s="168"/>
      <c r="P871" s="186">
        <f t="shared" si="89"/>
        <v>0</v>
      </c>
    </row>
    <row r="872" spans="2:16" ht="15" hidden="1" customHeight="1" x14ac:dyDescent="0.35">
      <c r="B872" s="182">
        <v>10</v>
      </c>
      <c r="C872" s="797"/>
      <c r="D872" s="797"/>
      <c r="E872" s="797"/>
      <c r="F872" s="797"/>
      <c r="G872" s="797"/>
      <c r="H872" s="798"/>
      <c r="I872" s="183"/>
      <c r="J872" s="166"/>
      <c r="K872" s="184">
        <f t="shared" si="87"/>
        <v>0</v>
      </c>
      <c r="L872" s="167"/>
      <c r="M872" s="185">
        <f t="shared" si="88"/>
        <v>0</v>
      </c>
      <c r="N872" s="168"/>
      <c r="O872" s="168"/>
      <c r="P872" s="186">
        <f t="shared" si="89"/>
        <v>0</v>
      </c>
    </row>
    <row r="873" spans="2:16" ht="15" hidden="1" customHeight="1" x14ac:dyDescent="0.35">
      <c r="B873" s="187"/>
      <c r="C873" s="802" t="s">
        <v>1046</v>
      </c>
      <c r="D873" s="802"/>
      <c r="E873" s="802"/>
      <c r="F873" s="802"/>
      <c r="G873" s="802"/>
      <c r="H873" s="802"/>
      <c r="I873" s="802"/>
      <c r="J873" s="802"/>
      <c r="K873" s="802"/>
      <c r="L873" s="803"/>
      <c r="M873" s="188">
        <f>SUM(M863:M872)</f>
        <v>0</v>
      </c>
      <c r="N873" s="189">
        <f>SUM(N863:N872)</f>
        <v>0</v>
      </c>
      <c r="O873" s="189">
        <f>SUM(O863:O872)</f>
        <v>0</v>
      </c>
      <c r="P873" s="189">
        <f>SUM(P863:P872)</f>
        <v>0</v>
      </c>
    </row>
    <row r="874" spans="2:16" ht="15" hidden="1" customHeight="1" x14ac:dyDescent="0.35">
      <c r="B874" s="190"/>
      <c r="C874" s="804" t="s">
        <v>1047</v>
      </c>
      <c r="D874" s="804"/>
      <c r="E874" s="804"/>
      <c r="F874" s="804"/>
      <c r="G874" s="804"/>
      <c r="H874" s="804"/>
      <c r="I874" s="804"/>
      <c r="J874" s="804"/>
      <c r="K874" s="804"/>
      <c r="L874" s="805"/>
      <c r="M874" s="191">
        <f>SUM(M860,M873)</f>
        <v>0</v>
      </c>
      <c r="N874" s="192">
        <f>SUM(N860,N873)</f>
        <v>0</v>
      </c>
      <c r="O874" s="192">
        <f>SUM(O860,O873)</f>
        <v>0</v>
      </c>
      <c r="P874" s="192">
        <f>SUM(P860,P873)</f>
        <v>0</v>
      </c>
    </row>
    <row r="875" spans="2:16" ht="15" hidden="1" customHeight="1" x14ac:dyDescent="0.35">
      <c r="B875" s="193"/>
      <c r="C875" s="810" t="s">
        <v>936</v>
      </c>
      <c r="D875" s="810"/>
      <c r="E875" s="810"/>
      <c r="F875" s="810"/>
      <c r="G875" s="810"/>
      <c r="H875" s="810"/>
      <c r="I875" s="810"/>
      <c r="J875" s="810"/>
      <c r="K875" s="810"/>
      <c r="L875" s="811"/>
      <c r="M875" s="194">
        <f>SUM(M706,M734,M762,M790,M818,M846,M874)</f>
        <v>0</v>
      </c>
      <c r="N875" s="194">
        <f>SUM(N706,N734,N762,N790,N818,N846,N874)</f>
        <v>0</v>
      </c>
      <c r="O875" s="194">
        <f>SUM(O706,O734,O762,O790,O818,O846,O874)</f>
        <v>0</v>
      </c>
      <c r="P875" s="194">
        <f>SUM(P706,P734,P762,P790,P818,P846,P874)</f>
        <v>0</v>
      </c>
    </row>
  </sheetData>
  <sheetProtection algorithmName="SHA-512" hashValue="+OSBwZFRhCuMu97GBvU3xzRB5VMVy1JCqmuSCp/pM+NzWh3vN5LY8/J1PqPnc0GZbQW5PV+S59G9ZPk8Q20eHA==" saltValue="fvUeWwQwQjrqsJoXd1S/Pg==" spinCount="100000" sheet="1" objects="1" scenarios="1"/>
  <dataConsolidate/>
  <mergeCells count="892">
    <mergeCell ref="C183:H183"/>
    <mergeCell ref="C184:H184"/>
    <mergeCell ref="C185:H185"/>
    <mergeCell ref="C186:H186"/>
    <mergeCell ref="C23:H23"/>
    <mergeCell ref="C24:H24"/>
    <mergeCell ref="C25:H25"/>
    <mergeCell ref="C16:H16"/>
    <mergeCell ref="B862:H862"/>
    <mergeCell ref="B834:H834"/>
    <mergeCell ref="C835:H835"/>
    <mergeCell ref="C836:H836"/>
    <mergeCell ref="C837:H837"/>
    <mergeCell ref="C838:H838"/>
    <mergeCell ref="B833:L833"/>
    <mergeCell ref="C827:H827"/>
    <mergeCell ref="C828:H828"/>
    <mergeCell ref="C829:H829"/>
    <mergeCell ref="C832:L832"/>
    <mergeCell ref="C830:H830"/>
    <mergeCell ref="C831:H831"/>
    <mergeCell ref="B819:P819"/>
    <mergeCell ref="B820:L820"/>
    <mergeCell ref="M820:P820"/>
    <mergeCell ref="C863:H863"/>
    <mergeCell ref="C864:H864"/>
    <mergeCell ref="C866:H866"/>
    <mergeCell ref="C867:H867"/>
    <mergeCell ref="C845:L845"/>
    <mergeCell ref="C846:L846"/>
    <mergeCell ref="C839:H839"/>
    <mergeCell ref="C840:H840"/>
    <mergeCell ref="C841:H841"/>
    <mergeCell ref="C842:H842"/>
    <mergeCell ref="C843:H843"/>
    <mergeCell ref="C844:H844"/>
    <mergeCell ref="B2:P2"/>
    <mergeCell ref="B3:P3"/>
    <mergeCell ref="B8:P8"/>
    <mergeCell ref="B116:P116"/>
    <mergeCell ref="B224:P224"/>
    <mergeCell ref="B292:P292"/>
    <mergeCell ref="B400:P400"/>
    <mergeCell ref="C857:H857"/>
    <mergeCell ref="C858:H858"/>
    <mergeCell ref="M401:P401"/>
    <mergeCell ref="B62:L62"/>
    <mergeCell ref="M62:P62"/>
    <mergeCell ref="B170:L170"/>
    <mergeCell ref="C175:H175"/>
    <mergeCell ref="C176:H176"/>
    <mergeCell ref="B563:P563"/>
    <mergeCell ref="B9:L9"/>
    <mergeCell ref="M9:P9"/>
    <mergeCell ref="B117:L117"/>
    <mergeCell ref="M117:P117"/>
    <mergeCell ref="B225:L225"/>
    <mergeCell ref="M225:P225"/>
    <mergeCell ref="B293:L293"/>
    <mergeCell ref="M293:P293"/>
    <mergeCell ref="C875:L875"/>
    <mergeCell ref="C873:L873"/>
    <mergeCell ref="C874:L874"/>
    <mergeCell ref="C860:L860"/>
    <mergeCell ref="C865:H865"/>
    <mergeCell ref="C868:H868"/>
    <mergeCell ref="C869:H869"/>
    <mergeCell ref="C870:H870"/>
    <mergeCell ref="B847:P847"/>
    <mergeCell ref="M861:P861"/>
    <mergeCell ref="B849:H849"/>
    <mergeCell ref="C850:H850"/>
    <mergeCell ref="C851:H851"/>
    <mergeCell ref="C852:H852"/>
    <mergeCell ref="C853:H853"/>
    <mergeCell ref="C854:H854"/>
    <mergeCell ref="C855:H855"/>
    <mergeCell ref="C856:H856"/>
    <mergeCell ref="B848:L848"/>
    <mergeCell ref="M848:P848"/>
    <mergeCell ref="C871:H871"/>
    <mergeCell ref="C872:H872"/>
    <mergeCell ref="B861:L861"/>
    <mergeCell ref="C859:H859"/>
    <mergeCell ref="M833:P833"/>
    <mergeCell ref="B821:H821"/>
    <mergeCell ref="C822:H822"/>
    <mergeCell ref="C823:H823"/>
    <mergeCell ref="C824:H824"/>
    <mergeCell ref="C825:H825"/>
    <mergeCell ref="C826:H826"/>
    <mergeCell ref="M792:P792"/>
    <mergeCell ref="B805:L805"/>
    <mergeCell ref="C817:L817"/>
    <mergeCell ref="C818:L818"/>
    <mergeCell ref="C812:H812"/>
    <mergeCell ref="C813:H813"/>
    <mergeCell ref="C814:H814"/>
    <mergeCell ref="C815:H815"/>
    <mergeCell ref="C816:H816"/>
    <mergeCell ref="B806:H806"/>
    <mergeCell ref="C807:H807"/>
    <mergeCell ref="C808:H808"/>
    <mergeCell ref="C809:H809"/>
    <mergeCell ref="C810:H810"/>
    <mergeCell ref="C811:H811"/>
    <mergeCell ref="M805:P805"/>
    <mergeCell ref="C794:H794"/>
    <mergeCell ref="C783:H783"/>
    <mergeCell ref="C784:H784"/>
    <mergeCell ref="B777:L777"/>
    <mergeCell ref="C789:L789"/>
    <mergeCell ref="C790:L790"/>
    <mergeCell ref="C785:H785"/>
    <mergeCell ref="C786:H786"/>
    <mergeCell ref="C787:H787"/>
    <mergeCell ref="C788:H788"/>
    <mergeCell ref="C799:H799"/>
    <mergeCell ref="C800:H800"/>
    <mergeCell ref="C801:H801"/>
    <mergeCell ref="C802:H802"/>
    <mergeCell ref="C804:L804"/>
    <mergeCell ref="C803:H803"/>
    <mergeCell ref="B793:H793"/>
    <mergeCell ref="B791:P791"/>
    <mergeCell ref="B792:L792"/>
    <mergeCell ref="C795:H795"/>
    <mergeCell ref="C796:H796"/>
    <mergeCell ref="C797:H797"/>
    <mergeCell ref="C798:H798"/>
    <mergeCell ref="C776:L776"/>
    <mergeCell ref="B778:H778"/>
    <mergeCell ref="C779:H779"/>
    <mergeCell ref="C780:H780"/>
    <mergeCell ref="C781:H781"/>
    <mergeCell ref="C782:H782"/>
    <mergeCell ref="M777:P777"/>
    <mergeCell ref="C767:H767"/>
    <mergeCell ref="C768:H768"/>
    <mergeCell ref="C769:H769"/>
    <mergeCell ref="C770:H770"/>
    <mergeCell ref="C771:H771"/>
    <mergeCell ref="C772:H772"/>
    <mergeCell ref="C773:H773"/>
    <mergeCell ref="C774:H774"/>
    <mergeCell ref="C775:H775"/>
    <mergeCell ref="C762:L762"/>
    <mergeCell ref="C758:H758"/>
    <mergeCell ref="C759:H759"/>
    <mergeCell ref="C760:H760"/>
    <mergeCell ref="B765:H765"/>
    <mergeCell ref="C766:H766"/>
    <mergeCell ref="B763:P763"/>
    <mergeCell ref="B764:L764"/>
    <mergeCell ref="M764:P764"/>
    <mergeCell ref="C754:H754"/>
    <mergeCell ref="C755:H755"/>
    <mergeCell ref="C756:H756"/>
    <mergeCell ref="C757:H757"/>
    <mergeCell ref="B749:L749"/>
    <mergeCell ref="C761:L761"/>
    <mergeCell ref="C746:H746"/>
    <mergeCell ref="C747:H747"/>
    <mergeCell ref="B750:H750"/>
    <mergeCell ref="C751:H751"/>
    <mergeCell ref="C752:H752"/>
    <mergeCell ref="C753:H753"/>
    <mergeCell ref="M749:P749"/>
    <mergeCell ref="C738:H738"/>
    <mergeCell ref="C739:H739"/>
    <mergeCell ref="C748:L748"/>
    <mergeCell ref="C740:H740"/>
    <mergeCell ref="C741:H741"/>
    <mergeCell ref="C742:H742"/>
    <mergeCell ref="C743:H743"/>
    <mergeCell ref="C744:H744"/>
    <mergeCell ref="C745:H745"/>
    <mergeCell ref="C730:H730"/>
    <mergeCell ref="C733:L733"/>
    <mergeCell ref="C734:L734"/>
    <mergeCell ref="C731:H731"/>
    <mergeCell ref="C732:H732"/>
    <mergeCell ref="B737:H737"/>
    <mergeCell ref="B735:P735"/>
    <mergeCell ref="B736:L736"/>
    <mergeCell ref="M736:P736"/>
    <mergeCell ref="C726:H726"/>
    <mergeCell ref="C727:H727"/>
    <mergeCell ref="C728:H728"/>
    <mergeCell ref="C720:L720"/>
    <mergeCell ref="B721:L721"/>
    <mergeCell ref="C729:H729"/>
    <mergeCell ref="C188:H188"/>
    <mergeCell ref="C189:H189"/>
    <mergeCell ref="C190:H190"/>
    <mergeCell ref="C191:H191"/>
    <mergeCell ref="B722:H722"/>
    <mergeCell ref="C723:H723"/>
    <mergeCell ref="C724:H724"/>
    <mergeCell ref="C725:H725"/>
    <mergeCell ref="C227:H227"/>
    <mergeCell ref="C228:H228"/>
    <mergeCell ref="C229:H229"/>
    <mergeCell ref="C230:H230"/>
    <mergeCell ref="C258:H258"/>
    <mergeCell ref="B508:P508"/>
    <mergeCell ref="C274:H274"/>
    <mergeCell ref="M721:P721"/>
    <mergeCell ref="C671:L671"/>
    <mergeCell ref="C718:H718"/>
    <mergeCell ref="C17:H17"/>
    <mergeCell ref="C18:H18"/>
    <mergeCell ref="C19:H19"/>
    <mergeCell ref="C20:H20"/>
    <mergeCell ref="C115:L115"/>
    <mergeCell ref="C111:H111"/>
    <mergeCell ref="C80:H80"/>
    <mergeCell ref="C81:H81"/>
    <mergeCell ref="C82:H82"/>
    <mergeCell ref="C74:H74"/>
    <mergeCell ref="C75:H75"/>
    <mergeCell ref="C76:H76"/>
    <mergeCell ref="C77:H77"/>
    <mergeCell ref="C78:H78"/>
    <mergeCell ref="C79:H79"/>
    <mergeCell ref="C28:H28"/>
    <mergeCell ref="C29:H29"/>
    <mergeCell ref="C30:H30"/>
    <mergeCell ref="C31:H31"/>
    <mergeCell ref="C32:H32"/>
    <mergeCell ref="C33:H33"/>
    <mergeCell ref="C50:H50"/>
    <mergeCell ref="C51:H51"/>
    <mergeCell ref="C52:H52"/>
    <mergeCell ref="C13:H13"/>
    <mergeCell ref="C14:H14"/>
    <mergeCell ref="C15:H15"/>
    <mergeCell ref="C21:H21"/>
    <mergeCell ref="C22:H22"/>
    <mergeCell ref="B10:H10"/>
    <mergeCell ref="C61:L61"/>
    <mergeCell ref="B63:H63"/>
    <mergeCell ref="C64:H64"/>
    <mergeCell ref="C53:H53"/>
    <mergeCell ref="C54:H54"/>
    <mergeCell ref="C55:H55"/>
    <mergeCell ref="C56:H56"/>
    <mergeCell ref="C57:H57"/>
    <mergeCell ref="C58:H58"/>
    <mergeCell ref="C11:H11"/>
    <mergeCell ref="C12:H12"/>
    <mergeCell ref="C59:H59"/>
    <mergeCell ref="C60:H60"/>
    <mergeCell ref="C34:H34"/>
    <mergeCell ref="C42:H42"/>
    <mergeCell ref="C43:H43"/>
    <mergeCell ref="C26:H26"/>
    <mergeCell ref="C27:H27"/>
    <mergeCell ref="M170:P170"/>
    <mergeCell ref="B226:H226"/>
    <mergeCell ref="C178:H178"/>
    <mergeCell ref="C179:H179"/>
    <mergeCell ref="C180:H180"/>
    <mergeCell ref="C181:H181"/>
    <mergeCell ref="C182:H182"/>
    <mergeCell ref="C174:H174"/>
    <mergeCell ref="C219:H219"/>
    <mergeCell ref="C187:H187"/>
    <mergeCell ref="C199:H199"/>
    <mergeCell ref="C200:H200"/>
    <mergeCell ref="C207:H207"/>
    <mergeCell ref="C208:H208"/>
    <mergeCell ref="C209:H209"/>
    <mergeCell ref="C192:H192"/>
    <mergeCell ref="C193:H193"/>
    <mergeCell ref="C194:H194"/>
    <mergeCell ref="C195:H195"/>
    <mergeCell ref="C196:H196"/>
    <mergeCell ref="C197:H197"/>
    <mergeCell ref="C198:H198"/>
    <mergeCell ref="C201:H201"/>
    <mergeCell ref="C202:H202"/>
    <mergeCell ref="C719:H719"/>
    <mergeCell ref="C71:H71"/>
    <mergeCell ref="C270:H270"/>
    <mergeCell ref="C271:H271"/>
    <mergeCell ref="C272:H272"/>
    <mergeCell ref="C273:H273"/>
    <mergeCell ref="C247:H247"/>
    <mergeCell ref="C248:H248"/>
    <mergeCell ref="C282:H282"/>
    <mergeCell ref="B238:L238"/>
    <mergeCell ref="C262:H262"/>
    <mergeCell ref="C263:H263"/>
    <mergeCell ref="C264:H264"/>
    <mergeCell ref="C265:H265"/>
    <mergeCell ref="C266:H266"/>
    <mergeCell ref="C267:H267"/>
    <mergeCell ref="C268:H268"/>
    <mergeCell ref="C269:H269"/>
    <mergeCell ref="C256:H256"/>
    <mergeCell ref="C257:H257"/>
    <mergeCell ref="C259:H259"/>
    <mergeCell ref="C260:H260"/>
    <mergeCell ref="C261:H261"/>
    <mergeCell ref="C237:L237"/>
    <mergeCell ref="M238:P238"/>
    <mergeCell ref="C289:H289"/>
    <mergeCell ref="C290:L290"/>
    <mergeCell ref="C291:L291"/>
    <mergeCell ref="B294:H294"/>
    <mergeCell ref="C283:H283"/>
    <mergeCell ref="C284:H284"/>
    <mergeCell ref="C285:H285"/>
    <mergeCell ref="C302:H302"/>
    <mergeCell ref="C246:H246"/>
    <mergeCell ref="B239:H239"/>
    <mergeCell ref="C240:H240"/>
    <mergeCell ref="C241:H241"/>
    <mergeCell ref="C286:H286"/>
    <mergeCell ref="C287:H287"/>
    <mergeCell ref="C288:H288"/>
    <mergeCell ref="C249:H249"/>
    <mergeCell ref="C250:H250"/>
    <mergeCell ref="C251:H251"/>
    <mergeCell ref="C252:H252"/>
    <mergeCell ref="C253:H253"/>
    <mergeCell ref="C254:H254"/>
    <mergeCell ref="C255:H255"/>
    <mergeCell ref="C299:H299"/>
    <mergeCell ref="C310:H310"/>
    <mergeCell ref="C311:H311"/>
    <mergeCell ref="C312:H312"/>
    <mergeCell ref="C313:H313"/>
    <mergeCell ref="C314:H314"/>
    <mergeCell ref="C315:H315"/>
    <mergeCell ref="C336:H336"/>
    <mergeCell ref="C308:H308"/>
    <mergeCell ref="C309:H309"/>
    <mergeCell ref="C350:H350"/>
    <mergeCell ref="C351:H351"/>
    <mergeCell ref="C352:H352"/>
    <mergeCell ref="C353:H353"/>
    <mergeCell ref="C354:H354"/>
    <mergeCell ref="C355:H355"/>
    <mergeCell ref="C373:H373"/>
    <mergeCell ref="C374:H374"/>
    <mergeCell ref="C375:H375"/>
    <mergeCell ref="C356:H356"/>
    <mergeCell ref="C357:H357"/>
    <mergeCell ref="C358:H358"/>
    <mergeCell ref="C359:H359"/>
    <mergeCell ref="C360:H360"/>
    <mergeCell ref="C377:H377"/>
    <mergeCell ref="C378:H378"/>
    <mergeCell ref="C370:H370"/>
    <mergeCell ref="C371:H371"/>
    <mergeCell ref="C372:H372"/>
    <mergeCell ref="C389:H389"/>
    <mergeCell ref="C390:H390"/>
    <mergeCell ref="C391:H391"/>
    <mergeCell ref="C392:H392"/>
    <mergeCell ref="C379:H379"/>
    <mergeCell ref="C380:H380"/>
    <mergeCell ref="C381:H381"/>
    <mergeCell ref="C382:H382"/>
    <mergeCell ref="C383:H383"/>
    <mergeCell ref="C384:H384"/>
    <mergeCell ref="C385:H385"/>
    <mergeCell ref="C386:H386"/>
    <mergeCell ref="C387:H387"/>
    <mergeCell ref="C388:H388"/>
    <mergeCell ref="C451:H451"/>
    <mergeCell ref="C452:H452"/>
    <mergeCell ref="C453:L453"/>
    <mergeCell ref="B455:H455"/>
    <mergeCell ref="C456:H456"/>
    <mergeCell ref="C463:H463"/>
    <mergeCell ref="C464:H464"/>
    <mergeCell ref="M346:P346"/>
    <mergeCell ref="C393:H393"/>
    <mergeCell ref="C394:H394"/>
    <mergeCell ref="C395:H395"/>
    <mergeCell ref="C396:H396"/>
    <mergeCell ref="C397:H397"/>
    <mergeCell ref="C398:L398"/>
    <mergeCell ref="B347:H347"/>
    <mergeCell ref="B454:L454"/>
    <mergeCell ref="C458:H458"/>
    <mergeCell ref="C459:H459"/>
    <mergeCell ref="C460:H460"/>
    <mergeCell ref="C461:H461"/>
    <mergeCell ref="C462:H462"/>
    <mergeCell ref="C349:H349"/>
    <mergeCell ref="B346:L346"/>
    <mergeCell ref="C376:H376"/>
    <mergeCell ref="C469:H469"/>
    <mergeCell ref="C470:H470"/>
    <mergeCell ref="C471:H471"/>
    <mergeCell ref="C494:H494"/>
    <mergeCell ref="C472:H472"/>
    <mergeCell ref="C473:H473"/>
    <mergeCell ref="C474:H474"/>
    <mergeCell ref="C475:H475"/>
    <mergeCell ref="C476:H476"/>
    <mergeCell ref="M454:P454"/>
    <mergeCell ref="C503:H503"/>
    <mergeCell ref="C504:H504"/>
    <mergeCell ref="C505:H505"/>
    <mergeCell ref="C506:L506"/>
    <mergeCell ref="C507:L507"/>
    <mergeCell ref="C497:H497"/>
    <mergeCell ref="C498:H498"/>
    <mergeCell ref="C536:I536"/>
    <mergeCell ref="C523:I523"/>
    <mergeCell ref="C524:I524"/>
    <mergeCell ref="C525:I525"/>
    <mergeCell ref="C526:I526"/>
    <mergeCell ref="C527:I527"/>
    <mergeCell ref="C528:I528"/>
    <mergeCell ref="M509:P509"/>
    <mergeCell ref="C493:H493"/>
    <mergeCell ref="C500:H500"/>
    <mergeCell ref="C501:H501"/>
    <mergeCell ref="C502:H502"/>
    <mergeCell ref="C465:H465"/>
    <mergeCell ref="C466:H466"/>
    <mergeCell ref="C467:H467"/>
    <mergeCell ref="C468:H468"/>
    <mergeCell ref="M564:P564"/>
    <mergeCell ref="C519:I519"/>
    <mergeCell ref="C520:I520"/>
    <mergeCell ref="C521:I521"/>
    <mergeCell ref="C522:I522"/>
    <mergeCell ref="C550:I550"/>
    <mergeCell ref="C551:I551"/>
    <mergeCell ref="C554:I554"/>
    <mergeCell ref="C555:I555"/>
    <mergeCell ref="C556:I556"/>
    <mergeCell ref="C529:I529"/>
    <mergeCell ref="C530:I530"/>
    <mergeCell ref="C531:I531"/>
    <mergeCell ref="C532:I532"/>
    <mergeCell ref="C533:I533"/>
    <mergeCell ref="C534:I534"/>
    <mergeCell ref="C535:I535"/>
    <mergeCell ref="C542:I542"/>
    <mergeCell ref="C543:I543"/>
    <mergeCell ref="C537:I537"/>
    <mergeCell ref="C538:I538"/>
    <mergeCell ref="C539:I539"/>
    <mergeCell ref="C540:I540"/>
    <mergeCell ref="C541:I541"/>
    <mergeCell ref="C612:H612"/>
    <mergeCell ref="C613:H613"/>
    <mergeCell ref="C614:H614"/>
    <mergeCell ref="C615:H615"/>
    <mergeCell ref="C616:L616"/>
    <mergeCell ref="B118:H118"/>
    <mergeCell ref="C119:H119"/>
    <mergeCell ref="C120:H120"/>
    <mergeCell ref="C133:H133"/>
    <mergeCell ref="C121:H121"/>
    <mergeCell ref="C122:H122"/>
    <mergeCell ref="C123:H123"/>
    <mergeCell ref="C124:H124"/>
    <mergeCell ref="C149:H149"/>
    <mergeCell ref="C150:H150"/>
    <mergeCell ref="C151:H151"/>
    <mergeCell ref="C157:H157"/>
    <mergeCell ref="C158:H158"/>
    <mergeCell ref="C159:H159"/>
    <mergeCell ref="C160:H160"/>
    <mergeCell ref="C143:H143"/>
    <mergeCell ref="C144:H144"/>
    <mergeCell ref="C561:L561"/>
    <mergeCell ref="C562:L562"/>
    <mergeCell ref="C660:H660"/>
    <mergeCell ref="C661:H661"/>
    <mergeCell ref="C690:H690"/>
    <mergeCell ref="C691:H691"/>
    <mergeCell ref="C647:H647"/>
    <mergeCell ref="C648:H648"/>
    <mergeCell ref="C649:H649"/>
    <mergeCell ref="C650:H650"/>
    <mergeCell ref="C651:H651"/>
    <mergeCell ref="C652:H652"/>
    <mergeCell ref="C653:H653"/>
    <mergeCell ref="C654:H654"/>
    <mergeCell ref="C655:H655"/>
    <mergeCell ref="C656:H656"/>
    <mergeCell ref="C657:H657"/>
    <mergeCell ref="C658:H658"/>
    <mergeCell ref="C662:H662"/>
    <mergeCell ref="C663:H663"/>
    <mergeCell ref="B673:P673"/>
    <mergeCell ref="B674:P674"/>
    <mergeCell ref="B679:P679"/>
    <mergeCell ref="B680:L680"/>
    <mergeCell ref="M617:P617"/>
    <mergeCell ref="C670:L670"/>
    <mergeCell ref="C667:H667"/>
    <mergeCell ref="C668:H668"/>
    <mergeCell ref="C669:L669"/>
    <mergeCell ref="M680:P680"/>
    <mergeCell ref="C625:H625"/>
    <mergeCell ref="B617:L617"/>
    <mergeCell ref="C641:H641"/>
    <mergeCell ref="C642:H642"/>
    <mergeCell ref="C643:H643"/>
    <mergeCell ref="C635:H635"/>
    <mergeCell ref="C636:H636"/>
    <mergeCell ref="C637:H637"/>
    <mergeCell ref="C638:H638"/>
    <mergeCell ref="C639:H639"/>
    <mergeCell ref="C640:H640"/>
    <mergeCell ref="C659:H659"/>
    <mergeCell ref="C644:H644"/>
    <mergeCell ref="C645:H645"/>
    <mergeCell ref="C646:H646"/>
    <mergeCell ref="C664:H664"/>
    <mergeCell ref="C665:H665"/>
    <mergeCell ref="C666:H666"/>
    <mergeCell ref="M708:P708"/>
    <mergeCell ref="B693:L693"/>
    <mergeCell ref="M693:P693"/>
    <mergeCell ref="B681:H681"/>
    <mergeCell ref="C682:H682"/>
    <mergeCell ref="C683:H683"/>
    <mergeCell ref="C684:H684"/>
    <mergeCell ref="C685:H685"/>
    <mergeCell ref="B694:H694"/>
    <mergeCell ref="C695:H695"/>
    <mergeCell ref="C696:H696"/>
    <mergeCell ref="B707:P707"/>
    <mergeCell ref="C697:H697"/>
    <mergeCell ref="C698:H698"/>
    <mergeCell ref="C699:H699"/>
    <mergeCell ref="C700:H700"/>
    <mergeCell ref="C692:L692"/>
    <mergeCell ref="C686:H686"/>
    <mergeCell ref="C687:H687"/>
    <mergeCell ref="C688:H688"/>
    <mergeCell ref="C689:H689"/>
    <mergeCell ref="C714:H714"/>
    <mergeCell ref="C715:H715"/>
    <mergeCell ref="C716:H716"/>
    <mergeCell ref="C717:H717"/>
    <mergeCell ref="C701:H701"/>
    <mergeCell ref="C702:H702"/>
    <mergeCell ref="C703:H703"/>
    <mergeCell ref="C704:H704"/>
    <mergeCell ref="B709:H709"/>
    <mergeCell ref="C710:H710"/>
    <mergeCell ref="C711:H711"/>
    <mergeCell ref="C712:H712"/>
    <mergeCell ref="C713:H713"/>
    <mergeCell ref="C705:L705"/>
    <mergeCell ref="C706:L706"/>
    <mergeCell ref="B708:L708"/>
    <mergeCell ref="C44:H44"/>
    <mergeCell ref="C45:H45"/>
    <mergeCell ref="C46:H46"/>
    <mergeCell ref="C47:H47"/>
    <mergeCell ref="C48:H48"/>
    <mergeCell ref="C49:H49"/>
    <mergeCell ref="C92:H92"/>
    <mergeCell ref="C35:H35"/>
    <mergeCell ref="C36:H36"/>
    <mergeCell ref="C37:H37"/>
    <mergeCell ref="C38:H38"/>
    <mergeCell ref="C39:H39"/>
    <mergeCell ref="C40:H40"/>
    <mergeCell ref="C41:H41"/>
    <mergeCell ref="C65:H65"/>
    <mergeCell ref="C83:H83"/>
    <mergeCell ref="C86:H86"/>
    <mergeCell ref="C87:H87"/>
    <mergeCell ref="C88:H88"/>
    <mergeCell ref="C89:H89"/>
    <mergeCell ref="C90:H90"/>
    <mergeCell ref="C91:H91"/>
    <mergeCell ref="C93:H93"/>
    <mergeCell ref="C94:H94"/>
    <mergeCell ref="C66:H66"/>
    <mergeCell ref="C67:H67"/>
    <mergeCell ref="C68:H68"/>
    <mergeCell ref="C69:H69"/>
    <mergeCell ref="C70:H70"/>
    <mergeCell ref="C72:H72"/>
    <mergeCell ref="C73:H73"/>
    <mergeCell ref="C84:H84"/>
    <mergeCell ref="C85:H85"/>
    <mergeCell ref="C106:H106"/>
    <mergeCell ref="C107:H107"/>
    <mergeCell ref="C108:H108"/>
    <mergeCell ref="C109:H109"/>
    <mergeCell ref="C110:H110"/>
    <mergeCell ref="C95:H95"/>
    <mergeCell ref="C96:H96"/>
    <mergeCell ref="C97:H97"/>
    <mergeCell ref="C98:H98"/>
    <mergeCell ref="C99:H99"/>
    <mergeCell ref="C104:H104"/>
    <mergeCell ref="C105:H105"/>
    <mergeCell ref="C100:H100"/>
    <mergeCell ref="C101:H101"/>
    <mergeCell ref="C102:H102"/>
    <mergeCell ref="C103:H103"/>
    <mergeCell ref="C112:H112"/>
    <mergeCell ref="C113:H113"/>
    <mergeCell ref="C114:L114"/>
    <mergeCell ref="C141:H141"/>
    <mergeCell ref="C142:H142"/>
    <mergeCell ref="C125:H125"/>
    <mergeCell ref="C126:H126"/>
    <mergeCell ref="C127:H127"/>
    <mergeCell ref="C128:H128"/>
    <mergeCell ref="C129:H129"/>
    <mergeCell ref="C130:H130"/>
    <mergeCell ref="C131:H131"/>
    <mergeCell ref="C132:H132"/>
    <mergeCell ref="C134:H134"/>
    <mergeCell ref="C135:H135"/>
    <mergeCell ref="C136:H136"/>
    <mergeCell ref="C137:H137"/>
    <mergeCell ref="C138:H138"/>
    <mergeCell ref="C139:H139"/>
    <mergeCell ref="C140:H140"/>
    <mergeCell ref="C145:H145"/>
    <mergeCell ref="C146:H146"/>
    <mergeCell ref="C147:H147"/>
    <mergeCell ref="C148:H148"/>
    <mergeCell ref="C177:H177"/>
    <mergeCell ref="C169:L169"/>
    <mergeCell ref="B171:H171"/>
    <mergeCell ref="C172:H172"/>
    <mergeCell ref="C173:H173"/>
    <mergeCell ref="C152:H152"/>
    <mergeCell ref="C153:H153"/>
    <mergeCell ref="C154:H154"/>
    <mergeCell ref="C155:H155"/>
    <mergeCell ref="C156:H156"/>
    <mergeCell ref="C161:H161"/>
    <mergeCell ref="C162:H162"/>
    <mergeCell ref="C163:H163"/>
    <mergeCell ref="C164:H164"/>
    <mergeCell ref="C165:H165"/>
    <mergeCell ref="C166:H166"/>
    <mergeCell ref="C167:H167"/>
    <mergeCell ref="C168:H168"/>
    <mergeCell ref="C203:H203"/>
    <mergeCell ref="C204:H204"/>
    <mergeCell ref="C205:H205"/>
    <mergeCell ref="C206:H206"/>
    <mergeCell ref="C220:H220"/>
    <mergeCell ref="C221:H221"/>
    <mergeCell ref="C222:L222"/>
    <mergeCell ref="C223:L223"/>
    <mergeCell ref="C214:H214"/>
    <mergeCell ref="C215:H215"/>
    <mergeCell ref="C216:H216"/>
    <mergeCell ref="C217:H217"/>
    <mergeCell ref="C218:H218"/>
    <mergeCell ref="C210:H210"/>
    <mergeCell ref="C211:H211"/>
    <mergeCell ref="C212:H212"/>
    <mergeCell ref="C213:H213"/>
    <mergeCell ref="C338:H338"/>
    <mergeCell ref="C339:H339"/>
    <mergeCell ref="C340:H340"/>
    <mergeCell ref="C319:H319"/>
    <mergeCell ref="C320:H320"/>
    <mergeCell ref="C321:H321"/>
    <mergeCell ref="C322:H322"/>
    <mergeCell ref="C323:H323"/>
    <mergeCell ref="C297:H297"/>
    <mergeCell ref="C298:H298"/>
    <mergeCell ref="C300:H300"/>
    <mergeCell ref="C301:H301"/>
    <mergeCell ref="C316:H316"/>
    <mergeCell ref="C317:H317"/>
    <mergeCell ref="C318:H318"/>
    <mergeCell ref="C324:H324"/>
    <mergeCell ref="C325:H325"/>
    <mergeCell ref="C326:H326"/>
    <mergeCell ref="C303:H303"/>
    <mergeCell ref="C304:H304"/>
    <mergeCell ref="C305:H305"/>
    <mergeCell ref="C306:H306"/>
    <mergeCell ref="C307:H307"/>
    <mergeCell ref="C327:H327"/>
    <mergeCell ref="C231:H231"/>
    <mergeCell ref="C232:H232"/>
    <mergeCell ref="C233:H233"/>
    <mergeCell ref="C234:H234"/>
    <mergeCell ref="C235:H235"/>
    <mergeCell ref="C236:H236"/>
    <mergeCell ref="C296:H296"/>
    <mergeCell ref="C295:H295"/>
    <mergeCell ref="C276:H276"/>
    <mergeCell ref="C277:H277"/>
    <mergeCell ref="C278:H278"/>
    <mergeCell ref="C279:H279"/>
    <mergeCell ref="C280:H280"/>
    <mergeCell ref="C281:H281"/>
    <mergeCell ref="C242:H242"/>
    <mergeCell ref="C243:H243"/>
    <mergeCell ref="C244:H244"/>
    <mergeCell ref="C245:H245"/>
    <mergeCell ref="C275:H275"/>
    <mergeCell ref="C341:H341"/>
    <mergeCell ref="C342:H342"/>
    <mergeCell ref="C343:H343"/>
    <mergeCell ref="C344:H344"/>
    <mergeCell ref="C345:L345"/>
    <mergeCell ref="C348:H348"/>
    <mergeCell ref="C368:H368"/>
    <mergeCell ref="C369:H369"/>
    <mergeCell ref="C328:H328"/>
    <mergeCell ref="C329:H329"/>
    <mergeCell ref="C330:H330"/>
    <mergeCell ref="C331:H331"/>
    <mergeCell ref="C332:H332"/>
    <mergeCell ref="C333:H333"/>
    <mergeCell ref="C334:H334"/>
    <mergeCell ref="C335:H335"/>
    <mergeCell ref="C361:H361"/>
    <mergeCell ref="C362:H362"/>
    <mergeCell ref="C363:H363"/>
    <mergeCell ref="C364:H364"/>
    <mergeCell ref="C365:H365"/>
    <mergeCell ref="C366:H366"/>
    <mergeCell ref="C367:H367"/>
    <mergeCell ref="C337:H337"/>
    <mergeCell ref="C404:H404"/>
    <mergeCell ref="C405:H405"/>
    <mergeCell ref="C406:H406"/>
    <mergeCell ref="C399:L399"/>
    <mergeCell ref="B402:H402"/>
    <mergeCell ref="C403:H403"/>
    <mergeCell ref="C407:H407"/>
    <mergeCell ref="C408:H408"/>
    <mergeCell ref="B401:L401"/>
    <mergeCell ref="C424:H424"/>
    <mergeCell ref="C425:H425"/>
    <mergeCell ref="C426:H426"/>
    <mergeCell ref="C409:H409"/>
    <mergeCell ref="C410:H410"/>
    <mergeCell ref="C411:H411"/>
    <mergeCell ref="C412:H412"/>
    <mergeCell ref="C413:H413"/>
    <mergeCell ref="C414:H414"/>
    <mergeCell ref="C415:H415"/>
    <mergeCell ref="C418:H418"/>
    <mergeCell ref="C419:H419"/>
    <mergeCell ref="C420:H420"/>
    <mergeCell ref="C421:H421"/>
    <mergeCell ref="C422:H422"/>
    <mergeCell ref="C423:H423"/>
    <mergeCell ref="C416:H416"/>
    <mergeCell ref="C417:H417"/>
    <mergeCell ref="C444:H444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45:H445"/>
    <mergeCell ref="C446:H446"/>
    <mergeCell ref="C447:H447"/>
    <mergeCell ref="C448:H448"/>
    <mergeCell ref="C449:H449"/>
    <mergeCell ref="C450:H450"/>
    <mergeCell ref="C485:H48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C457:H457"/>
    <mergeCell ref="C477:H477"/>
    <mergeCell ref="C478:H478"/>
    <mergeCell ref="C479:H479"/>
    <mergeCell ref="C480:H480"/>
    <mergeCell ref="C481:H481"/>
    <mergeCell ref="C482:H482"/>
    <mergeCell ref="C483:H483"/>
    <mergeCell ref="C484:H484"/>
    <mergeCell ref="C516:I516"/>
    <mergeCell ref="C517:I517"/>
    <mergeCell ref="C518:I518"/>
    <mergeCell ref="C486:H486"/>
    <mergeCell ref="C487:H487"/>
    <mergeCell ref="C488:H488"/>
    <mergeCell ref="C489:H489"/>
    <mergeCell ref="C490:H490"/>
    <mergeCell ref="C491:H491"/>
    <mergeCell ref="C492:H492"/>
    <mergeCell ref="C495:H495"/>
    <mergeCell ref="C496:H496"/>
    <mergeCell ref="C512:I512"/>
    <mergeCell ref="C513:I513"/>
    <mergeCell ref="C514:I514"/>
    <mergeCell ref="C515:I515"/>
    <mergeCell ref="B509:L509"/>
    <mergeCell ref="B510:I510"/>
    <mergeCell ref="C511:I511"/>
    <mergeCell ref="C499:H499"/>
    <mergeCell ref="C567:H567"/>
    <mergeCell ref="C559:I559"/>
    <mergeCell ref="C560:I560"/>
    <mergeCell ref="C557:I557"/>
    <mergeCell ref="C566:H566"/>
    <mergeCell ref="C558:I558"/>
    <mergeCell ref="C552:I552"/>
    <mergeCell ref="C553:I553"/>
    <mergeCell ref="C544:I544"/>
    <mergeCell ref="C545:I545"/>
    <mergeCell ref="C546:I546"/>
    <mergeCell ref="C547:I547"/>
    <mergeCell ref="C548:I548"/>
    <mergeCell ref="C549:I549"/>
    <mergeCell ref="B565:H565"/>
    <mergeCell ref="B564:L564"/>
    <mergeCell ref="C568:H568"/>
    <mergeCell ref="C569:H569"/>
    <mergeCell ref="C570:H570"/>
    <mergeCell ref="C571:H571"/>
    <mergeCell ref="C572:H572"/>
    <mergeCell ref="C573:H573"/>
    <mergeCell ref="C574:H574"/>
    <mergeCell ref="C575:H575"/>
    <mergeCell ref="C576:H576"/>
    <mergeCell ref="C577:H577"/>
    <mergeCell ref="C578:H578"/>
    <mergeCell ref="C579:H579"/>
    <mergeCell ref="C580:H580"/>
    <mergeCell ref="C581:H581"/>
    <mergeCell ref="C582:H582"/>
    <mergeCell ref="C583:H583"/>
    <mergeCell ref="C584:H584"/>
    <mergeCell ref="C585:H585"/>
    <mergeCell ref="C601:H601"/>
    <mergeCell ref="C602:H602"/>
    <mergeCell ref="C603:H603"/>
    <mergeCell ref="C586:H586"/>
    <mergeCell ref="C587:H587"/>
    <mergeCell ref="C588:H588"/>
    <mergeCell ref="C589:H589"/>
    <mergeCell ref="C590:H590"/>
    <mergeCell ref="C591:H591"/>
    <mergeCell ref="C592:H592"/>
    <mergeCell ref="C595:H595"/>
    <mergeCell ref="C596:H596"/>
    <mergeCell ref="C597:H597"/>
    <mergeCell ref="C598:H598"/>
    <mergeCell ref="C599:H599"/>
    <mergeCell ref="C600:H600"/>
    <mergeCell ref="C593:H593"/>
    <mergeCell ref="C594:H594"/>
    <mergeCell ref="C607:H607"/>
    <mergeCell ref="C608:H608"/>
    <mergeCell ref="C609:H609"/>
    <mergeCell ref="C610:H610"/>
    <mergeCell ref="C611:H611"/>
    <mergeCell ref="C633:H633"/>
    <mergeCell ref="C634:H634"/>
    <mergeCell ref="C604:H604"/>
    <mergeCell ref="C605:H605"/>
    <mergeCell ref="C606:H606"/>
    <mergeCell ref="C620:H620"/>
    <mergeCell ref="C621:H621"/>
    <mergeCell ref="C622:H622"/>
    <mergeCell ref="C623:H623"/>
    <mergeCell ref="C624:H624"/>
    <mergeCell ref="C626:H626"/>
    <mergeCell ref="C627:H627"/>
    <mergeCell ref="C628:H628"/>
    <mergeCell ref="C629:H629"/>
    <mergeCell ref="C630:H630"/>
    <mergeCell ref="C631:H631"/>
    <mergeCell ref="C632:H632"/>
    <mergeCell ref="B618:H618"/>
    <mergeCell ref="C619:H619"/>
  </mergeCells>
  <conditionalFormatting sqref="M11:M60 M61:P61 M64:M115 N114:P114 M119:M168 M169:P169 M172:M221 M222:P223 M237:P237 M290:P291 M345:P345 M348:M397 M398:P399 M453:P453 M619:M668 M669:P671 M682:M692 M695:M706 M710:M720 M723:M734 M738:M748 M751:M762 M766:M776 M779:M790 M794:M804 M807:M818 M822:M832 M835:M846 M850:M860 M863:M875">
    <cfRule type="cellIs" dxfId="161" priority="15" operator="lessThan">
      <formula>0</formula>
    </cfRule>
  </conditionalFormatting>
  <conditionalFormatting sqref="M227:M236">
    <cfRule type="cellIs" dxfId="160" priority="12" operator="lessThan">
      <formula>0</formula>
    </cfRule>
  </conditionalFormatting>
  <conditionalFormatting sqref="M240:M289">
    <cfRule type="cellIs" dxfId="159" priority="11" operator="lessThan">
      <formula>0</formula>
    </cfRule>
  </conditionalFormatting>
  <conditionalFormatting sqref="M295:M344">
    <cfRule type="cellIs" dxfId="158" priority="10" operator="lessThan">
      <formula>0</formula>
    </cfRule>
  </conditionalFormatting>
  <conditionalFormatting sqref="M403:M452">
    <cfRule type="cellIs" dxfId="157" priority="9" operator="lessThan">
      <formula>0</formula>
    </cfRule>
  </conditionalFormatting>
  <conditionalFormatting sqref="M456:M505">
    <cfRule type="cellIs" dxfId="156" priority="8" operator="lessThan">
      <formula>0</formula>
    </cfRule>
  </conditionalFormatting>
  <conditionalFormatting sqref="M511:M560">
    <cfRule type="cellIs" dxfId="155" priority="4" operator="lessThan">
      <formula>0</formula>
    </cfRule>
  </conditionalFormatting>
  <conditionalFormatting sqref="M566:M615">
    <cfRule type="cellIs" dxfId="154" priority="1" operator="lessThan">
      <formula>0</formula>
    </cfRule>
  </conditionalFormatting>
  <conditionalFormatting sqref="M506:P507">
    <cfRule type="cellIs" dxfId="153" priority="7" operator="lessThan">
      <formula>0</formula>
    </cfRule>
  </conditionalFormatting>
  <conditionalFormatting sqref="M561:P562">
    <cfRule type="cellIs" dxfId="152" priority="3" operator="lessThan">
      <formula>0</formula>
    </cfRule>
  </conditionalFormatting>
  <conditionalFormatting sqref="M616:P616">
    <cfRule type="cellIs" dxfId="151" priority="2" operator="lessThan">
      <formula>0</formula>
    </cfRule>
  </conditionalFormatting>
  <dataValidations count="1">
    <dataValidation type="decimal" allowBlank="1" showInputMessage="1" showErrorMessage="1" sqref="J11:J60 J456:J505 J119:J168 J227:J236 J172:J221 J240:J289 J295:J344 J348:J397 J403:J452 J64:J113 J511:J560" xr:uid="{00000000-0002-0000-0C00-000000000000}">
      <formula1>0</formula1>
      <formula2>10000000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9 A115:IV118 A64:H64 A62:IV63 A12 A53:A60 A106:A113 A170:IV171 A119:H119 A120:B120 A224:IV226 A214:A221 A238:IV239 A227:H236 A292:IV294 A282:A289 A346:IV347 A336:A344 A400:IV402 A389:A397 A454:IV455 A444:A452 A506:L507 A510:B510 A563:IV565 A617:IV618 A607:A615 A672:IV65536 A660:A668 A11:B11 K11 A670:L670 C508:IV508 D561:L561 D562:L562 A403:B403 D403:H403 A61:L61 Q53:IV61 A114:L114 Q106:IV114 N119:O119 A169:L169 Q169:IV169 A222:L222 A223:L223 Q214:IV223 K227:L236 A237:L237 Q227:IV237 A290:L290 A291:L291 Q282:IV291 A345:L345 Q336:IV345 N348:O348 A398:L398 A399:L399 Q389:IV399 A453:L453 Q444:IV453 Q497:IV507 A671:L671 A508:A509 N509:IV509 Q552:IV562 A616:L616 Q607:IV616 N619:O619 Q660:IV671 A669:L669 C509:L509 J510:IV510 A511:C511 A561:B562 Q11:IV12 N11:O11 C12:H12 C53:H53 C54:H60 Q64:IV65 N64:O64 K64:L64 A65 Q119:IV120 K119:L119 L120 Q172:IV173 K172:L172 A172:H172 A173:B173 Q240:IV241 K240:L240 A240:H240 A241:B241 Q295:IV295 K295:L295 A295:H295 Q348:IV348 K348:L348 A348:H348 Q403:IV403 K403:L403 Q456:IV456 K456:L456 A456:H456 A497:A505 L511 Q511:IV511 A552:A560 Q566:IV566 J566:L566 A566:H566 Q619:IV619 J619:L619 A619:H619 A10:M10 P10:IV1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1"/>
  <dimension ref="B2:N189"/>
  <sheetViews>
    <sheetView zoomScale="90" zoomScaleNormal="90" workbookViewId="0">
      <selection activeCell="C22" sqref="C22:H22"/>
    </sheetView>
  </sheetViews>
  <sheetFormatPr defaultColWidth="9.1796875" defaultRowHeight="15" customHeight="1" x14ac:dyDescent="0.35"/>
  <cols>
    <col min="1" max="2" width="3.7265625" style="53" customWidth="1"/>
    <col min="3" max="8" width="9.1796875" style="53"/>
    <col min="9" max="9" width="12.7265625" style="53" customWidth="1"/>
    <col min="10" max="10" width="15" style="53" bestFit="1" customWidth="1"/>
    <col min="11" max="11" width="16.7265625" style="53" bestFit="1" customWidth="1"/>
    <col min="12" max="12" width="14.7265625" style="53" hidden="1" customWidth="1"/>
    <col min="13" max="13" width="18" style="53" hidden="1" customWidth="1"/>
    <col min="14" max="14" width="16.7265625" style="53" bestFit="1" customWidth="1"/>
    <col min="15" max="16384" width="9.1796875" style="53"/>
  </cols>
  <sheetData>
    <row r="2" spans="2:14" ht="15" customHeight="1" x14ac:dyDescent="0.35">
      <c r="B2" s="745" t="s">
        <v>938</v>
      </c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7"/>
    </row>
    <row r="3" spans="2:14" ht="15" customHeight="1" x14ac:dyDescent="0.35">
      <c r="B3" s="812" t="s">
        <v>894</v>
      </c>
      <c r="C3" s="812"/>
      <c r="D3" s="812"/>
      <c r="E3" s="812"/>
      <c r="F3" s="812"/>
      <c r="G3" s="812"/>
      <c r="H3" s="812"/>
      <c r="I3" s="812"/>
      <c r="J3" s="812"/>
      <c r="K3" s="812" t="s">
        <v>529</v>
      </c>
      <c r="L3" s="812"/>
      <c r="M3" s="812"/>
      <c r="N3" s="812"/>
    </row>
    <row r="4" spans="2:14" ht="15" customHeight="1" x14ac:dyDescent="0.35">
      <c r="B4" s="789" t="s">
        <v>566</v>
      </c>
      <c r="C4" s="790"/>
      <c r="D4" s="790"/>
      <c r="E4" s="790"/>
      <c r="F4" s="790"/>
      <c r="G4" s="790"/>
      <c r="H4" s="791"/>
      <c r="I4" s="161" t="s">
        <v>55</v>
      </c>
      <c r="J4" s="161" t="s">
        <v>540</v>
      </c>
      <c r="K4" s="161" t="s">
        <v>1206</v>
      </c>
      <c r="L4" s="162" t="s">
        <v>1854</v>
      </c>
      <c r="M4" s="162" t="s">
        <v>1855</v>
      </c>
      <c r="N4" s="163" t="s">
        <v>569</v>
      </c>
    </row>
    <row r="5" spans="2:14" ht="15" customHeight="1" x14ac:dyDescent="0.35">
      <c r="B5" s="164">
        <v>1</v>
      </c>
      <c r="C5" s="705"/>
      <c r="D5" s="705"/>
      <c r="E5" s="705"/>
      <c r="F5" s="705"/>
      <c r="G5" s="705"/>
      <c r="H5" s="788"/>
      <c r="I5" s="17"/>
      <c r="J5" s="620"/>
      <c r="K5" s="46">
        <f>N5-L5-M5</f>
        <v>0</v>
      </c>
      <c r="L5" s="1"/>
      <c r="M5" s="1"/>
      <c r="N5" s="169">
        <f>I5*J5</f>
        <v>0</v>
      </c>
    </row>
    <row r="6" spans="2:14" ht="15" customHeight="1" x14ac:dyDescent="0.35">
      <c r="B6" s="164">
        <v>2</v>
      </c>
      <c r="C6" s="705"/>
      <c r="D6" s="705"/>
      <c r="E6" s="705"/>
      <c r="F6" s="705"/>
      <c r="G6" s="705"/>
      <c r="H6" s="788"/>
      <c r="I6" s="17"/>
      <c r="J6" s="18"/>
      <c r="K6" s="46">
        <f t="shared" ref="K6:K14" si="0">N6-L6-M6</f>
        <v>0</v>
      </c>
      <c r="L6" s="1"/>
      <c r="M6" s="1"/>
      <c r="N6" s="169">
        <f t="shared" ref="N6:N14" si="1">I6*J6</f>
        <v>0</v>
      </c>
    </row>
    <row r="7" spans="2:14" ht="15" customHeight="1" x14ac:dyDescent="0.35">
      <c r="B7" s="164">
        <v>3</v>
      </c>
      <c r="C7" s="705"/>
      <c r="D7" s="705"/>
      <c r="E7" s="705"/>
      <c r="F7" s="705"/>
      <c r="G7" s="705"/>
      <c r="H7" s="788"/>
      <c r="I7" s="17"/>
      <c r="J7" s="18"/>
      <c r="K7" s="46">
        <f t="shared" si="0"/>
        <v>0</v>
      </c>
      <c r="L7" s="1"/>
      <c r="M7" s="1"/>
      <c r="N7" s="169">
        <f t="shared" si="1"/>
        <v>0</v>
      </c>
    </row>
    <row r="8" spans="2:14" ht="15" customHeight="1" x14ac:dyDescent="0.35">
      <c r="B8" s="164">
        <v>4</v>
      </c>
      <c r="C8" s="705"/>
      <c r="D8" s="705"/>
      <c r="E8" s="705"/>
      <c r="F8" s="705"/>
      <c r="G8" s="705"/>
      <c r="H8" s="788"/>
      <c r="I8" s="17"/>
      <c r="J8" s="18"/>
      <c r="K8" s="46">
        <f t="shared" si="0"/>
        <v>0</v>
      </c>
      <c r="L8" s="1"/>
      <c r="M8" s="1"/>
      <c r="N8" s="169">
        <f t="shared" si="1"/>
        <v>0</v>
      </c>
    </row>
    <row r="9" spans="2:14" ht="15" customHeight="1" x14ac:dyDescent="0.35">
      <c r="B9" s="164">
        <v>5</v>
      </c>
      <c r="C9" s="705"/>
      <c r="D9" s="705"/>
      <c r="E9" s="705"/>
      <c r="F9" s="705"/>
      <c r="G9" s="705"/>
      <c r="H9" s="788"/>
      <c r="I9" s="17"/>
      <c r="J9" s="18"/>
      <c r="K9" s="46">
        <f t="shared" si="0"/>
        <v>0</v>
      </c>
      <c r="L9" s="1"/>
      <c r="M9" s="1"/>
      <c r="N9" s="169">
        <f t="shared" si="1"/>
        <v>0</v>
      </c>
    </row>
    <row r="10" spans="2:14" ht="15" customHeight="1" x14ac:dyDescent="0.35">
      <c r="B10" s="164">
        <v>6</v>
      </c>
      <c r="C10" s="705"/>
      <c r="D10" s="705"/>
      <c r="E10" s="705"/>
      <c r="F10" s="705"/>
      <c r="G10" s="705"/>
      <c r="H10" s="788"/>
      <c r="I10" s="17"/>
      <c r="J10" s="18"/>
      <c r="K10" s="46">
        <f t="shared" si="0"/>
        <v>0</v>
      </c>
      <c r="L10" s="1"/>
      <c r="M10" s="1"/>
      <c r="N10" s="169">
        <f t="shared" si="1"/>
        <v>0</v>
      </c>
    </row>
    <row r="11" spans="2:14" ht="15" customHeight="1" x14ac:dyDescent="0.35">
      <c r="B11" s="164">
        <v>7</v>
      </c>
      <c r="C11" s="705"/>
      <c r="D11" s="705"/>
      <c r="E11" s="705"/>
      <c r="F11" s="705"/>
      <c r="G11" s="705"/>
      <c r="H11" s="788"/>
      <c r="I11" s="17"/>
      <c r="J11" s="18"/>
      <c r="K11" s="46">
        <f t="shared" si="0"/>
        <v>0</v>
      </c>
      <c r="L11" s="1"/>
      <c r="M11" s="1"/>
      <c r="N11" s="169">
        <f t="shared" si="1"/>
        <v>0</v>
      </c>
    </row>
    <row r="12" spans="2:14" ht="15" customHeight="1" x14ac:dyDescent="0.35">
      <c r="B12" s="164">
        <v>8</v>
      </c>
      <c r="C12" s="705"/>
      <c r="D12" s="705"/>
      <c r="E12" s="705"/>
      <c r="F12" s="705"/>
      <c r="G12" s="705"/>
      <c r="H12" s="788"/>
      <c r="I12" s="17"/>
      <c r="J12" s="18"/>
      <c r="K12" s="46">
        <f t="shared" si="0"/>
        <v>0</v>
      </c>
      <c r="L12" s="1"/>
      <c r="M12" s="1"/>
      <c r="N12" s="169">
        <f t="shared" si="1"/>
        <v>0</v>
      </c>
    </row>
    <row r="13" spans="2:14" ht="15" customHeight="1" x14ac:dyDescent="0.35">
      <c r="B13" s="164">
        <v>9</v>
      </c>
      <c r="C13" s="705"/>
      <c r="D13" s="705"/>
      <c r="E13" s="705"/>
      <c r="F13" s="705"/>
      <c r="G13" s="705"/>
      <c r="H13" s="788"/>
      <c r="I13" s="17"/>
      <c r="J13" s="18"/>
      <c r="K13" s="46">
        <f t="shared" si="0"/>
        <v>0</v>
      </c>
      <c r="L13" s="1"/>
      <c r="M13" s="1"/>
      <c r="N13" s="169">
        <f t="shared" si="1"/>
        <v>0</v>
      </c>
    </row>
    <row r="14" spans="2:14" ht="15" customHeight="1" x14ac:dyDescent="0.35">
      <c r="B14" s="164">
        <v>10</v>
      </c>
      <c r="C14" s="705"/>
      <c r="D14" s="705"/>
      <c r="E14" s="705"/>
      <c r="F14" s="705"/>
      <c r="G14" s="705"/>
      <c r="H14" s="788"/>
      <c r="I14" s="17"/>
      <c r="J14" s="18"/>
      <c r="K14" s="46">
        <f t="shared" si="0"/>
        <v>0</v>
      </c>
      <c r="L14" s="1"/>
      <c r="M14" s="1"/>
      <c r="N14" s="169">
        <f t="shared" si="1"/>
        <v>0</v>
      </c>
    </row>
    <row r="15" spans="2:14" ht="15" customHeight="1" x14ac:dyDescent="0.35">
      <c r="B15" s="170"/>
      <c r="C15" s="795" t="s">
        <v>1049</v>
      </c>
      <c r="D15" s="795"/>
      <c r="E15" s="795"/>
      <c r="F15" s="795"/>
      <c r="G15" s="795"/>
      <c r="H15" s="795"/>
      <c r="I15" s="795"/>
      <c r="J15" s="796"/>
      <c r="K15" s="171">
        <f>SUM(K5:K14)</f>
        <v>0</v>
      </c>
      <c r="L15" s="171">
        <f>SUM(L5:L14)</f>
        <v>0</v>
      </c>
      <c r="M15" s="171">
        <f>SUM(M5:M14)</f>
        <v>0</v>
      </c>
      <c r="N15" s="171">
        <f>SUM(N5:N14)</f>
        <v>0</v>
      </c>
    </row>
    <row r="16" spans="2:14" ht="15" customHeight="1" x14ac:dyDescent="0.35">
      <c r="B16" s="745" t="s">
        <v>905</v>
      </c>
      <c r="C16" s="746"/>
      <c r="D16" s="746"/>
      <c r="E16" s="746"/>
      <c r="F16" s="746"/>
      <c r="G16" s="746"/>
      <c r="H16" s="746"/>
      <c r="I16" s="746"/>
      <c r="J16" s="746"/>
      <c r="K16" s="812" t="s">
        <v>529</v>
      </c>
      <c r="L16" s="812"/>
      <c r="M16" s="812"/>
      <c r="N16" s="812"/>
    </row>
    <row r="17" spans="2:14" ht="15" customHeight="1" x14ac:dyDescent="0.35">
      <c r="B17" s="789" t="s">
        <v>566</v>
      </c>
      <c r="C17" s="790"/>
      <c r="D17" s="790"/>
      <c r="E17" s="790"/>
      <c r="F17" s="790"/>
      <c r="G17" s="790"/>
      <c r="H17" s="791"/>
      <c r="I17" s="161" t="s">
        <v>55</v>
      </c>
      <c r="J17" s="161" t="s">
        <v>540</v>
      </c>
      <c r="K17" s="161" t="s">
        <v>1206</v>
      </c>
      <c r="L17" s="162" t="s">
        <v>1854</v>
      </c>
      <c r="M17" s="162" t="s">
        <v>1855</v>
      </c>
      <c r="N17" s="163" t="s">
        <v>569</v>
      </c>
    </row>
    <row r="18" spans="2:14" ht="15" customHeight="1" x14ac:dyDescent="0.35">
      <c r="B18" s="164">
        <v>1</v>
      </c>
      <c r="C18" s="705"/>
      <c r="D18" s="705"/>
      <c r="E18" s="705"/>
      <c r="F18" s="705"/>
      <c r="G18" s="705"/>
      <c r="H18" s="788"/>
      <c r="I18" s="17"/>
      <c r="J18" s="18"/>
      <c r="K18" s="46">
        <f>N18-L18-M18</f>
        <v>0</v>
      </c>
      <c r="L18" s="1"/>
      <c r="M18" s="1"/>
      <c r="N18" s="169">
        <f>I18*J18</f>
        <v>0</v>
      </c>
    </row>
    <row r="19" spans="2:14" ht="15" customHeight="1" x14ac:dyDescent="0.35">
      <c r="B19" s="164">
        <v>2</v>
      </c>
      <c r="C19" s="705"/>
      <c r="D19" s="705"/>
      <c r="E19" s="705"/>
      <c r="F19" s="705"/>
      <c r="G19" s="705"/>
      <c r="H19" s="788"/>
      <c r="I19" s="17"/>
      <c r="J19" s="18"/>
      <c r="K19" s="46">
        <f t="shared" ref="K19:K27" si="2">N19-L19-M19</f>
        <v>0</v>
      </c>
      <c r="L19" s="1"/>
      <c r="M19" s="1"/>
      <c r="N19" s="169">
        <f t="shared" ref="N19:N27" si="3">I19*J19</f>
        <v>0</v>
      </c>
    </row>
    <row r="20" spans="2:14" ht="15" customHeight="1" x14ac:dyDescent="0.35">
      <c r="B20" s="164">
        <v>3</v>
      </c>
      <c r="C20" s="705"/>
      <c r="D20" s="705"/>
      <c r="E20" s="705"/>
      <c r="F20" s="705"/>
      <c r="G20" s="705"/>
      <c r="H20" s="788"/>
      <c r="I20" s="17"/>
      <c r="J20" s="18"/>
      <c r="K20" s="46">
        <f t="shared" si="2"/>
        <v>0</v>
      </c>
      <c r="L20" s="1"/>
      <c r="M20" s="1"/>
      <c r="N20" s="169">
        <f t="shared" si="3"/>
        <v>0</v>
      </c>
    </row>
    <row r="21" spans="2:14" ht="15" customHeight="1" x14ac:dyDescent="0.35">
      <c r="B21" s="164">
        <v>4</v>
      </c>
      <c r="C21" s="705"/>
      <c r="D21" s="705"/>
      <c r="E21" s="705"/>
      <c r="F21" s="705"/>
      <c r="G21" s="705"/>
      <c r="H21" s="788"/>
      <c r="I21" s="17"/>
      <c r="J21" s="18"/>
      <c r="K21" s="46">
        <f t="shared" si="2"/>
        <v>0</v>
      </c>
      <c r="L21" s="1"/>
      <c r="M21" s="1"/>
      <c r="N21" s="169">
        <f t="shared" si="3"/>
        <v>0</v>
      </c>
    </row>
    <row r="22" spans="2:14" ht="15" customHeight="1" x14ac:dyDescent="0.35">
      <c r="B22" s="164">
        <v>5</v>
      </c>
      <c r="C22" s="705"/>
      <c r="D22" s="705"/>
      <c r="E22" s="705"/>
      <c r="F22" s="705"/>
      <c r="G22" s="705"/>
      <c r="H22" s="788"/>
      <c r="I22" s="17"/>
      <c r="J22" s="18"/>
      <c r="K22" s="46">
        <f t="shared" si="2"/>
        <v>0</v>
      </c>
      <c r="L22" s="1"/>
      <c r="M22" s="1"/>
      <c r="N22" s="169">
        <f t="shared" si="3"/>
        <v>0</v>
      </c>
    </row>
    <row r="23" spans="2:14" ht="15" customHeight="1" x14ac:dyDescent="0.35">
      <c r="B23" s="164">
        <v>6</v>
      </c>
      <c r="C23" s="705"/>
      <c r="D23" s="705"/>
      <c r="E23" s="705"/>
      <c r="F23" s="705"/>
      <c r="G23" s="705"/>
      <c r="H23" s="788"/>
      <c r="I23" s="17"/>
      <c r="J23" s="18"/>
      <c r="K23" s="46">
        <f t="shared" si="2"/>
        <v>0</v>
      </c>
      <c r="L23" s="1"/>
      <c r="M23" s="1"/>
      <c r="N23" s="169">
        <f t="shared" si="3"/>
        <v>0</v>
      </c>
    </row>
    <row r="24" spans="2:14" ht="15" customHeight="1" x14ac:dyDescent="0.35">
      <c r="B24" s="164">
        <v>7</v>
      </c>
      <c r="C24" s="705"/>
      <c r="D24" s="705"/>
      <c r="E24" s="705"/>
      <c r="F24" s="705"/>
      <c r="G24" s="705"/>
      <c r="H24" s="788"/>
      <c r="I24" s="17"/>
      <c r="J24" s="18"/>
      <c r="K24" s="46">
        <f t="shared" si="2"/>
        <v>0</v>
      </c>
      <c r="L24" s="1"/>
      <c r="M24" s="1"/>
      <c r="N24" s="169">
        <f t="shared" si="3"/>
        <v>0</v>
      </c>
    </row>
    <row r="25" spans="2:14" ht="15" customHeight="1" x14ac:dyDescent="0.35">
      <c r="B25" s="164">
        <v>8</v>
      </c>
      <c r="C25" s="705"/>
      <c r="D25" s="705"/>
      <c r="E25" s="705"/>
      <c r="F25" s="705"/>
      <c r="G25" s="705"/>
      <c r="H25" s="788"/>
      <c r="I25" s="17"/>
      <c r="J25" s="18"/>
      <c r="K25" s="46">
        <f t="shared" si="2"/>
        <v>0</v>
      </c>
      <c r="L25" s="1"/>
      <c r="M25" s="1"/>
      <c r="N25" s="169">
        <f t="shared" si="3"/>
        <v>0</v>
      </c>
    </row>
    <row r="26" spans="2:14" ht="15" customHeight="1" x14ac:dyDescent="0.35">
      <c r="B26" s="164">
        <v>9</v>
      </c>
      <c r="C26" s="705"/>
      <c r="D26" s="705"/>
      <c r="E26" s="705"/>
      <c r="F26" s="705"/>
      <c r="G26" s="705"/>
      <c r="H26" s="788"/>
      <c r="I26" s="17"/>
      <c r="J26" s="18"/>
      <c r="K26" s="46">
        <f t="shared" si="2"/>
        <v>0</v>
      </c>
      <c r="L26" s="1"/>
      <c r="M26" s="1"/>
      <c r="N26" s="169">
        <f t="shared" si="3"/>
        <v>0</v>
      </c>
    </row>
    <row r="27" spans="2:14" ht="15" customHeight="1" x14ac:dyDescent="0.35">
      <c r="B27" s="164">
        <v>10</v>
      </c>
      <c r="C27" s="705"/>
      <c r="D27" s="705"/>
      <c r="E27" s="705"/>
      <c r="F27" s="705"/>
      <c r="G27" s="705"/>
      <c r="H27" s="788"/>
      <c r="I27" s="17"/>
      <c r="J27" s="18"/>
      <c r="K27" s="46">
        <f t="shared" si="2"/>
        <v>0</v>
      </c>
      <c r="L27" s="1"/>
      <c r="M27" s="1"/>
      <c r="N27" s="169">
        <f t="shared" si="3"/>
        <v>0</v>
      </c>
    </row>
    <row r="28" spans="2:14" ht="15" customHeight="1" x14ac:dyDescent="0.35">
      <c r="B28" s="170"/>
      <c r="C28" s="795" t="s">
        <v>1050</v>
      </c>
      <c r="D28" s="795"/>
      <c r="E28" s="795"/>
      <c r="F28" s="795"/>
      <c r="G28" s="795"/>
      <c r="H28" s="795"/>
      <c r="I28" s="795"/>
      <c r="J28" s="796"/>
      <c r="K28" s="171">
        <f>SUM(K18:K27)</f>
        <v>0</v>
      </c>
      <c r="L28" s="171">
        <f>SUM(L18:L27)</f>
        <v>0</v>
      </c>
      <c r="M28" s="171">
        <f>SUM(M18:M27)</f>
        <v>0</v>
      </c>
      <c r="N28" s="171">
        <f>SUM(N18:N27)</f>
        <v>0</v>
      </c>
    </row>
    <row r="29" spans="2:14" ht="15" customHeight="1" x14ac:dyDescent="0.35">
      <c r="B29" s="745" t="s">
        <v>918</v>
      </c>
      <c r="C29" s="746"/>
      <c r="D29" s="746"/>
      <c r="E29" s="746"/>
      <c r="F29" s="746"/>
      <c r="G29" s="746"/>
      <c r="H29" s="746"/>
      <c r="I29" s="746"/>
      <c r="J29" s="746"/>
      <c r="K29" s="812" t="s">
        <v>529</v>
      </c>
      <c r="L29" s="812"/>
      <c r="M29" s="812"/>
      <c r="N29" s="812"/>
    </row>
    <row r="30" spans="2:14" ht="15" customHeight="1" x14ac:dyDescent="0.35">
      <c r="B30" s="789" t="s">
        <v>566</v>
      </c>
      <c r="C30" s="790"/>
      <c r="D30" s="790"/>
      <c r="E30" s="790"/>
      <c r="F30" s="790"/>
      <c r="G30" s="790"/>
      <c r="H30" s="791"/>
      <c r="I30" s="161" t="s">
        <v>55</v>
      </c>
      <c r="J30" s="161" t="s">
        <v>540</v>
      </c>
      <c r="K30" s="161" t="s">
        <v>1206</v>
      </c>
      <c r="L30" s="162" t="s">
        <v>1854</v>
      </c>
      <c r="M30" s="162" t="s">
        <v>1855</v>
      </c>
      <c r="N30" s="163" t="s">
        <v>569</v>
      </c>
    </row>
    <row r="31" spans="2:14" ht="15" customHeight="1" x14ac:dyDescent="0.35">
      <c r="B31" s="164">
        <v>1</v>
      </c>
      <c r="C31" s="705"/>
      <c r="D31" s="705"/>
      <c r="E31" s="705"/>
      <c r="F31" s="705"/>
      <c r="G31" s="705"/>
      <c r="H31" s="788"/>
      <c r="I31" s="17"/>
      <c r="J31" s="18"/>
      <c r="K31" s="46">
        <f>N31-L31-M31</f>
        <v>0</v>
      </c>
      <c r="L31" s="1"/>
      <c r="M31" s="1"/>
      <c r="N31" s="169">
        <f>I31*J31</f>
        <v>0</v>
      </c>
    </row>
    <row r="32" spans="2:14" ht="15" customHeight="1" x14ac:dyDescent="0.35">
      <c r="B32" s="164">
        <v>2</v>
      </c>
      <c r="C32" s="705"/>
      <c r="D32" s="705"/>
      <c r="E32" s="705"/>
      <c r="F32" s="705"/>
      <c r="G32" s="705"/>
      <c r="H32" s="788"/>
      <c r="I32" s="17"/>
      <c r="J32" s="18"/>
      <c r="K32" s="46">
        <f t="shared" ref="K32:K40" si="4">N32-L32-M32</f>
        <v>0</v>
      </c>
      <c r="L32" s="1"/>
      <c r="M32" s="1"/>
      <c r="N32" s="169">
        <f t="shared" ref="N32:N40" si="5">I32*J32</f>
        <v>0</v>
      </c>
    </row>
    <row r="33" spans="2:14" ht="15" customHeight="1" x14ac:dyDescent="0.35">
      <c r="B33" s="164">
        <v>3</v>
      </c>
      <c r="C33" s="705"/>
      <c r="D33" s="705"/>
      <c r="E33" s="705"/>
      <c r="F33" s="705"/>
      <c r="G33" s="705"/>
      <c r="H33" s="788"/>
      <c r="I33" s="17"/>
      <c r="J33" s="18"/>
      <c r="K33" s="46">
        <f t="shared" si="4"/>
        <v>0</v>
      </c>
      <c r="L33" s="1"/>
      <c r="M33" s="1"/>
      <c r="N33" s="169">
        <f t="shared" si="5"/>
        <v>0</v>
      </c>
    </row>
    <row r="34" spans="2:14" ht="15" customHeight="1" x14ac:dyDescent="0.35">
      <c r="B34" s="164">
        <v>4</v>
      </c>
      <c r="C34" s="705"/>
      <c r="D34" s="705"/>
      <c r="E34" s="705"/>
      <c r="F34" s="705"/>
      <c r="G34" s="705"/>
      <c r="H34" s="788"/>
      <c r="I34" s="17"/>
      <c r="J34" s="18"/>
      <c r="K34" s="46">
        <f t="shared" si="4"/>
        <v>0</v>
      </c>
      <c r="L34" s="1"/>
      <c r="M34" s="1"/>
      <c r="N34" s="169">
        <f t="shared" si="5"/>
        <v>0</v>
      </c>
    </row>
    <row r="35" spans="2:14" ht="15" customHeight="1" x14ac:dyDescent="0.35">
      <c r="B35" s="164">
        <v>5</v>
      </c>
      <c r="C35" s="705"/>
      <c r="D35" s="705"/>
      <c r="E35" s="705"/>
      <c r="F35" s="705"/>
      <c r="G35" s="705"/>
      <c r="H35" s="788"/>
      <c r="I35" s="17"/>
      <c r="J35" s="18"/>
      <c r="K35" s="46">
        <f t="shared" si="4"/>
        <v>0</v>
      </c>
      <c r="L35" s="1"/>
      <c r="M35" s="1"/>
      <c r="N35" s="169">
        <f t="shared" si="5"/>
        <v>0</v>
      </c>
    </row>
    <row r="36" spans="2:14" ht="15" customHeight="1" x14ac:dyDescent="0.35">
      <c r="B36" s="164">
        <v>6</v>
      </c>
      <c r="C36" s="705"/>
      <c r="D36" s="705"/>
      <c r="E36" s="705"/>
      <c r="F36" s="705"/>
      <c r="G36" s="705"/>
      <c r="H36" s="788"/>
      <c r="I36" s="17"/>
      <c r="J36" s="18"/>
      <c r="K36" s="46">
        <f t="shared" si="4"/>
        <v>0</v>
      </c>
      <c r="L36" s="1"/>
      <c r="M36" s="1"/>
      <c r="N36" s="169">
        <f t="shared" si="5"/>
        <v>0</v>
      </c>
    </row>
    <row r="37" spans="2:14" ht="15" customHeight="1" x14ac:dyDescent="0.35">
      <c r="B37" s="164">
        <v>7</v>
      </c>
      <c r="C37" s="705"/>
      <c r="D37" s="705"/>
      <c r="E37" s="705"/>
      <c r="F37" s="705"/>
      <c r="G37" s="705"/>
      <c r="H37" s="788"/>
      <c r="I37" s="17"/>
      <c r="J37" s="18"/>
      <c r="K37" s="46">
        <f t="shared" si="4"/>
        <v>0</v>
      </c>
      <c r="L37" s="1"/>
      <c r="M37" s="1"/>
      <c r="N37" s="169">
        <f t="shared" si="5"/>
        <v>0</v>
      </c>
    </row>
    <row r="38" spans="2:14" ht="15" customHeight="1" x14ac:dyDescent="0.35">
      <c r="B38" s="164">
        <v>8</v>
      </c>
      <c r="C38" s="705"/>
      <c r="D38" s="705"/>
      <c r="E38" s="705"/>
      <c r="F38" s="705"/>
      <c r="G38" s="705"/>
      <c r="H38" s="788"/>
      <c r="I38" s="17"/>
      <c r="J38" s="18"/>
      <c r="K38" s="46">
        <f t="shared" si="4"/>
        <v>0</v>
      </c>
      <c r="L38" s="1"/>
      <c r="M38" s="1"/>
      <c r="N38" s="169">
        <f t="shared" si="5"/>
        <v>0</v>
      </c>
    </row>
    <row r="39" spans="2:14" ht="15" customHeight="1" x14ac:dyDescent="0.35">
      <c r="B39" s="164">
        <v>9</v>
      </c>
      <c r="C39" s="705"/>
      <c r="D39" s="705"/>
      <c r="E39" s="705"/>
      <c r="F39" s="705"/>
      <c r="G39" s="705"/>
      <c r="H39" s="788"/>
      <c r="I39" s="17"/>
      <c r="J39" s="18"/>
      <c r="K39" s="46">
        <f t="shared" si="4"/>
        <v>0</v>
      </c>
      <c r="L39" s="1"/>
      <c r="M39" s="1"/>
      <c r="N39" s="169">
        <f t="shared" si="5"/>
        <v>0</v>
      </c>
    </row>
    <row r="40" spans="2:14" ht="15" customHeight="1" x14ac:dyDescent="0.35">
      <c r="B40" s="164">
        <v>10</v>
      </c>
      <c r="C40" s="705"/>
      <c r="D40" s="705"/>
      <c r="E40" s="705"/>
      <c r="F40" s="705"/>
      <c r="G40" s="705"/>
      <c r="H40" s="788"/>
      <c r="I40" s="17"/>
      <c r="J40" s="18"/>
      <c r="K40" s="46">
        <f t="shared" si="4"/>
        <v>0</v>
      </c>
      <c r="L40" s="1"/>
      <c r="M40" s="1"/>
      <c r="N40" s="169">
        <f t="shared" si="5"/>
        <v>0</v>
      </c>
    </row>
    <row r="41" spans="2:14" ht="15" customHeight="1" x14ac:dyDescent="0.35">
      <c r="B41" s="170"/>
      <c r="C41" s="795" t="s">
        <v>1051</v>
      </c>
      <c r="D41" s="795"/>
      <c r="E41" s="795"/>
      <c r="F41" s="795"/>
      <c r="G41" s="795"/>
      <c r="H41" s="795"/>
      <c r="I41" s="795"/>
      <c r="J41" s="796"/>
      <c r="K41" s="171">
        <f>SUM(K31:K40)</f>
        <v>0</v>
      </c>
      <c r="L41" s="171">
        <f>SUM(L31:L40)</f>
        <v>0</v>
      </c>
      <c r="M41" s="171">
        <f>SUM(M31:M40)</f>
        <v>0</v>
      </c>
      <c r="N41" s="171">
        <f>SUM(N31:N40)</f>
        <v>0</v>
      </c>
    </row>
    <row r="42" spans="2:14" ht="15" customHeight="1" x14ac:dyDescent="0.35">
      <c r="B42" s="745" t="s">
        <v>924</v>
      </c>
      <c r="C42" s="746"/>
      <c r="D42" s="746"/>
      <c r="E42" s="746"/>
      <c r="F42" s="746"/>
      <c r="G42" s="746"/>
      <c r="H42" s="746"/>
      <c r="I42" s="746"/>
      <c r="J42" s="746"/>
      <c r="K42" s="812" t="s">
        <v>529</v>
      </c>
      <c r="L42" s="812"/>
      <c r="M42" s="812"/>
      <c r="N42" s="812"/>
    </row>
    <row r="43" spans="2:14" ht="15" customHeight="1" x14ac:dyDescent="0.35">
      <c r="B43" s="789" t="s">
        <v>566</v>
      </c>
      <c r="C43" s="790"/>
      <c r="D43" s="790"/>
      <c r="E43" s="790"/>
      <c r="F43" s="790"/>
      <c r="G43" s="790"/>
      <c r="H43" s="791"/>
      <c r="I43" s="161" t="s">
        <v>55</v>
      </c>
      <c r="J43" s="161" t="s">
        <v>540</v>
      </c>
      <c r="K43" s="161" t="s">
        <v>1206</v>
      </c>
      <c r="L43" s="162" t="s">
        <v>1854</v>
      </c>
      <c r="M43" s="162" t="s">
        <v>1855</v>
      </c>
      <c r="N43" s="163" t="s">
        <v>569</v>
      </c>
    </row>
    <row r="44" spans="2:14" ht="15" customHeight="1" x14ac:dyDescent="0.35">
      <c r="B44" s="164">
        <v>1</v>
      </c>
      <c r="C44" s="705"/>
      <c r="D44" s="705"/>
      <c r="E44" s="705"/>
      <c r="F44" s="705"/>
      <c r="G44" s="705"/>
      <c r="H44" s="788"/>
      <c r="I44" s="17"/>
      <c r="J44" s="18"/>
      <c r="K44" s="46">
        <f>N44-L44-M44</f>
        <v>0</v>
      </c>
      <c r="L44" s="1"/>
      <c r="M44" s="1"/>
      <c r="N44" s="169">
        <f>I44*J44</f>
        <v>0</v>
      </c>
    </row>
    <row r="45" spans="2:14" ht="15" customHeight="1" x14ac:dyDescent="0.35">
      <c r="B45" s="164">
        <v>2</v>
      </c>
      <c r="C45" s="705"/>
      <c r="D45" s="705"/>
      <c r="E45" s="705"/>
      <c r="F45" s="705"/>
      <c r="G45" s="705"/>
      <c r="H45" s="788"/>
      <c r="I45" s="17"/>
      <c r="J45" s="18"/>
      <c r="K45" s="46">
        <f t="shared" ref="K45:K53" si="6">N45-L45-M45</f>
        <v>0</v>
      </c>
      <c r="L45" s="1"/>
      <c r="M45" s="1"/>
      <c r="N45" s="169">
        <f t="shared" ref="N45:N53" si="7">I45*J45</f>
        <v>0</v>
      </c>
    </row>
    <row r="46" spans="2:14" ht="15" customHeight="1" x14ac:dyDescent="0.35">
      <c r="B46" s="164">
        <v>3</v>
      </c>
      <c r="C46" s="705"/>
      <c r="D46" s="705"/>
      <c r="E46" s="705"/>
      <c r="F46" s="705"/>
      <c r="G46" s="705"/>
      <c r="H46" s="788"/>
      <c r="I46" s="17"/>
      <c r="J46" s="18"/>
      <c r="K46" s="46">
        <f t="shared" si="6"/>
        <v>0</v>
      </c>
      <c r="L46" s="1"/>
      <c r="M46" s="1"/>
      <c r="N46" s="169">
        <f t="shared" si="7"/>
        <v>0</v>
      </c>
    </row>
    <row r="47" spans="2:14" ht="15" customHeight="1" x14ac:dyDescent="0.35">
      <c r="B47" s="164">
        <v>4</v>
      </c>
      <c r="C47" s="705"/>
      <c r="D47" s="705"/>
      <c r="E47" s="705"/>
      <c r="F47" s="705"/>
      <c r="G47" s="705"/>
      <c r="H47" s="788"/>
      <c r="I47" s="17"/>
      <c r="J47" s="18"/>
      <c r="K47" s="46">
        <f t="shared" si="6"/>
        <v>0</v>
      </c>
      <c r="L47" s="1"/>
      <c r="M47" s="1"/>
      <c r="N47" s="169">
        <f t="shared" si="7"/>
        <v>0</v>
      </c>
    </row>
    <row r="48" spans="2:14" ht="15" customHeight="1" x14ac:dyDescent="0.35">
      <c r="B48" s="164">
        <v>5</v>
      </c>
      <c r="C48" s="705"/>
      <c r="D48" s="705"/>
      <c r="E48" s="705"/>
      <c r="F48" s="705"/>
      <c r="G48" s="705"/>
      <c r="H48" s="788"/>
      <c r="I48" s="17"/>
      <c r="J48" s="18"/>
      <c r="K48" s="46">
        <f t="shared" si="6"/>
        <v>0</v>
      </c>
      <c r="L48" s="1"/>
      <c r="M48" s="1"/>
      <c r="N48" s="169">
        <f t="shared" si="7"/>
        <v>0</v>
      </c>
    </row>
    <row r="49" spans="2:14" ht="15" customHeight="1" x14ac:dyDescent="0.35">
      <c r="B49" s="164">
        <v>6</v>
      </c>
      <c r="C49" s="705"/>
      <c r="D49" s="705"/>
      <c r="E49" s="705"/>
      <c r="F49" s="705"/>
      <c r="G49" s="705"/>
      <c r="H49" s="788"/>
      <c r="I49" s="17"/>
      <c r="J49" s="18"/>
      <c r="K49" s="46">
        <f t="shared" si="6"/>
        <v>0</v>
      </c>
      <c r="L49" s="1"/>
      <c r="M49" s="1"/>
      <c r="N49" s="169">
        <f t="shared" si="7"/>
        <v>0</v>
      </c>
    </row>
    <row r="50" spans="2:14" ht="15" customHeight="1" x14ac:dyDescent="0.35">
      <c r="B50" s="164">
        <v>7</v>
      </c>
      <c r="C50" s="705"/>
      <c r="D50" s="705"/>
      <c r="E50" s="705"/>
      <c r="F50" s="705"/>
      <c r="G50" s="705"/>
      <c r="H50" s="788"/>
      <c r="I50" s="17"/>
      <c r="J50" s="18"/>
      <c r="K50" s="46">
        <f t="shared" si="6"/>
        <v>0</v>
      </c>
      <c r="L50" s="1"/>
      <c r="M50" s="1"/>
      <c r="N50" s="169">
        <f t="shared" si="7"/>
        <v>0</v>
      </c>
    </row>
    <row r="51" spans="2:14" ht="15" customHeight="1" x14ac:dyDescent="0.35">
      <c r="B51" s="164">
        <v>8</v>
      </c>
      <c r="C51" s="705"/>
      <c r="D51" s="705"/>
      <c r="E51" s="705"/>
      <c r="F51" s="705"/>
      <c r="G51" s="705"/>
      <c r="H51" s="788"/>
      <c r="I51" s="17"/>
      <c r="J51" s="18"/>
      <c r="K51" s="46">
        <f t="shared" si="6"/>
        <v>0</v>
      </c>
      <c r="L51" s="1"/>
      <c r="M51" s="1"/>
      <c r="N51" s="169">
        <f t="shared" si="7"/>
        <v>0</v>
      </c>
    </row>
    <row r="52" spans="2:14" ht="15" customHeight="1" x14ac:dyDescent="0.35">
      <c r="B52" s="164">
        <v>9</v>
      </c>
      <c r="C52" s="705"/>
      <c r="D52" s="705"/>
      <c r="E52" s="705"/>
      <c r="F52" s="705"/>
      <c r="G52" s="705"/>
      <c r="H52" s="788"/>
      <c r="I52" s="17"/>
      <c r="J52" s="18"/>
      <c r="K52" s="46">
        <f t="shared" si="6"/>
        <v>0</v>
      </c>
      <c r="L52" s="1"/>
      <c r="M52" s="1"/>
      <c r="N52" s="169">
        <f t="shared" si="7"/>
        <v>0</v>
      </c>
    </row>
    <row r="53" spans="2:14" ht="15" customHeight="1" x14ac:dyDescent="0.35">
      <c r="B53" s="164">
        <v>10</v>
      </c>
      <c r="C53" s="705"/>
      <c r="D53" s="705"/>
      <c r="E53" s="705"/>
      <c r="F53" s="705"/>
      <c r="G53" s="705"/>
      <c r="H53" s="788"/>
      <c r="I53" s="17"/>
      <c r="J53" s="18"/>
      <c r="K53" s="46">
        <f t="shared" si="6"/>
        <v>0</v>
      </c>
      <c r="L53" s="1"/>
      <c r="M53" s="1"/>
      <c r="N53" s="169">
        <f t="shared" si="7"/>
        <v>0</v>
      </c>
    </row>
    <row r="54" spans="2:14" ht="15" customHeight="1" x14ac:dyDescent="0.35">
      <c r="B54" s="170"/>
      <c r="C54" s="795" t="s">
        <v>1052</v>
      </c>
      <c r="D54" s="795"/>
      <c r="E54" s="795"/>
      <c r="F54" s="795"/>
      <c r="G54" s="795"/>
      <c r="H54" s="795"/>
      <c r="I54" s="795"/>
      <c r="J54" s="796"/>
      <c r="K54" s="171">
        <f>SUM(K44:K53)</f>
        <v>0</v>
      </c>
      <c r="L54" s="171">
        <f>SUM(L44:L53)</f>
        <v>0</v>
      </c>
      <c r="M54" s="171">
        <f>SUM(M44:M53)</f>
        <v>0</v>
      </c>
      <c r="N54" s="171">
        <f>SUM(N44:N53)</f>
        <v>0</v>
      </c>
    </row>
    <row r="55" spans="2:14" ht="15" customHeight="1" x14ac:dyDescent="0.35">
      <c r="B55" s="745" t="s">
        <v>927</v>
      </c>
      <c r="C55" s="746"/>
      <c r="D55" s="746"/>
      <c r="E55" s="746"/>
      <c r="F55" s="746"/>
      <c r="G55" s="746"/>
      <c r="H55" s="746"/>
      <c r="I55" s="746"/>
      <c r="J55" s="746"/>
      <c r="K55" s="812" t="s">
        <v>529</v>
      </c>
      <c r="L55" s="812"/>
      <c r="M55" s="812"/>
      <c r="N55" s="812"/>
    </row>
    <row r="56" spans="2:14" ht="15" customHeight="1" x14ac:dyDescent="0.35">
      <c r="B56" s="789" t="s">
        <v>566</v>
      </c>
      <c r="C56" s="790"/>
      <c r="D56" s="790"/>
      <c r="E56" s="790"/>
      <c r="F56" s="790"/>
      <c r="G56" s="790"/>
      <c r="H56" s="791"/>
      <c r="I56" s="161" t="s">
        <v>55</v>
      </c>
      <c r="J56" s="161" t="s">
        <v>540</v>
      </c>
      <c r="K56" s="161" t="s">
        <v>1206</v>
      </c>
      <c r="L56" s="162" t="s">
        <v>1854</v>
      </c>
      <c r="M56" s="162" t="s">
        <v>1855</v>
      </c>
      <c r="N56" s="163" t="s">
        <v>569</v>
      </c>
    </row>
    <row r="57" spans="2:14" ht="15" customHeight="1" x14ac:dyDescent="0.35">
      <c r="B57" s="164">
        <v>1</v>
      </c>
      <c r="C57" s="705"/>
      <c r="D57" s="705"/>
      <c r="E57" s="705"/>
      <c r="F57" s="705"/>
      <c r="G57" s="705"/>
      <c r="H57" s="788"/>
      <c r="I57" s="17"/>
      <c r="J57" s="18"/>
      <c r="K57" s="46">
        <f>N57-L57-M57</f>
        <v>0</v>
      </c>
      <c r="L57" s="1"/>
      <c r="M57" s="1"/>
      <c r="N57" s="169">
        <f>I57*J57</f>
        <v>0</v>
      </c>
    </row>
    <row r="58" spans="2:14" ht="15" customHeight="1" x14ac:dyDescent="0.35">
      <c r="B58" s="164">
        <v>2</v>
      </c>
      <c r="C58" s="705"/>
      <c r="D58" s="705"/>
      <c r="E58" s="705"/>
      <c r="F58" s="705"/>
      <c r="G58" s="705"/>
      <c r="H58" s="788"/>
      <c r="I58" s="17"/>
      <c r="J58" s="18"/>
      <c r="K58" s="46">
        <f t="shared" ref="K58:K66" si="8">N58-L58-M58</f>
        <v>0</v>
      </c>
      <c r="L58" s="1"/>
      <c r="M58" s="1"/>
      <c r="N58" s="169">
        <f t="shared" ref="N58:N66" si="9">I58*J58</f>
        <v>0</v>
      </c>
    </row>
    <row r="59" spans="2:14" ht="15" customHeight="1" x14ac:dyDescent="0.35">
      <c r="B59" s="164">
        <v>3</v>
      </c>
      <c r="C59" s="705"/>
      <c r="D59" s="705"/>
      <c r="E59" s="705"/>
      <c r="F59" s="705"/>
      <c r="G59" s="705"/>
      <c r="H59" s="788"/>
      <c r="I59" s="17"/>
      <c r="J59" s="18"/>
      <c r="K59" s="46">
        <f t="shared" si="8"/>
        <v>0</v>
      </c>
      <c r="L59" s="1"/>
      <c r="M59" s="1"/>
      <c r="N59" s="169">
        <f t="shared" si="9"/>
        <v>0</v>
      </c>
    </row>
    <row r="60" spans="2:14" ht="15" customHeight="1" x14ac:dyDescent="0.35">
      <c r="B60" s="164">
        <v>4</v>
      </c>
      <c r="C60" s="705"/>
      <c r="D60" s="705"/>
      <c r="E60" s="705"/>
      <c r="F60" s="705"/>
      <c r="G60" s="705"/>
      <c r="H60" s="788"/>
      <c r="I60" s="17"/>
      <c r="J60" s="18"/>
      <c r="K60" s="46">
        <f t="shared" si="8"/>
        <v>0</v>
      </c>
      <c r="L60" s="1"/>
      <c r="M60" s="1"/>
      <c r="N60" s="169">
        <f t="shared" si="9"/>
        <v>0</v>
      </c>
    </row>
    <row r="61" spans="2:14" ht="15" customHeight="1" x14ac:dyDescent="0.35">
      <c r="B61" s="164">
        <v>5</v>
      </c>
      <c r="C61" s="705"/>
      <c r="D61" s="705"/>
      <c r="E61" s="705"/>
      <c r="F61" s="705"/>
      <c r="G61" s="705"/>
      <c r="H61" s="788"/>
      <c r="I61" s="17"/>
      <c r="J61" s="18"/>
      <c r="K61" s="46">
        <f t="shared" si="8"/>
        <v>0</v>
      </c>
      <c r="L61" s="1"/>
      <c r="M61" s="1"/>
      <c r="N61" s="169">
        <f t="shared" si="9"/>
        <v>0</v>
      </c>
    </row>
    <row r="62" spans="2:14" ht="15" customHeight="1" x14ac:dyDescent="0.35">
      <c r="B62" s="164">
        <v>6</v>
      </c>
      <c r="C62" s="705"/>
      <c r="D62" s="705"/>
      <c r="E62" s="705"/>
      <c r="F62" s="705"/>
      <c r="G62" s="705"/>
      <c r="H62" s="788"/>
      <c r="I62" s="17"/>
      <c r="J62" s="18"/>
      <c r="K62" s="46">
        <f t="shared" si="8"/>
        <v>0</v>
      </c>
      <c r="L62" s="1"/>
      <c r="M62" s="1"/>
      <c r="N62" s="169">
        <f t="shared" si="9"/>
        <v>0</v>
      </c>
    </row>
    <row r="63" spans="2:14" ht="15" customHeight="1" x14ac:dyDescent="0.35">
      <c r="B63" s="164">
        <v>7</v>
      </c>
      <c r="C63" s="705"/>
      <c r="D63" s="705"/>
      <c r="E63" s="705"/>
      <c r="F63" s="705"/>
      <c r="G63" s="705"/>
      <c r="H63" s="788"/>
      <c r="I63" s="17"/>
      <c r="J63" s="18"/>
      <c r="K63" s="46">
        <f t="shared" si="8"/>
        <v>0</v>
      </c>
      <c r="L63" s="1"/>
      <c r="M63" s="1"/>
      <c r="N63" s="169">
        <f t="shared" si="9"/>
        <v>0</v>
      </c>
    </row>
    <row r="64" spans="2:14" ht="15" customHeight="1" x14ac:dyDescent="0.35">
      <c r="B64" s="164">
        <v>8</v>
      </c>
      <c r="C64" s="705"/>
      <c r="D64" s="705"/>
      <c r="E64" s="705"/>
      <c r="F64" s="705"/>
      <c r="G64" s="705"/>
      <c r="H64" s="788"/>
      <c r="I64" s="17"/>
      <c r="J64" s="18"/>
      <c r="K64" s="46">
        <f t="shared" si="8"/>
        <v>0</v>
      </c>
      <c r="L64" s="1"/>
      <c r="M64" s="1"/>
      <c r="N64" s="169">
        <f t="shared" si="9"/>
        <v>0</v>
      </c>
    </row>
    <row r="65" spans="2:14" ht="15" customHeight="1" x14ac:dyDescent="0.35">
      <c r="B65" s="164">
        <v>9</v>
      </c>
      <c r="C65" s="705"/>
      <c r="D65" s="705"/>
      <c r="E65" s="705"/>
      <c r="F65" s="705"/>
      <c r="G65" s="705"/>
      <c r="H65" s="788"/>
      <c r="I65" s="17"/>
      <c r="J65" s="18"/>
      <c r="K65" s="46">
        <f t="shared" si="8"/>
        <v>0</v>
      </c>
      <c r="L65" s="1"/>
      <c r="M65" s="1"/>
      <c r="N65" s="169">
        <f t="shared" si="9"/>
        <v>0</v>
      </c>
    </row>
    <row r="66" spans="2:14" ht="15" customHeight="1" x14ac:dyDescent="0.35">
      <c r="B66" s="164">
        <v>10</v>
      </c>
      <c r="C66" s="705"/>
      <c r="D66" s="705"/>
      <c r="E66" s="705"/>
      <c r="F66" s="705"/>
      <c r="G66" s="705"/>
      <c r="H66" s="788"/>
      <c r="I66" s="17"/>
      <c r="J66" s="18"/>
      <c r="K66" s="46">
        <f t="shared" si="8"/>
        <v>0</v>
      </c>
      <c r="L66" s="1"/>
      <c r="M66" s="1"/>
      <c r="N66" s="169">
        <f t="shared" si="9"/>
        <v>0</v>
      </c>
    </row>
    <row r="67" spans="2:14" ht="15" customHeight="1" x14ac:dyDescent="0.35">
      <c r="B67" s="170"/>
      <c r="C67" s="795" t="s">
        <v>1053</v>
      </c>
      <c r="D67" s="795"/>
      <c r="E67" s="795"/>
      <c r="F67" s="795"/>
      <c r="G67" s="795"/>
      <c r="H67" s="795"/>
      <c r="I67" s="795"/>
      <c r="J67" s="796"/>
      <c r="K67" s="171">
        <f>SUM(K57:K66)</f>
        <v>0</v>
      </c>
      <c r="L67" s="171">
        <f>SUM(L57:L66)</f>
        <v>0</v>
      </c>
      <c r="M67" s="171">
        <f>SUM(M57:M66)</f>
        <v>0</v>
      </c>
      <c r="N67" s="171">
        <f>SUM(N57:N66)</f>
        <v>0</v>
      </c>
    </row>
    <row r="68" spans="2:14" ht="15" customHeight="1" x14ac:dyDescent="0.35">
      <c r="B68" s="745" t="s">
        <v>1317</v>
      </c>
      <c r="C68" s="746"/>
      <c r="D68" s="746"/>
      <c r="E68" s="746"/>
      <c r="F68" s="746"/>
      <c r="G68" s="746"/>
      <c r="H68" s="746"/>
      <c r="I68" s="746"/>
      <c r="J68" s="746"/>
      <c r="K68" s="812" t="s">
        <v>529</v>
      </c>
      <c r="L68" s="812"/>
      <c r="M68" s="812"/>
      <c r="N68" s="812"/>
    </row>
    <row r="69" spans="2:14" ht="15" customHeight="1" x14ac:dyDescent="0.35">
      <c r="B69" s="789" t="s">
        <v>566</v>
      </c>
      <c r="C69" s="790"/>
      <c r="D69" s="790"/>
      <c r="E69" s="790"/>
      <c r="F69" s="790"/>
      <c r="G69" s="790"/>
      <c r="H69" s="791"/>
      <c r="I69" s="161" t="s">
        <v>55</v>
      </c>
      <c r="J69" s="161" t="s">
        <v>540</v>
      </c>
      <c r="K69" s="161" t="s">
        <v>1206</v>
      </c>
      <c r="L69" s="162" t="s">
        <v>1854</v>
      </c>
      <c r="M69" s="162" t="s">
        <v>1855</v>
      </c>
      <c r="N69" s="163" t="s">
        <v>569</v>
      </c>
    </row>
    <row r="70" spans="2:14" ht="15" customHeight="1" x14ac:dyDescent="0.35">
      <c r="B70" s="164">
        <v>1</v>
      </c>
      <c r="C70" s="705"/>
      <c r="D70" s="705"/>
      <c r="E70" s="705"/>
      <c r="F70" s="705"/>
      <c r="G70" s="705"/>
      <c r="H70" s="788"/>
      <c r="I70" s="17"/>
      <c r="J70" s="18"/>
      <c r="K70" s="46">
        <f>N70-L70-M70</f>
        <v>0</v>
      </c>
      <c r="L70" s="1"/>
      <c r="M70" s="1"/>
      <c r="N70" s="169">
        <f>I70*J70</f>
        <v>0</v>
      </c>
    </row>
    <row r="71" spans="2:14" ht="15" customHeight="1" x14ac:dyDescent="0.35">
      <c r="B71" s="164">
        <v>2</v>
      </c>
      <c r="C71" s="705"/>
      <c r="D71" s="705"/>
      <c r="E71" s="705"/>
      <c r="F71" s="705"/>
      <c r="G71" s="705"/>
      <c r="H71" s="788"/>
      <c r="I71" s="17"/>
      <c r="J71" s="18"/>
      <c r="K71" s="46">
        <f t="shared" ref="K71:K79" si="10">N71-L71-M71</f>
        <v>0</v>
      </c>
      <c r="L71" s="1"/>
      <c r="M71" s="1"/>
      <c r="N71" s="169">
        <f t="shared" ref="N71:N79" si="11">I71*J71</f>
        <v>0</v>
      </c>
    </row>
    <row r="72" spans="2:14" ht="15" customHeight="1" x14ac:dyDescent="0.35">
      <c r="B72" s="164">
        <v>3</v>
      </c>
      <c r="C72" s="705"/>
      <c r="D72" s="705"/>
      <c r="E72" s="705"/>
      <c r="F72" s="705"/>
      <c r="G72" s="705"/>
      <c r="H72" s="788"/>
      <c r="I72" s="17"/>
      <c r="J72" s="18"/>
      <c r="K72" s="46">
        <f t="shared" si="10"/>
        <v>0</v>
      </c>
      <c r="L72" s="1"/>
      <c r="M72" s="1"/>
      <c r="N72" s="169">
        <f t="shared" si="11"/>
        <v>0</v>
      </c>
    </row>
    <row r="73" spans="2:14" ht="15" customHeight="1" x14ac:dyDescent="0.35">
      <c r="B73" s="164">
        <v>4</v>
      </c>
      <c r="C73" s="705"/>
      <c r="D73" s="705"/>
      <c r="E73" s="705"/>
      <c r="F73" s="705"/>
      <c r="G73" s="705"/>
      <c r="H73" s="788"/>
      <c r="I73" s="17"/>
      <c r="J73" s="18"/>
      <c r="K73" s="46">
        <f t="shared" si="10"/>
        <v>0</v>
      </c>
      <c r="L73" s="1"/>
      <c r="M73" s="1"/>
      <c r="N73" s="169">
        <f t="shared" si="11"/>
        <v>0</v>
      </c>
    </row>
    <row r="74" spans="2:14" ht="15" customHeight="1" x14ac:dyDescent="0.35">
      <c r="B74" s="164">
        <v>5</v>
      </c>
      <c r="C74" s="705"/>
      <c r="D74" s="705"/>
      <c r="E74" s="705"/>
      <c r="F74" s="705"/>
      <c r="G74" s="705"/>
      <c r="H74" s="788"/>
      <c r="I74" s="17"/>
      <c r="J74" s="18"/>
      <c r="K74" s="46">
        <f t="shared" si="10"/>
        <v>0</v>
      </c>
      <c r="L74" s="1"/>
      <c r="M74" s="1"/>
      <c r="N74" s="169">
        <f t="shared" si="11"/>
        <v>0</v>
      </c>
    </row>
    <row r="75" spans="2:14" ht="15" customHeight="1" x14ac:dyDescent="0.35">
      <c r="B75" s="164">
        <v>6</v>
      </c>
      <c r="C75" s="705"/>
      <c r="D75" s="705"/>
      <c r="E75" s="705"/>
      <c r="F75" s="705"/>
      <c r="G75" s="705"/>
      <c r="H75" s="788"/>
      <c r="I75" s="17"/>
      <c r="J75" s="18"/>
      <c r="K75" s="46">
        <f t="shared" si="10"/>
        <v>0</v>
      </c>
      <c r="L75" s="1"/>
      <c r="M75" s="1"/>
      <c r="N75" s="169">
        <f t="shared" si="11"/>
        <v>0</v>
      </c>
    </row>
    <row r="76" spans="2:14" ht="15" customHeight="1" x14ac:dyDescent="0.35">
      <c r="B76" s="164">
        <v>7</v>
      </c>
      <c r="C76" s="705"/>
      <c r="D76" s="705"/>
      <c r="E76" s="705"/>
      <c r="F76" s="705"/>
      <c r="G76" s="705"/>
      <c r="H76" s="788"/>
      <c r="I76" s="17"/>
      <c r="J76" s="18"/>
      <c r="K76" s="46">
        <f t="shared" si="10"/>
        <v>0</v>
      </c>
      <c r="L76" s="1"/>
      <c r="M76" s="1"/>
      <c r="N76" s="169">
        <f t="shared" si="11"/>
        <v>0</v>
      </c>
    </row>
    <row r="77" spans="2:14" ht="15" customHeight="1" x14ac:dyDescent="0.35">
      <c r="B77" s="164">
        <v>8</v>
      </c>
      <c r="C77" s="705"/>
      <c r="D77" s="705"/>
      <c r="E77" s="705"/>
      <c r="F77" s="705"/>
      <c r="G77" s="705"/>
      <c r="H77" s="788"/>
      <c r="I77" s="17"/>
      <c r="J77" s="18"/>
      <c r="K77" s="46">
        <f t="shared" si="10"/>
        <v>0</v>
      </c>
      <c r="L77" s="1"/>
      <c r="M77" s="1"/>
      <c r="N77" s="169">
        <f t="shared" si="11"/>
        <v>0</v>
      </c>
    </row>
    <row r="78" spans="2:14" ht="15" customHeight="1" x14ac:dyDescent="0.35">
      <c r="B78" s="164">
        <v>9</v>
      </c>
      <c r="C78" s="705"/>
      <c r="D78" s="705"/>
      <c r="E78" s="705"/>
      <c r="F78" s="705"/>
      <c r="G78" s="705"/>
      <c r="H78" s="788"/>
      <c r="I78" s="17"/>
      <c r="J78" s="18"/>
      <c r="K78" s="46">
        <f t="shared" si="10"/>
        <v>0</v>
      </c>
      <c r="L78" s="1"/>
      <c r="M78" s="1"/>
      <c r="N78" s="169">
        <f t="shared" si="11"/>
        <v>0</v>
      </c>
    </row>
    <row r="79" spans="2:14" ht="15" customHeight="1" x14ac:dyDescent="0.35">
      <c r="B79" s="164">
        <v>10</v>
      </c>
      <c r="C79" s="705"/>
      <c r="D79" s="705"/>
      <c r="E79" s="705"/>
      <c r="F79" s="705"/>
      <c r="G79" s="705"/>
      <c r="H79" s="788"/>
      <c r="I79" s="17"/>
      <c r="J79" s="18"/>
      <c r="K79" s="46">
        <f t="shared" si="10"/>
        <v>0</v>
      </c>
      <c r="L79" s="1"/>
      <c r="M79" s="1"/>
      <c r="N79" s="169">
        <f t="shared" si="11"/>
        <v>0</v>
      </c>
    </row>
    <row r="80" spans="2:14" ht="15" customHeight="1" x14ac:dyDescent="0.35">
      <c r="B80" s="170"/>
      <c r="C80" s="795" t="s">
        <v>1853</v>
      </c>
      <c r="D80" s="795"/>
      <c r="E80" s="795"/>
      <c r="F80" s="795"/>
      <c r="G80" s="795"/>
      <c r="H80" s="795"/>
      <c r="I80" s="795"/>
      <c r="J80" s="796"/>
      <c r="K80" s="171">
        <f>SUM(K70:K79)</f>
        <v>0</v>
      </c>
      <c r="L80" s="171">
        <f>SUM(L70:L79)</f>
        <v>0</v>
      </c>
      <c r="M80" s="171">
        <f>SUM(M70:M79)</f>
        <v>0</v>
      </c>
      <c r="N80" s="171">
        <f>SUM(N70:N79)</f>
        <v>0</v>
      </c>
    </row>
    <row r="81" spans="2:14" ht="15" customHeight="1" x14ac:dyDescent="0.35">
      <c r="B81" s="745" t="s">
        <v>931</v>
      </c>
      <c r="C81" s="746"/>
      <c r="D81" s="746"/>
      <c r="E81" s="746"/>
      <c r="F81" s="746"/>
      <c r="G81" s="746"/>
      <c r="H81" s="746"/>
      <c r="I81" s="746"/>
      <c r="J81" s="746"/>
      <c r="K81" s="812" t="s">
        <v>529</v>
      </c>
      <c r="L81" s="812"/>
      <c r="M81" s="812"/>
      <c r="N81" s="812"/>
    </row>
    <row r="82" spans="2:14" ht="15" customHeight="1" x14ac:dyDescent="0.35">
      <c r="B82" s="789" t="s">
        <v>566</v>
      </c>
      <c r="C82" s="790"/>
      <c r="D82" s="790"/>
      <c r="E82" s="790"/>
      <c r="F82" s="790"/>
      <c r="G82" s="790"/>
      <c r="H82" s="791"/>
      <c r="I82" s="161" t="s">
        <v>55</v>
      </c>
      <c r="J82" s="161" t="s">
        <v>540</v>
      </c>
      <c r="K82" s="161" t="s">
        <v>1206</v>
      </c>
      <c r="L82" s="162" t="s">
        <v>1854</v>
      </c>
      <c r="M82" s="162" t="s">
        <v>1855</v>
      </c>
      <c r="N82" s="163" t="s">
        <v>569</v>
      </c>
    </row>
    <row r="83" spans="2:14" ht="15" customHeight="1" x14ac:dyDescent="0.35">
      <c r="B83" s="164">
        <v>1</v>
      </c>
      <c r="C83" s="705"/>
      <c r="D83" s="705"/>
      <c r="E83" s="705"/>
      <c r="F83" s="705"/>
      <c r="G83" s="705"/>
      <c r="H83" s="788"/>
      <c r="I83" s="17"/>
      <c r="J83" s="18"/>
      <c r="K83" s="46">
        <f>N83-L83-M83</f>
        <v>0</v>
      </c>
      <c r="L83" s="1"/>
      <c r="M83" s="1"/>
      <c r="N83" s="169">
        <f>I83*J83</f>
        <v>0</v>
      </c>
    </row>
    <row r="84" spans="2:14" ht="15" customHeight="1" x14ac:dyDescent="0.35">
      <c r="B84" s="164">
        <v>2</v>
      </c>
      <c r="C84" s="705"/>
      <c r="D84" s="705"/>
      <c r="E84" s="705"/>
      <c r="F84" s="705"/>
      <c r="G84" s="705"/>
      <c r="H84" s="788"/>
      <c r="I84" s="17"/>
      <c r="J84" s="18"/>
      <c r="K84" s="46">
        <f t="shared" ref="K84:K92" si="12">N84-L84-M84</f>
        <v>0</v>
      </c>
      <c r="L84" s="1"/>
      <c r="M84" s="1"/>
      <c r="N84" s="169">
        <f t="shared" ref="N84:N92" si="13">I84*J84</f>
        <v>0</v>
      </c>
    </row>
    <row r="85" spans="2:14" ht="15" customHeight="1" x14ac:dyDescent="0.35">
      <c r="B85" s="164">
        <v>3</v>
      </c>
      <c r="C85" s="705"/>
      <c r="D85" s="705"/>
      <c r="E85" s="705"/>
      <c r="F85" s="705"/>
      <c r="G85" s="705"/>
      <c r="H85" s="788"/>
      <c r="I85" s="17"/>
      <c r="J85" s="18"/>
      <c r="K85" s="46">
        <f t="shared" si="12"/>
        <v>0</v>
      </c>
      <c r="L85" s="1"/>
      <c r="M85" s="1"/>
      <c r="N85" s="169">
        <f t="shared" si="13"/>
        <v>0</v>
      </c>
    </row>
    <row r="86" spans="2:14" ht="15" customHeight="1" x14ac:dyDescent="0.35">
      <c r="B86" s="164">
        <v>4</v>
      </c>
      <c r="C86" s="705"/>
      <c r="D86" s="705"/>
      <c r="E86" s="705"/>
      <c r="F86" s="705"/>
      <c r="G86" s="705"/>
      <c r="H86" s="788"/>
      <c r="I86" s="17"/>
      <c r="J86" s="18"/>
      <c r="K86" s="46">
        <f t="shared" si="12"/>
        <v>0</v>
      </c>
      <c r="L86" s="1"/>
      <c r="M86" s="1"/>
      <c r="N86" s="169">
        <f t="shared" si="13"/>
        <v>0</v>
      </c>
    </row>
    <row r="87" spans="2:14" ht="15" customHeight="1" x14ac:dyDescent="0.35">
      <c r="B87" s="164">
        <v>5</v>
      </c>
      <c r="C87" s="705"/>
      <c r="D87" s="705"/>
      <c r="E87" s="705"/>
      <c r="F87" s="705"/>
      <c r="G87" s="705"/>
      <c r="H87" s="788"/>
      <c r="I87" s="17"/>
      <c r="J87" s="18"/>
      <c r="K87" s="46">
        <f t="shared" si="12"/>
        <v>0</v>
      </c>
      <c r="L87" s="1"/>
      <c r="M87" s="1"/>
      <c r="N87" s="169">
        <f t="shared" si="13"/>
        <v>0</v>
      </c>
    </row>
    <row r="88" spans="2:14" ht="15" customHeight="1" x14ac:dyDescent="0.35">
      <c r="B88" s="164">
        <v>6</v>
      </c>
      <c r="C88" s="705"/>
      <c r="D88" s="705"/>
      <c r="E88" s="705"/>
      <c r="F88" s="705"/>
      <c r="G88" s="705"/>
      <c r="H88" s="788"/>
      <c r="I88" s="17"/>
      <c r="J88" s="18"/>
      <c r="K88" s="46">
        <f t="shared" si="12"/>
        <v>0</v>
      </c>
      <c r="L88" s="1"/>
      <c r="M88" s="1"/>
      <c r="N88" s="169">
        <f t="shared" si="13"/>
        <v>0</v>
      </c>
    </row>
    <row r="89" spans="2:14" ht="15" customHeight="1" x14ac:dyDescent="0.35">
      <c r="B89" s="164">
        <v>7</v>
      </c>
      <c r="C89" s="705"/>
      <c r="D89" s="705"/>
      <c r="E89" s="705"/>
      <c r="F89" s="705"/>
      <c r="G89" s="705"/>
      <c r="H89" s="788"/>
      <c r="I89" s="17"/>
      <c r="J89" s="18"/>
      <c r="K89" s="46">
        <f t="shared" si="12"/>
        <v>0</v>
      </c>
      <c r="L89" s="1"/>
      <c r="M89" s="1"/>
      <c r="N89" s="169">
        <f t="shared" si="13"/>
        <v>0</v>
      </c>
    </row>
    <row r="90" spans="2:14" ht="15" customHeight="1" x14ac:dyDescent="0.35">
      <c r="B90" s="164">
        <v>8</v>
      </c>
      <c r="C90" s="705"/>
      <c r="D90" s="705"/>
      <c r="E90" s="705"/>
      <c r="F90" s="705"/>
      <c r="G90" s="705"/>
      <c r="H90" s="788"/>
      <c r="I90" s="17"/>
      <c r="J90" s="18"/>
      <c r="K90" s="46">
        <f t="shared" si="12"/>
        <v>0</v>
      </c>
      <c r="L90" s="1"/>
      <c r="M90" s="1"/>
      <c r="N90" s="169">
        <f t="shared" si="13"/>
        <v>0</v>
      </c>
    </row>
    <row r="91" spans="2:14" ht="15" customHeight="1" x14ac:dyDescent="0.35">
      <c r="B91" s="164">
        <v>9</v>
      </c>
      <c r="C91" s="705"/>
      <c r="D91" s="705"/>
      <c r="E91" s="705"/>
      <c r="F91" s="705"/>
      <c r="G91" s="705"/>
      <c r="H91" s="788"/>
      <c r="I91" s="17"/>
      <c r="J91" s="18"/>
      <c r="K91" s="46">
        <f t="shared" si="12"/>
        <v>0</v>
      </c>
      <c r="L91" s="1"/>
      <c r="M91" s="1"/>
      <c r="N91" s="169">
        <f t="shared" si="13"/>
        <v>0</v>
      </c>
    </row>
    <row r="92" spans="2:14" ht="15" customHeight="1" x14ac:dyDescent="0.35">
      <c r="B92" s="164">
        <v>10</v>
      </c>
      <c r="C92" s="705"/>
      <c r="D92" s="705"/>
      <c r="E92" s="705"/>
      <c r="F92" s="705"/>
      <c r="G92" s="705"/>
      <c r="H92" s="788"/>
      <c r="I92" s="17"/>
      <c r="J92" s="18"/>
      <c r="K92" s="46">
        <f t="shared" si="12"/>
        <v>0</v>
      </c>
      <c r="L92" s="1"/>
      <c r="M92" s="1"/>
      <c r="N92" s="169">
        <f t="shared" si="13"/>
        <v>0</v>
      </c>
    </row>
    <row r="93" spans="2:14" ht="15" customHeight="1" x14ac:dyDescent="0.35">
      <c r="B93" s="170"/>
      <c r="C93" s="795" t="s">
        <v>1055</v>
      </c>
      <c r="D93" s="795"/>
      <c r="E93" s="795"/>
      <c r="F93" s="795"/>
      <c r="G93" s="795"/>
      <c r="H93" s="795"/>
      <c r="I93" s="795"/>
      <c r="J93" s="796"/>
      <c r="K93" s="171">
        <f>SUM(K83:K92)</f>
        <v>0</v>
      </c>
      <c r="L93" s="171">
        <f>SUM(L83:L92)</f>
        <v>0</v>
      </c>
      <c r="M93" s="171">
        <f>SUM(M83:M92)</f>
        <v>0</v>
      </c>
      <c r="N93" s="171">
        <f>SUM(N83:N92)</f>
        <v>0</v>
      </c>
    </row>
    <row r="94" spans="2:14" ht="15" customHeight="1" x14ac:dyDescent="0.35">
      <c r="B94" s="58"/>
      <c r="C94" s="808" t="s">
        <v>1056</v>
      </c>
      <c r="D94" s="808"/>
      <c r="E94" s="808"/>
      <c r="F94" s="808"/>
      <c r="G94" s="808"/>
      <c r="H94" s="808"/>
      <c r="I94" s="808"/>
      <c r="J94" s="809"/>
      <c r="K94" s="175">
        <f>SUM(K15,K28,K41,K54,K67,K80,K93)</f>
        <v>0</v>
      </c>
      <c r="L94" s="175">
        <f>SUM(L15,L28,L41,L54,L67,L80,L93)</f>
        <v>0</v>
      </c>
      <c r="M94" s="175">
        <f>SUM(M15,M28,M41,M54,M67,M80,M93)</f>
        <v>0</v>
      </c>
      <c r="N94" s="175">
        <f>SUM(N15,N28,N41,N54,N67,N80,N93)</f>
        <v>0</v>
      </c>
    </row>
    <row r="96" spans="2:14" ht="15" hidden="1" customHeight="1" x14ac:dyDescent="0.35">
      <c r="B96" s="733" t="s">
        <v>937</v>
      </c>
      <c r="C96" s="734"/>
      <c r="D96" s="734"/>
      <c r="E96" s="734"/>
      <c r="F96" s="734"/>
      <c r="G96" s="734"/>
      <c r="H96" s="734"/>
      <c r="I96" s="734"/>
      <c r="J96" s="734"/>
      <c r="K96" s="734"/>
      <c r="L96" s="734"/>
      <c r="M96" s="734"/>
      <c r="N96" s="735"/>
    </row>
    <row r="97" spans="2:14" ht="15" hidden="1" customHeight="1" x14ac:dyDescent="0.35">
      <c r="B97" s="733" t="s">
        <v>895</v>
      </c>
      <c r="C97" s="734"/>
      <c r="D97" s="734"/>
      <c r="E97" s="734"/>
      <c r="F97" s="734"/>
      <c r="G97" s="734"/>
      <c r="H97" s="734"/>
      <c r="I97" s="734"/>
      <c r="J97" s="734"/>
      <c r="K97" s="773" t="s">
        <v>529</v>
      </c>
      <c r="L97" s="773"/>
      <c r="M97" s="773"/>
      <c r="N97" s="773"/>
    </row>
    <row r="98" spans="2:14" ht="15" hidden="1" customHeight="1" x14ac:dyDescent="0.35">
      <c r="B98" s="799" t="s">
        <v>566</v>
      </c>
      <c r="C98" s="800"/>
      <c r="D98" s="800"/>
      <c r="E98" s="800"/>
      <c r="F98" s="800"/>
      <c r="G98" s="800"/>
      <c r="H98" s="801"/>
      <c r="I98" s="179" t="s">
        <v>55</v>
      </c>
      <c r="J98" s="195" t="s">
        <v>540</v>
      </c>
      <c r="K98" s="179" t="s">
        <v>1206</v>
      </c>
      <c r="L98" s="180" t="s">
        <v>582</v>
      </c>
      <c r="M98" s="180" t="s">
        <v>583</v>
      </c>
      <c r="N98" s="181" t="s">
        <v>569</v>
      </c>
    </row>
    <row r="99" spans="2:14" ht="15" hidden="1" customHeight="1" x14ac:dyDescent="0.35">
      <c r="B99" s="182">
        <v>1</v>
      </c>
      <c r="C99" s="797"/>
      <c r="D99" s="797"/>
      <c r="E99" s="797"/>
      <c r="F99" s="797"/>
      <c r="G99" s="797"/>
      <c r="H99" s="798"/>
      <c r="I99" s="166"/>
      <c r="J99" s="167"/>
      <c r="K99" s="185">
        <f>N99-L99-M99</f>
        <v>0</v>
      </c>
      <c r="L99" s="168"/>
      <c r="M99" s="168"/>
      <c r="N99" s="186">
        <f>I99*J99</f>
        <v>0</v>
      </c>
    </row>
    <row r="100" spans="2:14" ht="15" hidden="1" customHeight="1" x14ac:dyDescent="0.35">
      <c r="B100" s="182">
        <v>2</v>
      </c>
      <c r="C100" s="797"/>
      <c r="D100" s="797"/>
      <c r="E100" s="797"/>
      <c r="F100" s="797"/>
      <c r="G100" s="797"/>
      <c r="H100" s="798"/>
      <c r="I100" s="166"/>
      <c r="J100" s="167"/>
      <c r="K100" s="185">
        <f t="shared" ref="K100:K108" si="14">N100-L100-M100</f>
        <v>0</v>
      </c>
      <c r="L100" s="168"/>
      <c r="M100" s="168"/>
      <c r="N100" s="186">
        <f t="shared" ref="N100:N108" si="15">I100*J100</f>
        <v>0</v>
      </c>
    </row>
    <row r="101" spans="2:14" ht="15" hidden="1" customHeight="1" x14ac:dyDescent="0.35">
      <c r="B101" s="182">
        <v>3</v>
      </c>
      <c r="C101" s="797"/>
      <c r="D101" s="797"/>
      <c r="E101" s="797"/>
      <c r="F101" s="797"/>
      <c r="G101" s="797"/>
      <c r="H101" s="798"/>
      <c r="I101" s="166"/>
      <c r="J101" s="167"/>
      <c r="K101" s="185">
        <f t="shared" si="14"/>
        <v>0</v>
      </c>
      <c r="L101" s="168"/>
      <c r="M101" s="168"/>
      <c r="N101" s="186">
        <f t="shared" si="15"/>
        <v>0</v>
      </c>
    </row>
    <row r="102" spans="2:14" ht="15" hidden="1" customHeight="1" x14ac:dyDescent="0.35">
      <c r="B102" s="182">
        <v>4</v>
      </c>
      <c r="C102" s="797"/>
      <c r="D102" s="797"/>
      <c r="E102" s="797"/>
      <c r="F102" s="797"/>
      <c r="G102" s="797"/>
      <c r="H102" s="798"/>
      <c r="I102" s="166"/>
      <c r="J102" s="167"/>
      <c r="K102" s="185">
        <f t="shared" si="14"/>
        <v>0</v>
      </c>
      <c r="L102" s="168"/>
      <c r="M102" s="168"/>
      <c r="N102" s="186">
        <f t="shared" si="15"/>
        <v>0</v>
      </c>
    </row>
    <row r="103" spans="2:14" ht="15" hidden="1" customHeight="1" x14ac:dyDescent="0.35">
      <c r="B103" s="182">
        <v>5</v>
      </c>
      <c r="C103" s="797"/>
      <c r="D103" s="797"/>
      <c r="E103" s="797"/>
      <c r="F103" s="797"/>
      <c r="G103" s="797"/>
      <c r="H103" s="798"/>
      <c r="I103" s="166"/>
      <c r="J103" s="167"/>
      <c r="K103" s="185">
        <f t="shared" si="14"/>
        <v>0</v>
      </c>
      <c r="L103" s="168"/>
      <c r="M103" s="168"/>
      <c r="N103" s="186">
        <f t="shared" si="15"/>
        <v>0</v>
      </c>
    </row>
    <row r="104" spans="2:14" ht="15" hidden="1" customHeight="1" x14ac:dyDescent="0.35">
      <c r="B104" s="182">
        <v>6</v>
      </c>
      <c r="C104" s="797"/>
      <c r="D104" s="797"/>
      <c r="E104" s="797"/>
      <c r="F104" s="797"/>
      <c r="G104" s="797"/>
      <c r="H104" s="798"/>
      <c r="I104" s="166"/>
      <c r="J104" s="167"/>
      <c r="K104" s="185">
        <f t="shared" si="14"/>
        <v>0</v>
      </c>
      <c r="L104" s="168"/>
      <c r="M104" s="168"/>
      <c r="N104" s="186">
        <f t="shared" si="15"/>
        <v>0</v>
      </c>
    </row>
    <row r="105" spans="2:14" ht="15" hidden="1" customHeight="1" x14ac:dyDescent="0.35">
      <c r="B105" s="182">
        <v>7</v>
      </c>
      <c r="C105" s="797"/>
      <c r="D105" s="797"/>
      <c r="E105" s="797"/>
      <c r="F105" s="797"/>
      <c r="G105" s="797"/>
      <c r="H105" s="798"/>
      <c r="I105" s="166"/>
      <c r="J105" s="167"/>
      <c r="K105" s="185">
        <f t="shared" si="14"/>
        <v>0</v>
      </c>
      <c r="L105" s="168"/>
      <c r="M105" s="168"/>
      <c r="N105" s="186">
        <f t="shared" si="15"/>
        <v>0</v>
      </c>
    </row>
    <row r="106" spans="2:14" ht="15" hidden="1" customHeight="1" x14ac:dyDescent="0.35">
      <c r="B106" s="182">
        <v>8</v>
      </c>
      <c r="C106" s="797"/>
      <c r="D106" s="797"/>
      <c r="E106" s="797"/>
      <c r="F106" s="797"/>
      <c r="G106" s="797"/>
      <c r="H106" s="798"/>
      <c r="I106" s="166"/>
      <c r="J106" s="167"/>
      <c r="K106" s="185">
        <f t="shared" si="14"/>
        <v>0</v>
      </c>
      <c r="L106" s="168"/>
      <c r="M106" s="168"/>
      <c r="N106" s="186">
        <f t="shared" si="15"/>
        <v>0</v>
      </c>
    </row>
    <row r="107" spans="2:14" ht="15" hidden="1" customHeight="1" x14ac:dyDescent="0.35">
      <c r="B107" s="182">
        <v>9</v>
      </c>
      <c r="C107" s="797"/>
      <c r="D107" s="797"/>
      <c r="E107" s="797"/>
      <c r="F107" s="797"/>
      <c r="G107" s="797"/>
      <c r="H107" s="798"/>
      <c r="I107" s="166"/>
      <c r="J107" s="167"/>
      <c r="K107" s="185">
        <f t="shared" si="14"/>
        <v>0</v>
      </c>
      <c r="L107" s="168"/>
      <c r="M107" s="168"/>
      <c r="N107" s="186">
        <f t="shared" si="15"/>
        <v>0</v>
      </c>
    </row>
    <row r="108" spans="2:14" ht="15" hidden="1" customHeight="1" x14ac:dyDescent="0.35">
      <c r="B108" s="182">
        <v>10</v>
      </c>
      <c r="C108" s="797"/>
      <c r="D108" s="797"/>
      <c r="E108" s="797"/>
      <c r="F108" s="797"/>
      <c r="G108" s="797"/>
      <c r="H108" s="798"/>
      <c r="I108" s="166"/>
      <c r="J108" s="167"/>
      <c r="K108" s="185">
        <f t="shared" si="14"/>
        <v>0</v>
      </c>
      <c r="L108" s="168"/>
      <c r="M108" s="168"/>
      <c r="N108" s="186">
        <f t="shared" si="15"/>
        <v>0</v>
      </c>
    </row>
    <row r="109" spans="2:14" ht="15" hidden="1" customHeight="1" x14ac:dyDescent="0.35">
      <c r="B109" s="187"/>
      <c r="C109" s="802" t="s">
        <v>1049</v>
      </c>
      <c r="D109" s="802"/>
      <c r="E109" s="802"/>
      <c r="F109" s="802"/>
      <c r="G109" s="802"/>
      <c r="H109" s="802"/>
      <c r="I109" s="802"/>
      <c r="J109" s="803"/>
      <c r="K109" s="188">
        <f>SUM(K99:K108)</f>
        <v>0</v>
      </c>
      <c r="L109" s="189">
        <f>SUM(L99:L108)</f>
        <v>0</v>
      </c>
      <c r="M109" s="189">
        <f>SUM(M99:M108)</f>
        <v>0</v>
      </c>
      <c r="N109" s="189">
        <f>SUM(N99:N108)</f>
        <v>0</v>
      </c>
    </row>
    <row r="110" spans="2:14" ht="15" hidden="1" customHeight="1" x14ac:dyDescent="0.35">
      <c r="B110" s="733" t="s">
        <v>907</v>
      </c>
      <c r="C110" s="734"/>
      <c r="D110" s="734"/>
      <c r="E110" s="734"/>
      <c r="F110" s="734"/>
      <c r="G110" s="734"/>
      <c r="H110" s="734"/>
      <c r="I110" s="734"/>
      <c r="J110" s="734"/>
      <c r="K110" s="773" t="s">
        <v>529</v>
      </c>
      <c r="L110" s="773"/>
      <c r="M110" s="773"/>
      <c r="N110" s="773"/>
    </row>
    <row r="111" spans="2:14" ht="15" hidden="1" customHeight="1" x14ac:dyDescent="0.35">
      <c r="B111" s="799" t="s">
        <v>566</v>
      </c>
      <c r="C111" s="800"/>
      <c r="D111" s="800"/>
      <c r="E111" s="800"/>
      <c r="F111" s="800"/>
      <c r="G111" s="800"/>
      <c r="H111" s="801"/>
      <c r="I111" s="179" t="s">
        <v>55</v>
      </c>
      <c r="J111" s="179" t="s">
        <v>540</v>
      </c>
      <c r="K111" s="179" t="s">
        <v>1206</v>
      </c>
      <c r="L111" s="180" t="s">
        <v>582</v>
      </c>
      <c r="M111" s="180" t="s">
        <v>583</v>
      </c>
      <c r="N111" s="181" t="s">
        <v>569</v>
      </c>
    </row>
    <row r="112" spans="2:14" ht="15" hidden="1" customHeight="1" x14ac:dyDescent="0.35">
      <c r="B112" s="182">
        <v>1</v>
      </c>
      <c r="C112" s="797"/>
      <c r="D112" s="797"/>
      <c r="E112" s="797"/>
      <c r="F112" s="797"/>
      <c r="G112" s="797"/>
      <c r="H112" s="798"/>
      <c r="I112" s="166"/>
      <c r="J112" s="167"/>
      <c r="K112" s="185">
        <f>N112-L112-M112</f>
        <v>0</v>
      </c>
      <c r="L112" s="168"/>
      <c r="M112" s="168"/>
      <c r="N112" s="186">
        <f>I112*J112</f>
        <v>0</v>
      </c>
    </row>
    <row r="113" spans="2:14" ht="15" hidden="1" customHeight="1" x14ac:dyDescent="0.35">
      <c r="B113" s="182">
        <v>2</v>
      </c>
      <c r="C113" s="797"/>
      <c r="D113" s="797"/>
      <c r="E113" s="797"/>
      <c r="F113" s="797"/>
      <c r="G113" s="797"/>
      <c r="H113" s="798"/>
      <c r="I113" s="166"/>
      <c r="J113" s="167"/>
      <c r="K113" s="185">
        <f t="shared" ref="K113:K121" si="16">N113-L113-M113</f>
        <v>0</v>
      </c>
      <c r="L113" s="168"/>
      <c r="M113" s="168"/>
      <c r="N113" s="186">
        <f t="shared" ref="N113:N121" si="17">I113*J113</f>
        <v>0</v>
      </c>
    </row>
    <row r="114" spans="2:14" ht="15" hidden="1" customHeight="1" x14ac:dyDescent="0.35">
      <c r="B114" s="182">
        <v>3</v>
      </c>
      <c r="C114" s="797"/>
      <c r="D114" s="797"/>
      <c r="E114" s="797"/>
      <c r="F114" s="797"/>
      <c r="G114" s="797"/>
      <c r="H114" s="798"/>
      <c r="I114" s="166"/>
      <c r="J114" s="167"/>
      <c r="K114" s="185">
        <f t="shared" si="16"/>
        <v>0</v>
      </c>
      <c r="L114" s="168"/>
      <c r="M114" s="168"/>
      <c r="N114" s="186">
        <f t="shared" si="17"/>
        <v>0</v>
      </c>
    </row>
    <row r="115" spans="2:14" ht="15" hidden="1" customHeight="1" x14ac:dyDescent="0.35">
      <c r="B115" s="182">
        <v>4</v>
      </c>
      <c r="C115" s="797"/>
      <c r="D115" s="797"/>
      <c r="E115" s="797"/>
      <c r="F115" s="797"/>
      <c r="G115" s="797"/>
      <c r="H115" s="798"/>
      <c r="I115" s="166"/>
      <c r="J115" s="167"/>
      <c r="K115" s="185">
        <f t="shared" si="16"/>
        <v>0</v>
      </c>
      <c r="L115" s="168"/>
      <c r="M115" s="168"/>
      <c r="N115" s="186">
        <f t="shared" si="17"/>
        <v>0</v>
      </c>
    </row>
    <row r="116" spans="2:14" ht="15" hidden="1" customHeight="1" x14ac:dyDescent="0.35">
      <c r="B116" s="182">
        <v>5</v>
      </c>
      <c r="C116" s="797"/>
      <c r="D116" s="797"/>
      <c r="E116" s="797"/>
      <c r="F116" s="797"/>
      <c r="G116" s="797"/>
      <c r="H116" s="798"/>
      <c r="I116" s="166"/>
      <c r="J116" s="167"/>
      <c r="K116" s="185">
        <f t="shared" si="16"/>
        <v>0</v>
      </c>
      <c r="L116" s="168"/>
      <c r="M116" s="168"/>
      <c r="N116" s="186">
        <f t="shared" si="17"/>
        <v>0</v>
      </c>
    </row>
    <row r="117" spans="2:14" ht="15" hidden="1" customHeight="1" x14ac:dyDescent="0.35">
      <c r="B117" s="182">
        <v>6</v>
      </c>
      <c r="C117" s="797"/>
      <c r="D117" s="797"/>
      <c r="E117" s="797"/>
      <c r="F117" s="797"/>
      <c r="G117" s="797"/>
      <c r="H117" s="798"/>
      <c r="I117" s="166"/>
      <c r="J117" s="167"/>
      <c r="K117" s="185">
        <f t="shared" si="16"/>
        <v>0</v>
      </c>
      <c r="L117" s="168"/>
      <c r="M117" s="168"/>
      <c r="N117" s="186">
        <f t="shared" si="17"/>
        <v>0</v>
      </c>
    </row>
    <row r="118" spans="2:14" ht="15" hidden="1" customHeight="1" x14ac:dyDescent="0.35">
      <c r="B118" s="182">
        <v>7</v>
      </c>
      <c r="C118" s="797"/>
      <c r="D118" s="797"/>
      <c r="E118" s="797"/>
      <c r="F118" s="797"/>
      <c r="G118" s="797"/>
      <c r="H118" s="798"/>
      <c r="I118" s="166"/>
      <c r="J118" s="167"/>
      <c r="K118" s="185">
        <f t="shared" si="16"/>
        <v>0</v>
      </c>
      <c r="L118" s="168"/>
      <c r="M118" s="168"/>
      <c r="N118" s="186">
        <f t="shared" si="17"/>
        <v>0</v>
      </c>
    </row>
    <row r="119" spans="2:14" ht="15" hidden="1" customHeight="1" x14ac:dyDescent="0.35">
      <c r="B119" s="182">
        <v>8</v>
      </c>
      <c r="C119" s="797"/>
      <c r="D119" s="797"/>
      <c r="E119" s="797"/>
      <c r="F119" s="797"/>
      <c r="G119" s="797"/>
      <c r="H119" s="798"/>
      <c r="I119" s="166"/>
      <c r="J119" s="167"/>
      <c r="K119" s="185">
        <f t="shared" si="16"/>
        <v>0</v>
      </c>
      <c r="L119" s="168"/>
      <c r="M119" s="168"/>
      <c r="N119" s="186">
        <f t="shared" si="17"/>
        <v>0</v>
      </c>
    </row>
    <row r="120" spans="2:14" ht="15" hidden="1" customHeight="1" x14ac:dyDescent="0.35">
      <c r="B120" s="182">
        <v>9</v>
      </c>
      <c r="C120" s="797"/>
      <c r="D120" s="797"/>
      <c r="E120" s="797"/>
      <c r="F120" s="797"/>
      <c r="G120" s="797"/>
      <c r="H120" s="798"/>
      <c r="I120" s="166"/>
      <c r="J120" s="167"/>
      <c r="K120" s="185">
        <f t="shared" si="16"/>
        <v>0</v>
      </c>
      <c r="L120" s="168"/>
      <c r="M120" s="168"/>
      <c r="N120" s="186">
        <f t="shared" si="17"/>
        <v>0</v>
      </c>
    </row>
    <row r="121" spans="2:14" ht="15" hidden="1" customHeight="1" x14ac:dyDescent="0.35">
      <c r="B121" s="182">
        <v>10</v>
      </c>
      <c r="C121" s="797"/>
      <c r="D121" s="797"/>
      <c r="E121" s="797"/>
      <c r="F121" s="797"/>
      <c r="G121" s="797"/>
      <c r="H121" s="798"/>
      <c r="I121" s="166"/>
      <c r="J121" s="167"/>
      <c r="K121" s="185">
        <f t="shared" si="16"/>
        <v>0</v>
      </c>
      <c r="L121" s="168"/>
      <c r="M121" s="168"/>
      <c r="N121" s="186">
        <f t="shared" si="17"/>
        <v>0</v>
      </c>
    </row>
    <row r="122" spans="2:14" ht="15" hidden="1" customHeight="1" x14ac:dyDescent="0.35">
      <c r="B122" s="187"/>
      <c r="C122" s="802" t="s">
        <v>1050</v>
      </c>
      <c r="D122" s="802"/>
      <c r="E122" s="802"/>
      <c r="F122" s="802"/>
      <c r="G122" s="802"/>
      <c r="H122" s="802"/>
      <c r="I122" s="802"/>
      <c r="J122" s="803"/>
      <c r="K122" s="188">
        <f>SUM(K112:K121)</f>
        <v>0</v>
      </c>
      <c r="L122" s="189">
        <f>SUM(L112:L121)</f>
        <v>0</v>
      </c>
      <c r="M122" s="189">
        <f>SUM(M112:M121)</f>
        <v>0</v>
      </c>
      <c r="N122" s="189">
        <f>SUM(N112:N121)</f>
        <v>0</v>
      </c>
    </row>
    <row r="123" spans="2:14" ht="15" hidden="1" customHeight="1" x14ac:dyDescent="0.35">
      <c r="B123" s="733" t="s">
        <v>911</v>
      </c>
      <c r="C123" s="734"/>
      <c r="D123" s="734"/>
      <c r="E123" s="734"/>
      <c r="F123" s="734"/>
      <c r="G123" s="734"/>
      <c r="H123" s="734"/>
      <c r="I123" s="734"/>
      <c r="J123" s="734"/>
      <c r="K123" s="773" t="s">
        <v>529</v>
      </c>
      <c r="L123" s="773"/>
      <c r="M123" s="773"/>
      <c r="N123" s="773"/>
    </row>
    <row r="124" spans="2:14" ht="15" hidden="1" customHeight="1" x14ac:dyDescent="0.35">
      <c r="B124" s="799" t="s">
        <v>566</v>
      </c>
      <c r="C124" s="800"/>
      <c r="D124" s="800"/>
      <c r="E124" s="800"/>
      <c r="F124" s="800"/>
      <c r="G124" s="800"/>
      <c r="H124" s="801"/>
      <c r="I124" s="179" t="s">
        <v>55</v>
      </c>
      <c r="J124" s="179" t="s">
        <v>540</v>
      </c>
      <c r="K124" s="179" t="s">
        <v>1206</v>
      </c>
      <c r="L124" s="180" t="s">
        <v>582</v>
      </c>
      <c r="M124" s="180" t="s">
        <v>583</v>
      </c>
      <c r="N124" s="181" t="s">
        <v>569</v>
      </c>
    </row>
    <row r="125" spans="2:14" ht="15" hidden="1" customHeight="1" x14ac:dyDescent="0.35">
      <c r="B125" s="182">
        <v>1</v>
      </c>
      <c r="C125" s="797"/>
      <c r="D125" s="797"/>
      <c r="E125" s="797"/>
      <c r="F125" s="797"/>
      <c r="G125" s="797"/>
      <c r="H125" s="798"/>
      <c r="I125" s="166"/>
      <c r="J125" s="167"/>
      <c r="K125" s="185">
        <f>N125-L125-M125</f>
        <v>0</v>
      </c>
      <c r="L125" s="168"/>
      <c r="M125" s="168"/>
      <c r="N125" s="186">
        <f>I125*J125</f>
        <v>0</v>
      </c>
    </row>
    <row r="126" spans="2:14" ht="15" hidden="1" customHeight="1" x14ac:dyDescent="0.35">
      <c r="B126" s="182">
        <v>2</v>
      </c>
      <c r="C126" s="797"/>
      <c r="D126" s="797"/>
      <c r="E126" s="797"/>
      <c r="F126" s="797"/>
      <c r="G126" s="797"/>
      <c r="H126" s="798"/>
      <c r="I126" s="166"/>
      <c r="J126" s="167"/>
      <c r="K126" s="185">
        <f t="shared" ref="K126:K134" si="18">N126-L126-M126</f>
        <v>0</v>
      </c>
      <c r="L126" s="168"/>
      <c r="M126" s="168"/>
      <c r="N126" s="186">
        <f t="shared" ref="N126:N134" si="19">I126*J126</f>
        <v>0</v>
      </c>
    </row>
    <row r="127" spans="2:14" ht="15" hidden="1" customHeight="1" x14ac:dyDescent="0.35">
      <c r="B127" s="182">
        <v>3</v>
      </c>
      <c r="C127" s="797"/>
      <c r="D127" s="797"/>
      <c r="E127" s="797"/>
      <c r="F127" s="797"/>
      <c r="G127" s="797"/>
      <c r="H127" s="798"/>
      <c r="I127" s="166"/>
      <c r="J127" s="167"/>
      <c r="K127" s="185">
        <f t="shared" si="18"/>
        <v>0</v>
      </c>
      <c r="L127" s="168"/>
      <c r="M127" s="168"/>
      <c r="N127" s="186">
        <f t="shared" si="19"/>
        <v>0</v>
      </c>
    </row>
    <row r="128" spans="2:14" ht="15" hidden="1" customHeight="1" x14ac:dyDescent="0.35">
      <c r="B128" s="182">
        <v>4</v>
      </c>
      <c r="C128" s="797"/>
      <c r="D128" s="797"/>
      <c r="E128" s="797"/>
      <c r="F128" s="797"/>
      <c r="G128" s="797"/>
      <c r="H128" s="798"/>
      <c r="I128" s="166"/>
      <c r="J128" s="167"/>
      <c r="K128" s="185">
        <f t="shared" si="18"/>
        <v>0</v>
      </c>
      <c r="L128" s="168"/>
      <c r="M128" s="168"/>
      <c r="N128" s="186">
        <f t="shared" si="19"/>
        <v>0</v>
      </c>
    </row>
    <row r="129" spans="2:14" ht="15" hidden="1" customHeight="1" x14ac:dyDescent="0.35">
      <c r="B129" s="182">
        <v>5</v>
      </c>
      <c r="C129" s="797"/>
      <c r="D129" s="797"/>
      <c r="E129" s="797"/>
      <c r="F129" s="797"/>
      <c r="G129" s="797"/>
      <c r="H129" s="798"/>
      <c r="I129" s="166"/>
      <c r="J129" s="167"/>
      <c r="K129" s="185">
        <f t="shared" si="18"/>
        <v>0</v>
      </c>
      <c r="L129" s="168"/>
      <c r="M129" s="168"/>
      <c r="N129" s="186">
        <f t="shared" si="19"/>
        <v>0</v>
      </c>
    </row>
    <row r="130" spans="2:14" ht="15" hidden="1" customHeight="1" x14ac:dyDescent="0.35">
      <c r="B130" s="182">
        <v>6</v>
      </c>
      <c r="C130" s="797"/>
      <c r="D130" s="797"/>
      <c r="E130" s="797"/>
      <c r="F130" s="797"/>
      <c r="G130" s="797"/>
      <c r="H130" s="798"/>
      <c r="I130" s="166"/>
      <c r="J130" s="167"/>
      <c r="K130" s="185">
        <f t="shared" si="18"/>
        <v>0</v>
      </c>
      <c r="L130" s="168"/>
      <c r="M130" s="168"/>
      <c r="N130" s="186">
        <f t="shared" si="19"/>
        <v>0</v>
      </c>
    </row>
    <row r="131" spans="2:14" ht="15" hidden="1" customHeight="1" x14ac:dyDescent="0.35">
      <c r="B131" s="182">
        <v>7</v>
      </c>
      <c r="C131" s="797"/>
      <c r="D131" s="797"/>
      <c r="E131" s="797"/>
      <c r="F131" s="797"/>
      <c r="G131" s="797"/>
      <c r="H131" s="798"/>
      <c r="I131" s="166"/>
      <c r="J131" s="167"/>
      <c r="K131" s="185">
        <f t="shared" si="18"/>
        <v>0</v>
      </c>
      <c r="L131" s="168"/>
      <c r="M131" s="168"/>
      <c r="N131" s="186">
        <f t="shared" si="19"/>
        <v>0</v>
      </c>
    </row>
    <row r="132" spans="2:14" ht="15" hidden="1" customHeight="1" x14ac:dyDescent="0.35">
      <c r="B132" s="182">
        <v>8</v>
      </c>
      <c r="C132" s="797"/>
      <c r="D132" s="797"/>
      <c r="E132" s="797"/>
      <c r="F132" s="797"/>
      <c r="G132" s="797"/>
      <c r="H132" s="798"/>
      <c r="I132" s="166"/>
      <c r="J132" s="167"/>
      <c r="K132" s="185">
        <f t="shared" si="18"/>
        <v>0</v>
      </c>
      <c r="L132" s="168"/>
      <c r="M132" s="168"/>
      <c r="N132" s="186">
        <f t="shared" si="19"/>
        <v>0</v>
      </c>
    </row>
    <row r="133" spans="2:14" ht="15" hidden="1" customHeight="1" x14ac:dyDescent="0.35">
      <c r="B133" s="182">
        <v>9</v>
      </c>
      <c r="C133" s="797"/>
      <c r="D133" s="797"/>
      <c r="E133" s="797"/>
      <c r="F133" s="797"/>
      <c r="G133" s="797"/>
      <c r="H133" s="798"/>
      <c r="I133" s="166"/>
      <c r="J133" s="167"/>
      <c r="K133" s="185">
        <f t="shared" si="18"/>
        <v>0</v>
      </c>
      <c r="L133" s="168"/>
      <c r="M133" s="168"/>
      <c r="N133" s="186">
        <f t="shared" si="19"/>
        <v>0</v>
      </c>
    </row>
    <row r="134" spans="2:14" ht="15" hidden="1" customHeight="1" x14ac:dyDescent="0.35">
      <c r="B134" s="182">
        <v>10</v>
      </c>
      <c r="C134" s="797"/>
      <c r="D134" s="797"/>
      <c r="E134" s="797"/>
      <c r="F134" s="797"/>
      <c r="G134" s="797"/>
      <c r="H134" s="798"/>
      <c r="I134" s="166"/>
      <c r="J134" s="167"/>
      <c r="K134" s="185">
        <f t="shared" si="18"/>
        <v>0</v>
      </c>
      <c r="L134" s="168"/>
      <c r="M134" s="168"/>
      <c r="N134" s="186">
        <f t="shared" si="19"/>
        <v>0</v>
      </c>
    </row>
    <row r="135" spans="2:14" ht="15" hidden="1" customHeight="1" x14ac:dyDescent="0.35">
      <c r="B135" s="187"/>
      <c r="C135" s="802" t="s">
        <v>1051</v>
      </c>
      <c r="D135" s="802"/>
      <c r="E135" s="802"/>
      <c r="F135" s="802"/>
      <c r="G135" s="802"/>
      <c r="H135" s="802"/>
      <c r="I135" s="802"/>
      <c r="J135" s="803"/>
      <c r="K135" s="188">
        <f>SUM(K125:K134)</f>
        <v>0</v>
      </c>
      <c r="L135" s="189">
        <f>SUM(L125:L134)</f>
        <v>0</v>
      </c>
      <c r="M135" s="189">
        <f>SUM(M125:M134)</f>
        <v>0</v>
      </c>
      <c r="N135" s="189">
        <f>SUM(N125:N134)</f>
        <v>0</v>
      </c>
    </row>
    <row r="136" spans="2:14" ht="15" hidden="1" customHeight="1" x14ac:dyDescent="0.35">
      <c r="B136" s="733" t="s">
        <v>925</v>
      </c>
      <c r="C136" s="734"/>
      <c r="D136" s="734"/>
      <c r="E136" s="734"/>
      <c r="F136" s="734"/>
      <c r="G136" s="734"/>
      <c r="H136" s="734"/>
      <c r="I136" s="734"/>
      <c r="J136" s="734"/>
      <c r="K136" s="773" t="s">
        <v>529</v>
      </c>
      <c r="L136" s="773"/>
      <c r="M136" s="773"/>
      <c r="N136" s="773"/>
    </row>
    <row r="137" spans="2:14" ht="15" hidden="1" customHeight="1" x14ac:dyDescent="0.35">
      <c r="B137" s="799" t="s">
        <v>566</v>
      </c>
      <c r="C137" s="800"/>
      <c r="D137" s="800"/>
      <c r="E137" s="800"/>
      <c r="F137" s="800"/>
      <c r="G137" s="800"/>
      <c r="H137" s="801"/>
      <c r="I137" s="179" t="s">
        <v>55</v>
      </c>
      <c r="J137" s="179" t="s">
        <v>540</v>
      </c>
      <c r="K137" s="179" t="s">
        <v>1206</v>
      </c>
      <c r="L137" s="180" t="s">
        <v>582</v>
      </c>
      <c r="M137" s="180" t="s">
        <v>583</v>
      </c>
      <c r="N137" s="181" t="s">
        <v>569</v>
      </c>
    </row>
    <row r="138" spans="2:14" ht="15" hidden="1" customHeight="1" x14ac:dyDescent="0.35">
      <c r="B138" s="182">
        <v>1</v>
      </c>
      <c r="C138" s="797"/>
      <c r="D138" s="797"/>
      <c r="E138" s="797"/>
      <c r="F138" s="797"/>
      <c r="G138" s="797"/>
      <c r="H138" s="798"/>
      <c r="I138" s="166"/>
      <c r="J138" s="167"/>
      <c r="K138" s="185">
        <f>N138-L138-M138</f>
        <v>0</v>
      </c>
      <c r="L138" s="168"/>
      <c r="M138" s="168"/>
      <c r="N138" s="186">
        <f>I138*J138</f>
        <v>0</v>
      </c>
    </row>
    <row r="139" spans="2:14" ht="15" hidden="1" customHeight="1" x14ac:dyDescent="0.35">
      <c r="B139" s="182">
        <v>2</v>
      </c>
      <c r="C139" s="797"/>
      <c r="D139" s="797"/>
      <c r="E139" s="797"/>
      <c r="F139" s="797"/>
      <c r="G139" s="797"/>
      <c r="H139" s="798"/>
      <c r="I139" s="166"/>
      <c r="J139" s="167"/>
      <c r="K139" s="185">
        <f t="shared" ref="K139:K147" si="20">N139-L139-M139</f>
        <v>0</v>
      </c>
      <c r="L139" s="168"/>
      <c r="M139" s="168"/>
      <c r="N139" s="186">
        <f t="shared" ref="N139:N147" si="21">I139*J139</f>
        <v>0</v>
      </c>
    </row>
    <row r="140" spans="2:14" ht="15" hidden="1" customHeight="1" x14ac:dyDescent="0.35">
      <c r="B140" s="182">
        <v>3</v>
      </c>
      <c r="C140" s="797"/>
      <c r="D140" s="797"/>
      <c r="E140" s="797"/>
      <c r="F140" s="797"/>
      <c r="G140" s="797"/>
      <c r="H140" s="798"/>
      <c r="I140" s="166"/>
      <c r="J140" s="167"/>
      <c r="K140" s="185">
        <f t="shared" si="20"/>
        <v>0</v>
      </c>
      <c r="L140" s="168"/>
      <c r="M140" s="168"/>
      <c r="N140" s="186">
        <f t="shared" si="21"/>
        <v>0</v>
      </c>
    </row>
    <row r="141" spans="2:14" ht="15" hidden="1" customHeight="1" x14ac:dyDescent="0.35">
      <c r="B141" s="182">
        <v>4</v>
      </c>
      <c r="C141" s="797"/>
      <c r="D141" s="797"/>
      <c r="E141" s="797"/>
      <c r="F141" s="797"/>
      <c r="G141" s="797"/>
      <c r="H141" s="798"/>
      <c r="I141" s="166"/>
      <c r="J141" s="167"/>
      <c r="K141" s="185">
        <f t="shared" si="20"/>
        <v>0</v>
      </c>
      <c r="L141" s="168"/>
      <c r="M141" s="168"/>
      <c r="N141" s="186">
        <f t="shared" si="21"/>
        <v>0</v>
      </c>
    </row>
    <row r="142" spans="2:14" ht="15" hidden="1" customHeight="1" x14ac:dyDescent="0.35">
      <c r="B142" s="182">
        <v>5</v>
      </c>
      <c r="C142" s="797"/>
      <c r="D142" s="797"/>
      <c r="E142" s="797"/>
      <c r="F142" s="797"/>
      <c r="G142" s="797"/>
      <c r="H142" s="798"/>
      <c r="I142" s="166"/>
      <c r="J142" s="167"/>
      <c r="K142" s="185">
        <f t="shared" si="20"/>
        <v>0</v>
      </c>
      <c r="L142" s="168"/>
      <c r="M142" s="168"/>
      <c r="N142" s="186">
        <f t="shared" si="21"/>
        <v>0</v>
      </c>
    </row>
    <row r="143" spans="2:14" ht="15" hidden="1" customHeight="1" x14ac:dyDescent="0.35">
      <c r="B143" s="182">
        <v>6</v>
      </c>
      <c r="C143" s="797"/>
      <c r="D143" s="797"/>
      <c r="E143" s="797"/>
      <c r="F143" s="797"/>
      <c r="G143" s="797"/>
      <c r="H143" s="798"/>
      <c r="I143" s="166"/>
      <c r="J143" s="167"/>
      <c r="K143" s="185">
        <f t="shared" si="20"/>
        <v>0</v>
      </c>
      <c r="L143" s="168"/>
      <c r="M143" s="168"/>
      <c r="N143" s="186">
        <f t="shared" si="21"/>
        <v>0</v>
      </c>
    </row>
    <row r="144" spans="2:14" ht="15" hidden="1" customHeight="1" x14ac:dyDescent="0.35">
      <c r="B144" s="182">
        <v>7</v>
      </c>
      <c r="C144" s="797"/>
      <c r="D144" s="797"/>
      <c r="E144" s="797"/>
      <c r="F144" s="797"/>
      <c r="G144" s="797"/>
      <c r="H144" s="798"/>
      <c r="I144" s="166"/>
      <c r="J144" s="167"/>
      <c r="K144" s="185">
        <f t="shared" si="20"/>
        <v>0</v>
      </c>
      <c r="L144" s="168"/>
      <c r="M144" s="168"/>
      <c r="N144" s="186">
        <f t="shared" si="21"/>
        <v>0</v>
      </c>
    </row>
    <row r="145" spans="2:14" ht="15" hidden="1" customHeight="1" x14ac:dyDescent="0.35">
      <c r="B145" s="182">
        <v>8</v>
      </c>
      <c r="C145" s="797"/>
      <c r="D145" s="797"/>
      <c r="E145" s="797"/>
      <c r="F145" s="797"/>
      <c r="G145" s="797"/>
      <c r="H145" s="798"/>
      <c r="I145" s="166"/>
      <c r="J145" s="167"/>
      <c r="K145" s="185">
        <f t="shared" si="20"/>
        <v>0</v>
      </c>
      <c r="L145" s="168"/>
      <c r="M145" s="168"/>
      <c r="N145" s="186">
        <f t="shared" si="21"/>
        <v>0</v>
      </c>
    </row>
    <row r="146" spans="2:14" ht="15" hidden="1" customHeight="1" x14ac:dyDescent="0.35">
      <c r="B146" s="182">
        <v>9</v>
      </c>
      <c r="C146" s="797"/>
      <c r="D146" s="797"/>
      <c r="E146" s="797"/>
      <c r="F146" s="797"/>
      <c r="G146" s="797"/>
      <c r="H146" s="798"/>
      <c r="I146" s="166"/>
      <c r="J146" s="167"/>
      <c r="K146" s="185">
        <f t="shared" si="20"/>
        <v>0</v>
      </c>
      <c r="L146" s="168"/>
      <c r="M146" s="168"/>
      <c r="N146" s="186">
        <f t="shared" si="21"/>
        <v>0</v>
      </c>
    </row>
    <row r="147" spans="2:14" ht="15" hidden="1" customHeight="1" x14ac:dyDescent="0.35">
      <c r="B147" s="182">
        <v>10</v>
      </c>
      <c r="C147" s="797"/>
      <c r="D147" s="797"/>
      <c r="E147" s="797"/>
      <c r="F147" s="797"/>
      <c r="G147" s="797"/>
      <c r="H147" s="798"/>
      <c r="I147" s="166"/>
      <c r="J147" s="167"/>
      <c r="K147" s="185">
        <f t="shared" si="20"/>
        <v>0</v>
      </c>
      <c r="L147" s="168"/>
      <c r="M147" s="168"/>
      <c r="N147" s="186">
        <f t="shared" si="21"/>
        <v>0</v>
      </c>
    </row>
    <row r="148" spans="2:14" ht="15" hidden="1" customHeight="1" x14ac:dyDescent="0.35">
      <c r="B148" s="187"/>
      <c r="C148" s="802" t="s">
        <v>1052</v>
      </c>
      <c r="D148" s="802"/>
      <c r="E148" s="802"/>
      <c r="F148" s="802"/>
      <c r="G148" s="802"/>
      <c r="H148" s="802"/>
      <c r="I148" s="802"/>
      <c r="J148" s="803"/>
      <c r="K148" s="188">
        <f>SUM(K138:K147)</f>
        <v>0</v>
      </c>
      <c r="L148" s="189">
        <f>SUM(L138:L147)</f>
        <v>0</v>
      </c>
      <c r="M148" s="189">
        <f>SUM(M138:M147)</f>
        <v>0</v>
      </c>
      <c r="N148" s="189">
        <f>SUM(N138:N147)</f>
        <v>0</v>
      </c>
    </row>
    <row r="149" spans="2:14" ht="15" hidden="1" customHeight="1" x14ac:dyDescent="0.35">
      <c r="B149" s="733" t="s">
        <v>928</v>
      </c>
      <c r="C149" s="734"/>
      <c r="D149" s="734"/>
      <c r="E149" s="734"/>
      <c r="F149" s="734"/>
      <c r="G149" s="734"/>
      <c r="H149" s="734"/>
      <c r="I149" s="734"/>
      <c r="J149" s="734"/>
      <c r="K149" s="773" t="s">
        <v>529</v>
      </c>
      <c r="L149" s="773"/>
      <c r="M149" s="773"/>
      <c r="N149" s="773"/>
    </row>
    <row r="150" spans="2:14" ht="15" hidden="1" customHeight="1" x14ac:dyDescent="0.35">
      <c r="B150" s="799" t="s">
        <v>566</v>
      </c>
      <c r="C150" s="800"/>
      <c r="D150" s="800"/>
      <c r="E150" s="800"/>
      <c r="F150" s="800"/>
      <c r="G150" s="800"/>
      <c r="H150" s="801"/>
      <c r="I150" s="179" t="s">
        <v>55</v>
      </c>
      <c r="J150" s="179" t="s">
        <v>540</v>
      </c>
      <c r="K150" s="179" t="s">
        <v>1206</v>
      </c>
      <c r="L150" s="180" t="s">
        <v>582</v>
      </c>
      <c r="M150" s="180" t="s">
        <v>583</v>
      </c>
      <c r="N150" s="181" t="s">
        <v>569</v>
      </c>
    </row>
    <row r="151" spans="2:14" ht="15" hidden="1" customHeight="1" x14ac:dyDescent="0.35">
      <c r="B151" s="182">
        <v>1</v>
      </c>
      <c r="C151" s="797"/>
      <c r="D151" s="797"/>
      <c r="E151" s="797"/>
      <c r="F151" s="797"/>
      <c r="G151" s="797"/>
      <c r="H151" s="798"/>
      <c r="I151" s="166"/>
      <c r="J151" s="167"/>
      <c r="K151" s="185">
        <f>N151-L151-M151</f>
        <v>0</v>
      </c>
      <c r="L151" s="168"/>
      <c r="M151" s="168"/>
      <c r="N151" s="186">
        <f>I151*J151</f>
        <v>0</v>
      </c>
    </row>
    <row r="152" spans="2:14" ht="15" hidden="1" customHeight="1" x14ac:dyDescent="0.35">
      <c r="B152" s="182">
        <v>2</v>
      </c>
      <c r="C152" s="797"/>
      <c r="D152" s="797"/>
      <c r="E152" s="797"/>
      <c r="F152" s="797"/>
      <c r="G152" s="797"/>
      <c r="H152" s="798"/>
      <c r="I152" s="166"/>
      <c r="J152" s="167"/>
      <c r="K152" s="185">
        <f t="shared" ref="K152:K160" si="22">N152-L152-M152</f>
        <v>0</v>
      </c>
      <c r="L152" s="168"/>
      <c r="M152" s="168"/>
      <c r="N152" s="186">
        <f t="shared" ref="N152:N160" si="23">I152*J152</f>
        <v>0</v>
      </c>
    </row>
    <row r="153" spans="2:14" ht="15" hidden="1" customHeight="1" x14ac:dyDescent="0.35">
      <c r="B153" s="182">
        <v>3</v>
      </c>
      <c r="C153" s="797"/>
      <c r="D153" s="797"/>
      <c r="E153" s="797"/>
      <c r="F153" s="797"/>
      <c r="G153" s="797"/>
      <c r="H153" s="798"/>
      <c r="I153" s="166"/>
      <c r="J153" s="167"/>
      <c r="K153" s="185">
        <f t="shared" si="22"/>
        <v>0</v>
      </c>
      <c r="L153" s="168"/>
      <c r="M153" s="168"/>
      <c r="N153" s="186">
        <f t="shared" si="23"/>
        <v>0</v>
      </c>
    </row>
    <row r="154" spans="2:14" ht="15" hidden="1" customHeight="1" x14ac:dyDescent="0.35">
      <c r="B154" s="182">
        <v>4</v>
      </c>
      <c r="C154" s="797"/>
      <c r="D154" s="797"/>
      <c r="E154" s="797"/>
      <c r="F154" s="797"/>
      <c r="G154" s="797"/>
      <c r="H154" s="798"/>
      <c r="I154" s="166"/>
      <c r="J154" s="167"/>
      <c r="K154" s="185">
        <f t="shared" si="22"/>
        <v>0</v>
      </c>
      <c r="L154" s="168"/>
      <c r="M154" s="168"/>
      <c r="N154" s="186">
        <f t="shared" si="23"/>
        <v>0</v>
      </c>
    </row>
    <row r="155" spans="2:14" ht="15" hidden="1" customHeight="1" x14ac:dyDescent="0.35">
      <c r="B155" s="182">
        <v>5</v>
      </c>
      <c r="C155" s="797"/>
      <c r="D155" s="797"/>
      <c r="E155" s="797"/>
      <c r="F155" s="797"/>
      <c r="G155" s="797"/>
      <c r="H155" s="798"/>
      <c r="I155" s="166"/>
      <c r="J155" s="167"/>
      <c r="K155" s="185">
        <f t="shared" si="22"/>
        <v>0</v>
      </c>
      <c r="L155" s="168"/>
      <c r="M155" s="168"/>
      <c r="N155" s="186">
        <f t="shared" si="23"/>
        <v>0</v>
      </c>
    </row>
    <row r="156" spans="2:14" ht="15" hidden="1" customHeight="1" x14ac:dyDescent="0.35">
      <c r="B156" s="182">
        <v>6</v>
      </c>
      <c r="C156" s="797"/>
      <c r="D156" s="797"/>
      <c r="E156" s="797"/>
      <c r="F156" s="797"/>
      <c r="G156" s="797"/>
      <c r="H156" s="798"/>
      <c r="I156" s="166"/>
      <c r="J156" s="167"/>
      <c r="K156" s="185">
        <f t="shared" si="22"/>
        <v>0</v>
      </c>
      <c r="L156" s="168"/>
      <c r="M156" s="168"/>
      <c r="N156" s="186">
        <f t="shared" si="23"/>
        <v>0</v>
      </c>
    </row>
    <row r="157" spans="2:14" ht="15" hidden="1" customHeight="1" x14ac:dyDescent="0.35">
      <c r="B157" s="182">
        <v>7</v>
      </c>
      <c r="C157" s="797"/>
      <c r="D157" s="797"/>
      <c r="E157" s="797"/>
      <c r="F157" s="797"/>
      <c r="G157" s="797"/>
      <c r="H157" s="798"/>
      <c r="I157" s="166"/>
      <c r="J157" s="167"/>
      <c r="K157" s="185">
        <f t="shared" si="22"/>
        <v>0</v>
      </c>
      <c r="L157" s="168"/>
      <c r="M157" s="168"/>
      <c r="N157" s="186">
        <f t="shared" si="23"/>
        <v>0</v>
      </c>
    </row>
    <row r="158" spans="2:14" ht="15" hidden="1" customHeight="1" x14ac:dyDescent="0.35">
      <c r="B158" s="182">
        <v>8</v>
      </c>
      <c r="C158" s="797"/>
      <c r="D158" s="797"/>
      <c r="E158" s="797"/>
      <c r="F158" s="797"/>
      <c r="G158" s="797"/>
      <c r="H158" s="798"/>
      <c r="I158" s="166"/>
      <c r="J158" s="167"/>
      <c r="K158" s="185">
        <f t="shared" si="22"/>
        <v>0</v>
      </c>
      <c r="L158" s="168"/>
      <c r="M158" s="168"/>
      <c r="N158" s="186">
        <f t="shared" si="23"/>
        <v>0</v>
      </c>
    </row>
    <row r="159" spans="2:14" ht="15" hidden="1" customHeight="1" x14ac:dyDescent="0.35">
      <c r="B159" s="182">
        <v>9</v>
      </c>
      <c r="C159" s="797"/>
      <c r="D159" s="797"/>
      <c r="E159" s="797"/>
      <c r="F159" s="797"/>
      <c r="G159" s="797"/>
      <c r="H159" s="798"/>
      <c r="I159" s="166"/>
      <c r="J159" s="167"/>
      <c r="K159" s="185">
        <f t="shared" si="22"/>
        <v>0</v>
      </c>
      <c r="L159" s="168"/>
      <c r="M159" s="168"/>
      <c r="N159" s="186">
        <f t="shared" si="23"/>
        <v>0</v>
      </c>
    </row>
    <row r="160" spans="2:14" ht="15" hidden="1" customHeight="1" x14ac:dyDescent="0.35">
      <c r="B160" s="182">
        <v>10</v>
      </c>
      <c r="C160" s="797"/>
      <c r="D160" s="797"/>
      <c r="E160" s="797"/>
      <c r="F160" s="797"/>
      <c r="G160" s="797"/>
      <c r="H160" s="798"/>
      <c r="I160" s="166"/>
      <c r="J160" s="167"/>
      <c r="K160" s="185">
        <f t="shared" si="22"/>
        <v>0</v>
      </c>
      <c r="L160" s="168"/>
      <c r="M160" s="168"/>
      <c r="N160" s="186">
        <f t="shared" si="23"/>
        <v>0</v>
      </c>
    </row>
    <row r="161" spans="2:14" ht="15" hidden="1" customHeight="1" x14ac:dyDescent="0.35">
      <c r="B161" s="187"/>
      <c r="C161" s="802" t="s">
        <v>1053</v>
      </c>
      <c r="D161" s="802"/>
      <c r="E161" s="802"/>
      <c r="F161" s="802"/>
      <c r="G161" s="802"/>
      <c r="H161" s="802"/>
      <c r="I161" s="802"/>
      <c r="J161" s="803"/>
      <c r="K161" s="188">
        <f>SUM(K151:K160)</f>
        <v>0</v>
      </c>
      <c r="L161" s="189">
        <f>SUM(L151:L160)</f>
        <v>0</v>
      </c>
      <c r="M161" s="189">
        <f>SUM(M151:M160)</f>
        <v>0</v>
      </c>
      <c r="N161" s="189">
        <f>SUM(N151:N160)</f>
        <v>0</v>
      </c>
    </row>
    <row r="162" spans="2:14" ht="15" hidden="1" customHeight="1" x14ac:dyDescent="0.35">
      <c r="B162" s="733" t="s">
        <v>1318</v>
      </c>
      <c r="C162" s="734"/>
      <c r="D162" s="734"/>
      <c r="E162" s="734"/>
      <c r="F162" s="734"/>
      <c r="G162" s="734"/>
      <c r="H162" s="734"/>
      <c r="I162" s="734"/>
      <c r="J162" s="734"/>
      <c r="K162" s="773" t="s">
        <v>529</v>
      </c>
      <c r="L162" s="773"/>
      <c r="M162" s="773"/>
      <c r="N162" s="773"/>
    </row>
    <row r="163" spans="2:14" ht="15" hidden="1" customHeight="1" x14ac:dyDescent="0.35">
      <c r="B163" s="799" t="s">
        <v>566</v>
      </c>
      <c r="C163" s="800"/>
      <c r="D163" s="800"/>
      <c r="E163" s="800"/>
      <c r="F163" s="800"/>
      <c r="G163" s="800"/>
      <c r="H163" s="801"/>
      <c r="I163" s="179" t="s">
        <v>55</v>
      </c>
      <c r="J163" s="179" t="s">
        <v>540</v>
      </c>
      <c r="K163" s="179" t="s">
        <v>1206</v>
      </c>
      <c r="L163" s="180" t="s">
        <v>582</v>
      </c>
      <c r="M163" s="180" t="s">
        <v>583</v>
      </c>
      <c r="N163" s="181" t="s">
        <v>569</v>
      </c>
    </row>
    <row r="164" spans="2:14" ht="15" hidden="1" customHeight="1" x14ac:dyDescent="0.35">
      <c r="B164" s="182">
        <v>1</v>
      </c>
      <c r="C164" s="797"/>
      <c r="D164" s="797"/>
      <c r="E164" s="797"/>
      <c r="F164" s="797"/>
      <c r="G164" s="797"/>
      <c r="H164" s="798"/>
      <c r="I164" s="166"/>
      <c r="J164" s="167"/>
      <c r="K164" s="185">
        <f>N164-L164-M164</f>
        <v>0</v>
      </c>
      <c r="L164" s="168"/>
      <c r="M164" s="168"/>
      <c r="N164" s="186">
        <f>I164*J164</f>
        <v>0</v>
      </c>
    </row>
    <row r="165" spans="2:14" ht="15" hidden="1" customHeight="1" x14ac:dyDescent="0.35">
      <c r="B165" s="182">
        <v>2</v>
      </c>
      <c r="C165" s="797"/>
      <c r="D165" s="797"/>
      <c r="E165" s="797"/>
      <c r="F165" s="797"/>
      <c r="G165" s="797"/>
      <c r="H165" s="798"/>
      <c r="I165" s="166"/>
      <c r="J165" s="167"/>
      <c r="K165" s="185">
        <f t="shared" ref="K165:K173" si="24">N165-L165-M165</f>
        <v>0</v>
      </c>
      <c r="L165" s="168"/>
      <c r="M165" s="168"/>
      <c r="N165" s="186">
        <f t="shared" ref="N165:N173" si="25">I165*J165</f>
        <v>0</v>
      </c>
    </row>
    <row r="166" spans="2:14" ht="15" hidden="1" customHeight="1" x14ac:dyDescent="0.35">
      <c r="B166" s="182">
        <v>3</v>
      </c>
      <c r="C166" s="797"/>
      <c r="D166" s="797"/>
      <c r="E166" s="797"/>
      <c r="F166" s="797"/>
      <c r="G166" s="797"/>
      <c r="H166" s="798"/>
      <c r="I166" s="166"/>
      <c r="J166" s="167"/>
      <c r="K166" s="185">
        <f t="shared" si="24"/>
        <v>0</v>
      </c>
      <c r="L166" s="168"/>
      <c r="M166" s="168"/>
      <c r="N166" s="186">
        <f t="shared" si="25"/>
        <v>0</v>
      </c>
    </row>
    <row r="167" spans="2:14" ht="15" hidden="1" customHeight="1" x14ac:dyDescent="0.35">
      <c r="B167" s="182">
        <v>4</v>
      </c>
      <c r="C167" s="797"/>
      <c r="D167" s="797"/>
      <c r="E167" s="797"/>
      <c r="F167" s="797"/>
      <c r="G167" s="797"/>
      <c r="H167" s="798"/>
      <c r="I167" s="166"/>
      <c r="J167" s="167"/>
      <c r="K167" s="185">
        <f t="shared" si="24"/>
        <v>0</v>
      </c>
      <c r="L167" s="168"/>
      <c r="M167" s="168"/>
      <c r="N167" s="186">
        <f t="shared" si="25"/>
        <v>0</v>
      </c>
    </row>
    <row r="168" spans="2:14" ht="15" hidden="1" customHeight="1" x14ac:dyDescent="0.35">
      <c r="B168" s="182">
        <v>5</v>
      </c>
      <c r="C168" s="797"/>
      <c r="D168" s="797"/>
      <c r="E168" s="797"/>
      <c r="F168" s="797"/>
      <c r="G168" s="797"/>
      <c r="H168" s="798"/>
      <c r="I168" s="166"/>
      <c r="J168" s="167"/>
      <c r="K168" s="185">
        <f t="shared" si="24"/>
        <v>0</v>
      </c>
      <c r="L168" s="168"/>
      <c r="M168" s="168"/>
      <c r="N168" s="186">
        <f t="shared" si="25"/>
        <v>0</v>
      </c>
    </row>
    <row r="169" spans="2:14" ht="15" hidden="1" customHeight="1" x14ac:dyDescent="0.35">
      <c r="B169" s="182">
        <v>6</v>
      </c>
      <c r="C169" s="797"/>
      <c r="D169" s="797"/>
      <c r="E169" s="797"/>
      <c r="F169" s="797"/>
      <c r="G169" s="797"/>
      <c r="H169" s="798"/>
      <c r="I169" s="166"/>
      <c r="J169" s="167"/>
      <c r="K169" s="185">
        <f t="shared" si="24"/>
        <v>0</v>
      </c>
      <c r="L169" s="168"/>
      <c r="M169" s="168"/>
      <c r="N169" s="186">
        <f t="shared" si="25"/>
        <v>0</v>
      </c>
    </row>
    <row r="170" spans="2:14" ht="15" hidden="1" customHeight="1" x14ac:dyDescent="0.35">
      <c r="B170" s="182">
        <v>7</v>
      </c>
      <c r="C170" s="797"/>
      <c r="D170" s="797"/>
      <c r="E170" s="797"/>
      <c r="F170" s="797"/>
      <c r="G170" s="797"/>
      <c r="H170" s="798"/>
      <c r="I170" s="166"/>
      <c r="J170" s="167"/>
      <c r="K170" s="185">
        <f t="shared" si="24"/>
        <v>0</v>
      </c>
      <c r="L170" s="168"/>
      <c r="M170" s="168"/>
      <c r="N170" s="186">
        <f t="shared" si="25"/>
        <v>0</v>
      </c>
    </row>
    <row r="171" spans="2:14" ht="15" hidden="1" customHeight="1" x14ac:dyDescent="0.35">
      <c r="B171" s="182">
        <v>8</v>
      </c>
      <c r="C171" s="797"/>
      <c r="D171" s="797"/>
      <c r="E171" s="797"/>
      <c r="F171" s="797"/>
      <c r="G171" s="797"/>
      <c r="H171" s="798"/>
      <c r="I171" s="166"/>
      <c r="J171" s="167"/>
      <c r="K171" s="185">
        <f t="shared" si="24"/>
        <v>0</v>
      </c>
      <c r="L171" s="168"/>
      <c r="M171" s="168"/>
      <c r="N171" s="186">
        <f t="shared" si="25"/>
        <v>0</v>
      </c>
    </row>
    <row r="172" spans="2:14" ht="15" hidden="1" customHeight="1" x14ac:dyDescent="0.35">
      <c r="B172" s="182">
        <v>9</v>
      </c>
      <c r="C172" s="797"/>
      <c r="D172" s="797"/>
      <c r="E172" s="797"/>
      <c r="F172" s="797"/>
      <c r="G172" s="797"/>
      <c r="H172" s="798"/>
      <c r="I172" s="166"/>
      <c r="J172" s="167"/>
      <c r="K172" s="185">
        <f t="shared" si="24"/>
        <v>0</v>
      </c>
      <c r="L172" s="168"/>
      <c r="M172" s="168"/>
      <c r="N172" s="186">
        <f t="shared" si="25"/>
        <v>0</v>
      </c>
    </row>
    <row r="173" spans="2:14" ht="15" hidden="1" customHeight="1" x14ac:dyDescent="0.35">
      <c r="B173" s="182">
        <v>10</v>
      </c>
      <c r="C173" s="797"/>
      <c r="D173" s="797"/>
      <c r="E173" s="797"/>
      <c r="F173" s="797"/>
      <c r="G173" s="797"/>
      <c r="H173" s="798"/>
      <c r="I173" s="166"/>
      <c r="J173" s="167"/>
      <c r="K173" s="185">
        <f t="shared" si="24"/>
        <v>0</v>
      </c>
      <c r="L173" s="168"/>
      <c r="M173" s="168"/>
      <c r="N173" s="186">
        <f t="shared" si="25"/>
        <v>0</v>
      </c>
    </row>
    <row r="174" spans="2:14" ht="15" hidden="1" customHeight="1" x14ac:dyDescent="0.35">
      <c r="B174" s="187"/>
      <c r="C174" s="802" t="s">
        <v>1054</v>
      </c>
      <c r="D174" s="802"/>
      <c r="E174" s="802"/>
      <c r="F174" s="802"/>
      <c r="G174" s="802"/>
      <c r="H174" s="802"/>
      <c r="I174" s="802"/>
      <c r="J174" s="803"/>
      <c r="K174" s="188">
        <f>SUM(K164:K173)</f>
        <v>0</v>
      </c>
      <c r="L174" s="189">
        <f>SUM(L164:L173)</f>
        <v>0</v>
      </c>
      <c r="M174" s="189">
        <f>SUM(M164:M173)</f>
        <v>0</v>
      </c>
      <c r="N174" s="189">
        <f>SUM(N164:N173)</f>
        <v>0</v>
      </c>
    </row>
    <row r="175" spans="2:14" ht="15" hidden="1" customHeight="1" x14ac:dyDescent="0.35">
      <c r="B175" s="733" t="s">
        <v>933</v>
      </c>
      <c r="C175" s="734"/>
      <c r="D175" s="734"/>
      <c r="E175" s="734"/>
      <c r="F175" s="734"/>
      <c r="G175" s="734"/>
      <c r="H175" s="734"/>
      <c r="I175" s="734"/>
      <c r="J175" s="734"/>
      <c r="K175" s="773" t="s">
        <v>529</v>
      </c>
      <c r="L175" s="773"/>
      <c r="M175" s="773"/>
      <c r="N175" s="773"/>
    </row>
    <row r="176" spans="2:14" ht="15" hidden="1" customHeight="1" x14ac:dyDescent="0.35">
      <c r="B176" s="799" t="s">
        <v>566</v>
      </c>
      <c r="C176" s="800"/>
      <c r="D176" s="800"/>
      <c r="E176" s="800"/>
      <c r="F176" s="800"/>
      <c r="G176" s="800"/>
      <c r="H176" s="801"/>
      <c r="I176" s="179" t="s">
        <v>55</v>
      </c>
      <c r="J176" s="179" t="s">
        <v>540</v>
      </c>
      <c r="K176" s="179" t="s">
        <v>1206</v>
      </c>
      <c r="L176" s="180" t="s">
        <v>582</v>
      </c>
      <c r="M176" s="180" t="s">
        <v>583</v>
      </c>
      <c r="N176" s="181" t="s">
        <v>569</v>
      </c>
    </row>
    <row r="177" spans="2:14" ht="15" hidden="1" customHeight="1" x14ac:dyDescent="0.35">
      <c r="B177" s="182">
        <v>1</v>
      </c>
      <c r="C177" s="797"/>
      <c r="D177" s="797"/>
      <c r="E177" s="797"/>
      <c r="F177" s="797"/>
      <c r="G177" s="797"/>
      <c r="H177" s="798"/>
      <c r="I177" s="166"/>
      <c r="J177" s="167"/>
      <c r="K177" s="185">
        <f>N177-L177-M177</f>
        <v>0</v>
      </c>
      <c r="L177" s="168"/>
      <c r="M177" s="168"/>
      <c r="N177" s="186">
        <f>I177*J177</f>
        <v>0</v>
      </c>
    </row>
    <row r="178" spans="2:14" ht="15" hidden="1" customHeight="1" x14ac:dyDescent="0.35">
      <c r="B178" s="182">
        <v>2</v>
      </c>
      <c r="C178" s="797"/>
      <c r="D178" s="797"/>
      <c r="E178" s="797"/>
      <c r="F178" s="797"/>
      <c r="G178" s="797"/>
      <c r="H178" s="798"/>
      <c r="I178" s="166"/>
      <c r="J178" s="167"/>
      <c r="K178" s="185">
        <f t="shared" ref="K178:K186" si="26">N178-L178-M178</f>
        <v>0</v>
      </c>
      <c r="L178" s="168"/>
      <c r="M178" s="168"/>
      <c r="N178" s="186">
        <f t="shared" ref="N178:N186" si="27">I178*J178</f>
        <v>0</v>
      </c>
    </row>
    <row r="179" spans="2:14" ht="15" hidden="1" customHeight="1" x14ac:dyDescent="0.35">
      <c r="B179" s="182">
        <v>3</v>
      </c>
      <c r="C179" s="797"/>
      <c r="D179" s="797"/>
      <c r="E179" s="797"/>
      <c r="F179" s="797"/>
      <c r="G179" s="797"/>
      <c r="H179" s="798"/>
      <c r="I179" s="166"/>
      <c r="J179" s="167"/>
      <c r="K179" s="185">
        <f t="shared" si="26"/>
        <v>0</v>
      </c>
      <c r="L179" s="168"/>
      <c r="M179" s="168"/>
      <c r="N179" s="186">
        <f t="shared" si="27"/>
        <v>0</v>
      </c>
    </row>
    <row r="180" spans="2:14" ht="15" hidden="1" customHeight="1" x14ac:dyDescent="0.35">
      <c r="B180" s="182">
        <v>4</v>
      </c>
      <c r="C180" s="797"/>
      <c r="D180" s="797"/>
      <c r="E180" s="797"/>
      <c r="F180" s="797"/>
      <c r="G180" s="797"/>
      <c r="H180" s="798"/>
      <c r="I180" s="166"/>
      <c r="J180" s="167"/>
      <c r="K180" s="185">
        <f t="shared" si="26"/>
        <v>0</v>
      </c>
      <c r="L180" s="168"/>
      <c r="M180" s="168"/>
      <c r="N180" s="186">
        <f t="shared" si="27"/>
        <v>0</v>
      </c>
    </row>
    <row r="181" spans="2:14" ht="15" hidden="1" customHeight="1" x14ac:dyDescent="0.35">
      <c r="B181" s="182">
        <v>5</v>
      </c>
      <c r="C181" s="797"/>
      <c r="D181" s="797"/>
      <c r="E181" s="797"/>
      <c r="F181" s="797"/>
      <c r="G181" s="797"/>
      <c r="H181" s="798"/>
      <c r="I181" s="166"/>
      <c r="J181" s="167"/>
      <c r="K181" s="185">
        <f t="shared" si="26"/>
        <v>0</v>
      </c>
      <c r="L181" s="168"/>
      <c r="M181" s="168"/>
      <c r="N181" s="186">
        <f t="shared" si="27"/>
        <v>0</v>
      </c>
    </row>
    <row r="182" spans="2:14" ht="15" hidden="1" customHeight="1" x14ac:dyDescent="0.35">
      <c r="B182" s="182">
        <v>6</v>
      </c>
      <c r="C182" s="797"/>
      <c r="D182" s="797"/>
      <c r="E182" s="797"/>
      <c r="F182" s="797"/>
      <c r="G182" s="797"/>
      <c r="H182" s="798"/>
      <c r="I182" s="166"/>
      <c r="J182" s="167"/>
      <c r="K182" s="185">
        <f t="shared" si="26"/>
        <v>0</v>
      </c>
      <c r="L182" s="168"/>
      <c r="M182" s="168"/>
      <c r="N182" s="186">
        <f t="shared" si="27"/>
        <v>0</v>
      </c>
    </row>
    <row r="183" spans="2:14" ht="15" hidden="1" customHeight="1" x14ac:dyDescent="0.35">
      <c r="B183" s="182">
        <v>7</v>
      </c>
      <c r="C183" s="797"/>
      <c r="D183" s="797"/>
      <c r="E183" s="797"/>
      <c r="F183" s="797"/>
      <c r="G183" s="797"/>
      <c r="H183" s="798"/>
      <c r="I183" s="166"/>
      <c r="J183" s="167"/>
      <c r="K183" s="185">
        <f t="shared" si="26"/>
        <v>0</v>
      </c>
      <c r="L183" s="168"/>
      <c r="M183" s="168"/>
      <c r="N183" s="186">
        <f t="shared" si="27"/>
        <v>0</v>
      </c>
    </row>
    <row r="184" spans="2:14" ht="15" hidden="1" customHeight="1" x14ac:dyDescent="0.35">
      <c r="B184" s="182">
        <v>8</v>
      </c>
      <c r="C184" s="797"/>
      <c r="D184" s="797"/>
      <c r="E184" s="797"/>
      <c r="F184" s="797"/>
      <c r="G184" s="797"/>
      <c r="H184" s="798"/>
      <c r="I184" s="166"/>
      <c r="J184" s="167"/>
      <c r="K184" s="185">
        <f t="shared" si="26"/>
        <v>0</v>
      </c>
      <c r="L184" s="168"/>
      <c r="M184" s="168"/>
      <c r="N184" s="186">
        <f t="shared" si="27"/>
        <v>0</v>
      </c>
    </row>
    <row r="185" spans="2:14" ht="15" hidden="1" customHeight="1" x14ac:dyDescent="0.35">
      <c r="B185" s="182">
        <v>9</v>
      </c>
      <c r="C185" s="797"/>
      <c r="D185" s="797"/>
      <c r="E185" s="797"/>
      <c r="F185" s="797"/>
      <c r="G185" s="797"/>
      <c r="H185" s="798"/>
      <c r="I185" s="166"/>
      <c r="J185" s="167"/>
      <c r="K185" s="185">
        <f t="shared" si="26"/>
        <v>0</v>
      </c>
      <c r="L185" s="168"/>
      <c r="M185" s="168"/>
      <c r="N185" s="186">
        <f t="shared" si="27"/>
        <v>0</v>
      </c>
    </row>
    <row r="186" spans="2:14" ht="15" hidden="1" customHeight="1" x14ac:dyDescent="0.35">
      <c r="B186" s="182">
        <v>10</v>
      </c>
      <c r="C186" s="797"/>
      <c r="D186" s="797"/>
      <c r="E186" s="797"/>
      <c r="F186" s="797"/>
      <c r="G186" s="797"/>
      <c r="H186" s="798"/>
      <c r="I186" s="166"/>
      <c r="J186" s="167"/>
      <c r="K186" s="185">
        <f t="shared" si="26"/>
        <v>0</v>
      </c>
      <c r="L186" s="168"/>
      <c r="M186" s="168"/>
      <c r="N186" s="186">
        <f t="shared" si="27"/>
        <v>0</v>
      </c>
    </row>
    <row r="187" spans="2:14" ht="15" hidden="1" customHeight="1" x14ac:dyDescent="0.35">
      <c r="B187" s="187"/>
      <c r="C187" s="802" t="s">
        <v>1055</v>
      </c>
      <c r="D187" s="802"/>
      <c r="E187" s="802"/>
      <c r="F187" s="802"/>
      <c r="G187" s="802"/>
      <c r="H187" s="802"/>
      <c r="I187" s="802"/>
      <c r="J187" s="803"/>
      <c r="K187" s="188">
        <f>SUM(K177:K186)</f>
        <v>0</v>
      </c>
      <c r="L187" s="189">
        <f>SUM(L177:L186)</f>
        <v>0</v>
      </c>
      <c r="M187" s="189">
        <f>SUM(M177:M186)</f>
        <v>0</v>
      </c>
      <c r="N187" s="189">
        <f>SUM(N177:N186)</f>
        <v>0</v>
      </c>
    </row>
    <row r="188" spans="2:14" ht="15" hidden="1" customHeight="1" x14ac:dyDescent="0.35">
      <c r="B188" s="193"/>
      <c r="C188" s="810" t="s">
        <v>1057</v>
      </c>
      <c r="D188" s="810"/>
      <c r="E188" s="810"/>
      <c r="F188" s="810"/>
      <c r="G188" s="810"/>
      <c r="H188" s="810"/>
      <c r="I188" s="810"/>
      <c r="J188" s="811"/>
      <c r="K188" s="194">
        <f>SUM(K109,K122,K135,K148,K161,K174,K187)</f>
        <v>0</v>
      </c>
      <c r="L188" s="194">
        <f>SUM(L109,L122,L135,L148,L161,L174,L187)</f>
        <v>0</v>
      </c>
      <c r="M188" s="194">
        <f>SUM(M109,M122,M135,M148,M161,M174,M187)</f>
        <v>0</v>
      </c>
      <c r="N188" s="194">
        <f>SUM(N109,N122,N135,N148,N161,N174,N187)</f>
        <v>0</v>
      </c>
    </row>
    <row r="189" spans="2:14" ht="15" hidden="1" customHeight="1" x14ac:dyDescent="0.35"/>
  </sheetData>
  <sheetProtection algorithmName="SHA-512" hashValue="+bmk2kpcGIJJ8DOJuBCIa+tmqgHmb66ZRbThb3Rez47Julq6bKz1vwYP4uZQyth/XUgZ/t+WEt0tCMroViZZ3w==" saltValue="9SSz0J5dnrRAe642rSrbFA==" spinCount="100000" sheet="1" objects="1" scenarios="1"/>
  <mergeCells count="200">
    <mergeCell ref="B55:J55"/>
    <mergeCell ref="K16:N16"/>
    <mergeCell ref="K29:N29"/>
    <mergeCell ref="K42:N42"/>
    <mergeCell ref="K55:N55"/>
    <mergeCell ref="K68:N68"/>
    <mergeCell ref="C51:H51"/>
    <mergeCell ref="C52:H52"/>
    <mergeCell ref="C53:H53"/>
    <mergeCell ref="C60:H60"/>
    <mergeCell ref="C61:H61"/>
    <mergeCell ref="C62:H62"/>
    <mergeCell ref="C63:H63"/>
    <mergeCell ref="C64:H64"/>
    <mergeCell ref="C65:H65"/>
    <mergeCell ref="B30:H30"/>
    <mergeCell ref="C31:H31"/>
    <mergeCell ref="C32:H32"/>
    <mergeCell ref="C33:H33"/>
    <mergeCell ref="C34:H34"/>
    <mergeCell ref="B17:H17"/>
    <mergeCell ref="C18:H18"/>
    <mergeCell ref="C19:H19"/>
    <mergeCell ref="B43:H43"/>
    <mergeCell ref="C54:J54"/>
    <mergeCell ref="B2:N2"/>
    <mergeCell ref="B3:J3"/>
    <mergeCell ref="K3:N3"/>
    <mergeCell ref="B16:J16"/>
    <mergeCell ref="B29:J29"/>
    <mergeCell ref="B42:J42"/>
    <mergeCell ref="C93:J93"/>
    <mergeCell ref="C84:H84"/>
    <mergeCell ref="C85:H85"/>
    <mergeCell ref="C86:H86"/>
    <mergeCell ref="C87:H87"/>
    <mergeCell ref="C88:H88"/>
    <mergeCell ref="C89:H89"/>
    <mergeCell ref="C78:H78"/>
    <mergeCell ref="C79:H79"/>
    <mergeCell ref="C80:J80"/>
    <mergeCell ref="C90:H90"/>
    <mergeCell ref="C91:H91"/>
    <mergeCell ref="C92:H92"/>
    <mergeCell ref="B81:J81"/>
    <mergeCell ref="C70:H70"/>
    <mergeCell ref="C71:H71"/>
    <mergeCell ref="C72:H72"/>
    <mergeCell ref="C73:H73"/>
    <mergeCell ref="C94:J94"/>
    <mergeCell ref="B82:H82"/>
    <mergeCell ref="C83:H83"/>
    <mergeCell ref="C75:H75"/>
    <mergeCell ref="C76:H76"/>
    <mergeCell ref="C77:H77"/>
    <mergeCell ref="C74:H74"/>
    <mergeCell ref="C66:H66"/>
    <mergeCell ref="C67:J67"/>
    <mergeCell ref="B69:H69"/>
    <mergeCell ref="B68:J68"/>
    <mergeCell ref="C59:H59"/>
    <mergeCell ref="C20:H20"/>
    <mergeCell ref="C35:H35"/>
    <mergeCell ref="C27:H27"/>
    <mergeCell ref="C28:J28"/>
    <mergeCell ref="C21:H21"/>
    <mergeCell ref="C22:H22"/>
    <mergeCell ref="C23:H23"/>
    <mergeCell ref="C24:H24"/>
    <mergeCell ref="C25:H25"/>
    <mergeCell ref="C26:H26"/>
    <mergeCell ref="C44:H44"/>
    <mergeCell ref="C36:H36"/>
    <mergeCell ref="C37:H37"/>
    <mergeCell ref="C38:H38"/>
    <mergeCell ref="C39:H39"/>
    <mergeCell ref="C40:H40"/>
    <mergeCell ref="C41:J41"/>
    <mergeCell ref="C45:H45"/>
    <mergeCell ref="C46:H46"/>
    <mergeCell ref="C47:H47"/>
    <mergeCell ref="C48:H48"/>
    <mergeCell ref="C49:H49"/>
    <mergeCell ref="C50:H50"/>
    <mergeCell ref="C117:H117"/>
    <mergeCell ref="C101:H101"/>
    <mergeCell ref="B4:H4"/>
    <mergeCell ref="C5:H5"/>
    <mergeCell ref="C12:H12"/>
    <mergeCell ref="C13:H13"/>
    <mergeCell ref="C14:H14"/>
    <mergeCell ref="C15:J15"/>
    <mergeCell ref="C107:H107"/>
    <mergeCell ref="C108:H108"/>
    <mergeCell ref="B96:N96"/>
    <mergeCell ref="C6:H6"/>
    <mergeCell ref="C7:H7"/>
    <mergeCell ref="C8:H8"/>
    <mergeCell ref="C9:H9"/>
    <mergeCell ref="C10:H10"/>
    <mergeCell ref="C11:H11"/>
    <mergeCell ref="B98:H98"/>
    <mergeCell ref="C99:H99"/>
    <mergeCell ref="C100:H100"/>
    <mergeCell ref="K81:N81"/>
    <mergeCell ref="B56:H56"/>
    <mergeCell ref="C57:H57"/>
    <mergeCell ref="C58:H58"/>
    <mergeCell ref="C112:H112"/>
    <mergeCell ref="C113:H113"/>
    <mergeCell ref="C114:H114"/>
    <mergeCell ref="C115:H115"/>
    <mergeCell ref="C116:H116"/>
    <mergeCell ref="C109:J109"/>
    <mergeCell ref="B111:H111"/>
    <mergeCell ref="C102:H102"/>
    <mergeCell ref="C103:H103"/>
    <mergeCell ref="C104:H104"/>
    <mergeCell ref="C105:H105"/>
    <mergeCell ref="C106:H106"/>
    <mergeCell ref="B110:J110"/>
    <mergeCell ref="C122:J122"/>
    <mergeCell ref="B124:H124"/>
    <mergeCell ref="C125:H125"/>
    <mergeCell ref="C126:H126"/>
    <mergeCell ref="B123:J123"/>
    <mergeCell ref="C118:H118"/>
    <mergeCell ref="C119:H119"/>
    <mergeCell ref="C120:H120"/>
    <mergeCell ref="C121:H121"/>
    <mergeCell ref="C132:H132"/>
    <mergeCell ref="C133:H133"/>
    <mergeCell ref="C134:H134"/>
    <mergeCell ref="C135:J135"/>
    <mergeCell ref="B136:J136"/>
    <mergeCell ref="C127:H127"/>
    <mergeCell ref="C128:H128"/>
    <mergeCell ref="C129:H129"/>
    <mergeCell ref="C130:H130"/>
    <mergeCell ref="C131:H131"/>
    <mergeCell ref="C155:H155"/>
    <mergeCell ref="C156:H156"/>
    <mergeCell ref="C147:H147"/>
    <mergeCell ref="C148:J148"/>
    <mergeCell ref="B150:H150"/>
    <mergeCell ref="C151:H151"/>
    <mergeCell ref="B137:H137"/>
    <mergeCell ref="C138:H138"/>
    <mergeCell ref="C139:H139"/>
    <mergeCell ref="C140:H140"/>
    <mergeCell ref="C141:H141"/>
    <mergeCell ref="C177:H177"/>
    <mergeCell ref="C178:H178"/>
    <mergeCell ref="C179:H179"/>
    <mergeCell ref="C180:H180"/>
    <mergeCell ref="C181:H181"/>
    <mergeCell ref="C187:J187"/>
    <mergeCell ref="C188:J188"/>
    <mergeCell ref="C182:H182"/>
    <mergeCell ref="C183:H183"/>
    <mergeCell ref="C184:H184"/>
    <mergeCell ref="C185:H185"/>
    <mergeCell ref="C186:H186"/>
    <mergeCell ref="B176:H176"/>
    <mergeCell ref="C167:H167"/>
    <mergeCell ref="C168:H168"/>
    <mergeCell ref="C169:H169"/>
    <mergeCell ref="C170:H170"/>
    <mergeCell ref="C171:H171"/>
    <mergeCell ref="C174:J174"/>
    <mergeCell ref="C157:H157"/>
    <mergeCell ref="C158:H158"/>
    <mergeCell ref="C159:H159"/>
    <mergeCell ref="C160:H160"/>
    <mergeCell ref="C161:J161"/>
    <mergeCell ref="B175:J175"/>
    <mergeCell ref="K97:N97"/>
    <mergeCell ref="K110:N110"/>
    <mergeCell ref="K123:N123"/>
    <mergeCell ref="K136:N136"/>
    <mergeCell ref="K149:N149"/>
    <mergeCell ref="K162:N162"/>
    <mergeCell ref="K175:N175"/>
    <mergeCell ref="C172:H172"/>
    <mergeCell ref="C173:H173"/>
    <mergeCell ref="B163:H163"/>
    <mergeCell ref="C164:H164"/>
    <mergeCell ref="C165:H165"/>
    <mergeCell ref="C166:H166"/>
    <mergeCell ref="B97:J97"/>
    <mergeCell ref="B162:J162"/>
    <mergeCell ref="C152:H152"/>
    <mergeCell ref="C153:H153"/>
    <mergeCell ref="C154:H154"/>
    <mergeCell ref="C142:H142"/>
    <mergeCell ref="C143:H143"/>
    <mergeCell ref="C144:H144"/>
    <mergeCell ref="C145:H145"/>
    <mergeCell ref="C146:H146"/>
    <mergeCell ref="B149:J149"/>
  </mergeCells>
  <conditionalFormatting sqref="K5:K15 L15:N15 K94:N94 K99:K109 K112:K122 K125:K135 K138:K148 K151:K161 K164:K174 K177:K188">
    <cfRule type="cellIs" dxfId="150" priority="7" operator="lessThan">
      <formula>0</formula>
    </cfRule>
  </conditionalFormatting>
  <conditionalFormatting sqref="K18:K28 L28:N28">
    <cfRule type="cellIs" dxfId="149" priority="6" operator="lessThan">
      <formula>0</formula>
    </cfRule>
  </conditionalFormatting>
  <conditionalFormatting sqref="K31:K41 L41:N41">
    <cfRule type="cellIs" dxfId="148" priority="5" operator="lessThan">
      <formula>0</formula>
    </cfRule>
  </conditionalFormatting>
  <conditionalFormatting sqref="K44:K54 L54:N54">
    <cfRule type="cellIs" dxfId="147" priority="4" operator="lessThan">
      <formula>0</formula>
    </cfRule>
  </conditionalFormatting>
  <conditionalFormatting sqref="K57:K67 L67:N67">
    <cfRule type="cellIs" dxfId="146" priority="3" operator="lessThan">
      <formula>0</formula>
    </cfRule>
  </conditionalFormatting>
  <conditionalFormatting sqref="K70:K80 L80:N80">
    <cfRule type="cellIs" dxfId="145" priority="2" operator="lessThan">
      <formula>0</formula>
    </cfRule>
  </conditionalFormatting>
  <conditionalFormatting sqref="K83:K93 L93:N93">
    <cfRule type="cellIs" dxfId="1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3 A16:IV16 A5:B5 L5:M5 A100:IV161 A99:H99 K99:IV99 A69:K69 A68 C68:IV68 A163:IV65536 A162 C162:IV162 O5:IV5 A6:J14 O6:IV14 A15:J15 O15:IV15 A29:IV29 A18:J28 O18:IV28 A42:IV42 A31:J41 O31:IV41 A55:IV55 A44:J54 O44:IV54 A57:J67 O57:IV67 A81:IV81 A70:J71 O70:IV80 A95:IV98 A83:J93 O83:IV93 A94:J94 O94:IV94 A80:B80 D80:J80 A4:K4 N4:IV4 A17:K17 N17:IV17 A30:K30 N30:IV30 A43:K43 N43:IV43 A56:K56 N56:IV56 N69:IV69 A82:K82 N82:IV82 A76:J79 A74:B74 A73:B73 A72:B72 A75:B75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6"/>
  <dimension ref="B2:Z241"/>
  <sheetViews>
    <sheetView topLeftCell="F1" zoomScale="90" zoomScaleNormal="90" workbookViewId="0">
      <selection activeCell="L22" sqref="L22"/>
    </sheetView>
  </sheetViews>
  <sheetFormatPr defaultColWidth="9.1796875" defaultRowHeight="15" customHeight="1" outlineLevelRow="1" x14ac:dyDescent="0.35"/>
  <cols>
    <col min="1" max="1" width="3.7265625" style="53" customWidth="1"/>
    <col min="2" max="2" width="4.453125" style="53" bestFit="1" customWidth="1"/>
    <col min="3" max="7" width="10.7265625" style="53" customWidth="1"/>
    <col min="8" max="9" width="11.453125" style="53" bestFit="1" customWidth="1"/>
    <col min="10" max="10" width="18.81640625" style="53" bestFit="1" customWidth="1"/>
    <col min="11" max="11" width="20.54296875" style="53" bestFit="1" customWidth="1"/>
    <col min="12" max="12" width="18.81640625" style="53" bestFit="1" customWidth="1"/>
    <col min="13" max="13" width="18" style="53" bestFit="1" customWidth="1"/>
    <col min="14" max="14" width="20.54296875" style="53" bestFit="1" customWidth="1"/>
    <col min="15" max="15" width="3.7265625" style="53" customWidth="1"/>
    <col min="16" max="16" width="12.54296875" style="53" bestFit="1" customWidth="1"/>
    <col min="17" max="17" width="18.81640625" style="53" customWidth="1"/>
    <col min="18" max="18" width="7.179687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2" width="8.453125" style="53" bestFit="1" customWidth="1"/>
    <col min="23" max="23" width="8.26953125" style="53" bestFit="1" customWidth="1"/>
    <col min="24" max="25" width="18.81640625" style="53" bestFit="1" customWidth="1"/>
    <col min="26" max="16384" width="9.1796875" style="53"/>
  </cols>
  <sheetData>
    <row r="2" spans="2:26" ht="15" customHeight="1" x14ac:dyDescent="0.35">
      <c r="B2" s="766" t="s">
        <v>894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ILUMINAÇÃO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15" t="s">
        <v>3101</v>
      </c>
      <c r="D6" s="816"/>
      <c r="E6" s="816"/>
      <c r="F6" s="816"/>
      <c r="G6" s="816"/>
      <c r="H6" s="19"/>
      <c r="I6" s="2"/>
      <c r="J6" s="62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>IF(OR(C6=0,C6=""),"",C6)</f>
        <v>Lampada</v>
      </c>
      <c r="R6" s="813"/>
      <c r="S6" s="813"/>
      <c r="T6" s="813"/>
      <c r="U6" s="814"/>
      <c r="V6" s="202" t="str">
        <f>IF(N6=0,"",H6)</f>
        <v/>
      </c>
      <c r="W6" s="203">
        <f>IF(OR(V6="",V6=0),0,(Projeto!$AD$8*((1+Projeto!$AD$8)^V6))/(((1+Projeto!$AD$8)^V6)-1))</f>
        <v>0</v>
      </c>
      <c r="X6" s="204">
        <f>IF(AND(K6&gt;0,CustoContabil!$F$6&gt;0),K6*(CustoContabil!$F$21/CustoContabil!$F$6)*W6,0)</f>
        <v>0</v>
      </c>
      <c r="Y6" s="204">
        <f>IF(AND(N6&gt;0,CustoContabil!$D$6&gt;0),N6*(CustoContabil!$D$21/CustoContabil!$D$6)*W6,0)</f>
        <v>0</v>
      </c>
      <c r="Z6" s="205"/>
    </row>
    <row r="7" spans="2:26" ht="15" customHeight="1" x14ac:dyDescent="0.35">
      <c r="B7" s="199">
        <v>2</v>
      </c>
      <c r="C7" s="815"/>
      <c r="D7" s="816"/>
      <c r="E7" s="816"/>
      <c r="F7" s="816"/>
      <c r="G7" s="816"/>
      <c r="H7" s="19"/>
      <c r="I7" s="2"/>
      <c r="J7" s="1"/>
      <c r="K7" s="169">
        <f t="shared" ref="K7:K70" si="0">N7-L7-M7</f>
        <v>0</v>
      </c>
      <c r="L7" s="1"/>
      <c r="M7" s="1"/>
      <c r="N7" s="169">
        <f t="shared" ref="N7:N70" si="1">I7*J7</f>
        <v>0</v>
      </c>
      <c r="P7" s="199">
        <f t="shared" ref="P7:P20" si="2">B7</f>
        <v>2</v>
      </c>
      <c r="Q7" s="813" t="str">
        <f t="shared" ref="Q7:Q25" si="3">IF(OR(C7=0,C7=""),"",C7)</f>
        <v/>
      </c>
      <c r="R7" s="813"/>
      <c r="S7" s="813"/>
      <c r="T7" s="813"/>
      <c r="U7" s="814"/>
      <c r="V7" s="202" t="str">
        <f t="shared" ref="V7:V70" si="4">IF(N7=0,"",H7)</f>
        <v/>
      </c>
      <c r="W7" s="203">
        <f>IF(OR(V7="",V7=0),0,(Projeto!$AD$8*((1+Projeto!$AD$8)^V7))/(((1+Projeto!$AD$8)^V7)-1))</f>
        <v>0</v>
      </c>
      <c r="X7" s="204">
        <f>IF(AND(K7&gt;0,CustoContabil!$F$6&gt;0),K7*(CustoContabil!$F$21/CustoContabil!$F$6)*W7,0)</f>
        <v>0</v>
      </c>
      <c r="Y7" s="204">
        <f>IF(AND(N7&gt;0,CustoContabil!$D$6&gt;0),N7*(CustoContabil!$D$21/CustoContabil!$D$6)*W7,0)</f>
        <v>0</v>
      </c>
      <c r="Z7" s="205"/>
    </row>
    <row r="8" spans="2:26" ht="15" customHeight="1" x14ac:dyDescent="0.35">
      <c r="B8" s="199">
        <v>3</v>
      </c>
      <c r="C8" s="815"/>
      <c r="D8" s="816"/>
      <c r="E8" s="816"/>
      <c r="F8" s="816"/>
      <c r="G8" s="816"/>
      <c r="H8" s="19"/>
      <c r="I8" s="2"/>
      <c r="J8" s="1"/>
      <c r="K8" s="169">
        <f t="shared" si="0"/>
        <v>0</v>
      </c>
      <c r="L8" s="1"/>
      <c r="M8" s="1"/>
      <c r="N8" s="169">
        <f t="shared" si="1"/>
        <v>0</v>
      </c>
      <c r="P8" s="199">
        <f t="shared" si="2"/>
        <v>3</v>
      </c>
      <c r="Q8" s="813" t="str">
        <f t="shared" si="3"/>
        <v/>
      </c>
      <c r="R8" s="813"/>
      <c r="S8" s="813"/>
      <c r="T8" s="813"/>
      <c r="U8" s="814"/>
      <c r="V8" s="202" t="str">
        <f t="shared" si="4"/>
        <v/>
      </c>
      <c r="W8" s="203">
        <f>IF(OR(V8="",V8=0),0,(Projeto!$AD$8*((1+Projeto!$AD$8)^V8))/(((1+Projeto!$AD$8)^V8)-1))</f>
        <v>0</v>
      </c>
      <c r="X8" s="204">
        <f>IF(AND(K8&gt;0,CustoContabil!$F$6&gt;0),K8*(CustoContabil!$F$21/CustoContabil!$F$6)*W8,0)</f>
        <v>0</v>
      </c>
      <c r="Y8" s="204">
        <f>IF(AND(N8&gt;0,CustoContabil!$D$6&gt;0),N8*(CustoContabil!$D$21/CustoContabil!$D$6)*W8,0)</f>
        <v>0</v>
      </c>
      <c r="Z8" s="205"/>
    </row>
    <row r="9" spans="2:26" ht="15" customHeight="1" x14ac:dyDescent="0.35">
      <c r="B9" s="199">
        <v>4</v>
      </c>
      <c r="C9" s="815"/>
      <c r="D9" s="816"/>
      <c r="E9" s="816"/>
      <c r="F9" s="816"/>
      <c r="G9" s="816"/>
      <c r="H9" s="19"/>
      <c r="I9" s="2"/>
      <c r="J9" s="1"/>
      <c r="K9" s="169">
        <f t="shared" si="0"/>
        <v>0</v>
      </c>
      <c r="L9" s="1"/>
      <c r="M9" s="1"/>
      <c r="N9" s="169">
        <f t="shared" si="1"/>
        <v>0</v>
      </c>
      <c r="P9" s="199">
        <f t="shared" si="2"/>
        <v>4</v>
      </c>
      <c r="Q9" s="813" t="str">
        <f t="shared" si="3"/>
        <v/>
      </c>
      <c r="R9" s="813"/>
      <c r="S9" s="813"/>
      <c r="T9" s="813"/>
      <c r="U9" s="814"/>
      <c r="V9" s="202" t="str">
        <f t="shared" si="4"/>
        <v/>
      </c>
      <c r="W9" s="203">
        <f>IF(OR(V9="",V9=0),0,(Projeto!$AD$8*((1+Projeto!$AD$8)^V9))/(((1+Projeto!$AD$8)^V9)-1))</f>
        <v>0</v>
      </c>
      <c r="X9" s="204">
        <f>IF(AND(K9&gt;0,CustoContabil!$F$6&gt;0),K9*(CustoContabil!$F$21/CustoContabil!$F$6)*W9,0)</f>
        <v>0</v>
      </c>
      <c r="Y9" s="204">
        <f>IF(AND(N9&gt;0,CustoContabil!$D$6&gt;0),N9*(CustoContabil!$D$21/CustoContabil!$D$6)*W9,0)</f>
        <v>0</v>
      </c>
      <c r="Z9" s="205"/>
    </row>
    <row r="10" spans="2:26" ht="15" customHeight="1" x14ac:dyDescent="0.35">
      <c r="B10" s="199">
        <v>5</v>
      </c>
      <c r="C10" s="815"/>
      <c r="D10" s="816"/>
      <c r="E10" s="816"/>
      <c r="F10" s="816"/>
      <c r="G10" s="816"/>
      <c r="H10" s="19"/>
      <c r="I10" s="2"/>
      <c r="J10" s="1"/>
      <c r="K10" s="169">
        <f t="shared" si="0"/>
        <v>0</v>
      </c>
      <c r="L10" s="1"/>
      <c r="M10" s="1"/>
      <c r="N10" s="169">
        <f t="shared" si="1"/>
        <v>0</v>
      </c>
      <c r="P10" s="199">
        <f t="shared" si="2"/>
        <v>5</v>
      </c>
      <c r="Q10" s="813" t="str">
        <f t="shared" si="3"/>
        <v/>
      </c>
      <c r="R10" s="813"/>
      <c r="S10" s="813"/>
      <c r="T10" s="813"/>
      <c r="U10" s="814"/>
      <c r="V10" s="202" t="str">
        <f t="shared" si="4"/>
        <v/>
      </c>
      <c r="W10" s="203">
        <f>IF(OR(V10="",V10=0),0,(Projeto!$AD$8*((1+Projeto!$AD$8)^V10))/(((1+Projeto!$AD$8)^V10)-1))</f>
        <v>0</v>
      </c>
      <c r="X10" s="204">
        <f>IF(AND(K10&gt;0,CustoContabil!$F$6&gt;0),K10*(CustoContabil!$F$21/CustoContabil!$F$6)*W10,0)</f>
        <v>0</v>
      </c>
      <c r="Y10" s="204">
        <f>IF(AND(N10&gt;0,CustoContabil!$D$6&gt;0),N10*(CustoContabil!$D$21/CustoContabil!$D$6)*W10,0)</f>
        <v>0</v>
      </c>
      <c r="Z10" s="205"/>
    </row>
    <row r="11" spans="2:26" ht="15" customHeight="1" x14ac:dyDescent="0.35">
      <c r="B11" s="199">
        <v>6</v>
      </c>
      <c r="C11" s="815"/>
      <c r="D11" s="816"/>
      <c r="E11" s="816"/>
      <c r="F11" s="816"/>
      <c r="G11" s="816"/>
      <c r="H11" s="19"/>
      <c r="I11" s="2"/>
      <c r="J11" s="1"/>
      <c r="K11" s="169">
        <f t="shared" si="0"/>
        <v>0</v>
      </c>
      <c r="L11" s="1"/>
      <c r="M11" s="1"/>
      <c r="N11" s="169">
        <f t="shared" si="1"/>
        <v>0</v>
      </c>
      <c r="P11" s="199">
        <f t="shared" si="2"/>
        <v>6</v>
      </c>
      <c r="Q11" s="813" t="str">
        <f t="shared" si="3"/>
        <v/>
      </c>
      <c r="R11" s="813"/>
      <c r="S11" s="813"/>
      <c r="T11" s="813"/>
      <c r="U11" s="814"/>
      <c r="V11" s="202" t="str">
        <f t="shared" si="4"/>
        <v/>
      </c>
      <c r="W11" s="203">
        <f>IF(OR(V11="",V11=0),0,(Projeto!$AD$8*((1+Projeto!$AD$8)^V11))/(((1+Projeto!$AD$8)^V11)-1))</f>
        <v>0</v>
      </c>
      <c r="X11" s="204">
        <f>IF(AND(K11&gt;0,CustoContabil!$F$6&gt;0),K11*(CustoContabil!$F$21/CustoContabil!$F$6)*W11,0)</f>
        <v>0</v>
      </c>
      <c r="Y11" s="204">
        <f>IF(AND(N11&gt;0,CustoContabil!$D$6&gt;0),N11*(CustoContabil!$D$21/CustoContabil!$D$6)*W11,0)</f>
        <v>0</v>
      </c>
      <c r="Z11" s="205"/>
    </row>
    <row r="12" spans="2:26" ht="15" customHeight="1" x14ac:dyDescent="0.35">
      <c r="B12" s="199">
        <v>7</v>
      </c>
      <c r="C12" s="815"/>
      <c r="D12" s="816"/>
      <c r="E12" s="816"/>
      <c r="F12" s="816"/>
      <c r="G12" s="816"/>
      <c r="H12" s="19"/>
      <c r="I12" s="2"/>
      <c r="J12" s="1"/>
      <c r="K12" s="169">
        <f t="shared" si="0"/>
        <v>0</v>
      </c>
      <c r="L12" s="1"/>
      <c r="M12" s="1"/>
      <c r="N12" s="169">
        <f t="shared" si="1"/>
        <v>0</v>
      </c>
      <c r="P12" s="199">
        <f t="shared" si="2"/>
        <v>7</v>
      </c>
      <c r="Q12" s="813" t="str">
        <f t="shared" si="3"/>
        <v/>
      </c>
      <c r="R12" s="813"/>
      <c r="S12" s="813"/>
      <c r="T12" s="813"/>
      <c r="U12" s="814"/>
      <c r="V12" s="202" t="str">
        <f t="shared" si="4"/>
        <v/>
      </c>
      <c r="W12" s="203">
        <f>IF(OR(V12="",V12=0),0,(Projeto!$AD$8*((1+Projeto!$AD$8)^V12))/(((1+Projeto!$AD$8)^V12)-1))</f>
        <v>0</v>
      </c>
      <c r="X12" s="204">
        <f>IF(AND(K12&gt;0,CustoContabil!$F$6&gt;0),K12*(CustoContabil!$F$21/CustoContabil!$F$6)*W12,0)</f>
        <v>0</v>
      </c>
      <c r="Y12" s="204">
        <f>IF(AND(N12&gt;0,CustoContabil!$D$6&gt;0),N12*(CustoContabil!$D$21/CustoContabil!$D$6)*W12,0)</f>
        <v>0</v>
      </c>
      <c r="Z12" s="205"/>
    </row>
    <row r="13" spans="2:26" ht="15" customHeight="1" x14ac:dyDescent="0.35">
      <c r="B13" s="199">
        <v>8</v>
      </c>
      <c r="C13" s="815"/>
      <c r="D13" s="816"/>
      <c r="E13" s="816"/>
      <c r="F13" s="816"/>
      <c r="G13" s="816"/>
      <c r="H13" s="19"/>
      <c r="I13" s="2"/>
      <c r="J13" s="1"/>
      <c r="K13" s="169">
        <f t="shared" si="0"/>
        <v>0</v>
      </c>
      <c r="L13" s="1"/>
      <c r="M13" s="1"/>
      <c r="N13" s="169">
        <f t="shared" si="1"/>
        <v>0</v>
      </c>
      <c r="P13" s="199">
        <f t="shared" si="2"/>
        <v>8</v>
      </c>
      <c r="Q13" s="813" t="str">
        <f t="shared" si="3"/>
        <v/>
      </c>
      <c r="R13" s="813"/>
      <c r="S13" s="813"/>
      <c r="T13" s="813"/>
      <c r="U13" s="814"/>
      <c r="V13" s="202" t="str">
        <f t="shared" si="4"/>
        <v/>
      </c>
      <c r="W13" s="203">
        <f>IF(OR(V13="",V13=0),0,(Projeto!$AD$8*((1+Projeto!$AD$8)^V13))/(((1+Projeto!$AD$8)^V13)-1))</f>
        <v>0</v>
      </c>
      <c r="X13" s="204">
        <f>IF(AND(K13&gt;0,CustoContabil!$F$6&gt;0),K13*(CustoContabil!$F$21/CustoContabil!$F$6)*W13,0)</f>
        <v>0</v>
      </c>
      <c r="Y13" s="204">
        <f>IF(AND(N13&gt;0,CustoContabil!$D$6&gt;0),N13*(CustoContabil!$D$21/CustoContabil!$D$6)*W13,0)</f>
        <v>0</v>
      </c>
      <c r="Z13" s="205"/>
    </row>
    <row r="14" spans="2:26" ht="15" customHeight="1" x14ac:dyDescent="0.35">
      <c r="B14" s="199">
        <v>9</v>
      </c>
      <c r="C14" s="815"/>
      <c r="D14" s="816"/>
      <c r="E14" s="816"/>
      <c r="F14" s="816"/>
      <c r="G14" s="816"/>
      <c r="H14" s="19"/>
      <c r="I14" s="2"/>
      <c r="J14" s="1"/>
      <c r="K14" s="169">
        <f t="shared" si="0"/>
        <v>0</v>
      </c>
      <c r="L14" s="1"/>
      <c r="M14" s="1"/>
      <c r="N14" s="169">
        <f t="shared" si="1"/>
        <v>0</v>
      </c>
      <c r="P14" s="199">
        <f t="shared" si="2"/>
        <v>9</v>
      </c>
      <c r="Q14" s="813" t="str">
        <f t="shared" si="3"/>
        <v/>
      </c>
      <c r="R14" s="813"/>
      <c r="S14" s="813"/>
      <c r="T14" s="813"/>
      <c r="U14" s="814"/>
      <c r="V14" s="202" t="str">
        <f t="shared" si="4"/>
        <v/>
      </c>
      <c r="W14" s="203">
        <f>IF(OR(V14="",V14=0),0,(Projeto!$AD$8*((1+Projeto!$AD$8)^V14))/(((1+Projeto!$AD$8)^V14)-1))</f>
        <v>0</v>
      </c>
      <c r="X14" s="204">
        <f>IF(AND(K14&gt;0,CustoContabil!$F$6&gt;0),K14*(CustoContabil!$F$21/CustoContabil!$F$6)*W14,0)</f>
        <v>0</v>
      </c>
      <c r="Y14" s="204">
        <f>IF(AND(N14&gt;0,CustoContabil!$D$6&gt;0),N14*(CustoContabil!$D$21/CustoContabil!$D$6)*W14,0)</f>
        <v>0</v>
      </c>
      <c r="Z14" s="205"/>
    </row>
    <row r="15" spans="2:26" ht="15" customHeight="1" x14ac:dyDescent="0.35">
      <c r="B15" s="199">
        <v>10</v>
      </c>
      <c r="C15" s="815"/>
      <c r="D15" s="816"/>
      <c r="E15" s="816"/>
      <c r="F15" s="816"/>
      <c r="G15" s="816"/>
      <c r="H15" s="19"/>
      <c r="I15" s="2"/>
      <c r="J15" s="1"/>
      <c r="K15" s="169">
        <f t="shared" si="0"/>
        <v>0</v>
      </c>
      <c r="L15" s="1"/>
      <c r="M15" s="1"/>
      <c r="N15" s="169">
        <f t="shared" si="1"/>
        <v>0</v>
      </c>
      <c r="P15" s="199">
        <f t="shared" si="2"/>
        <v>10</v>
      </c>
      <c r="Q15" s="813" t="str">
        <f t="shared" si="3"/>
        <v/>
      </c>
      <c r="R15" s="813"/>
      <c r="S15" s="813"/>
      <c r="T15" s="813"/>
      <c r="U15" s="814"/>
      <c r="V15" s="202" t="str">
        <f t="shared" si="4"/>
        <v/>
      </c>
      <c r="W15" s="203">
        <f>IF(OR(V15="",V15=0),0,(Projeto!$AD$8*((1+Projeto!$AD$8)^V15))/(((1+Projeto!$AD$8)^V15)-1))</f>
        <v>0</v>
      </c>
      <c r="X15" s="204">
        <f>IF(AND(K15&gt;0,CustoContabil!$F$6&gt;0),K15*(CustoContabil!$F$21/CustoContabil!$F$6)*W15,0)</f>
        <v>0</v>
      </c>
      <c r="Y15" s="204">
        <f>IF(AND(N15&gt;0,CustoContabil!$D$6&gt;0),N15*(CustoContabil!$D$21/CustoContabil!$D$6)*W15,0)</f>
        <v>0</v>
      </c>
      <c r="Z15" s="205"/>
    </row>
    <row r="16" spans="2:26" ht="15" customHeight="1" x14ac:dyDescent="0.35">
      <c r="B16" s="199">
        <v>11</v>
      </c>
      <c r="C16" s="815"/>
      <c r="D16" s="816"/>
      <c r="E16" s="816"/>
      <c r="F16" s="816"/>
      <c r="G16" s="816"/>
      <c r="H16" s="19"/>
      <c r="I16" s="2"/>
      <c r="J16" s="1"/>
      <c r="K16" s="169">
        <f t="shared" si="0"/>
        <v>0</v>
      </c>
      <c r="L16" s="1"/>
      <c r="M16" s="1"/>
      <c r="N16" s="169">
        <f t="shared" si="1"/>
        <v>0</v>
      </c>
      <c r="P16" s="199">
        <f t="shared" si="2"/>
        <v>11</v>
      </c>
      <c r="Q16" s="813" t="str">
        <f t="shared" si="3"/>
        <v/>
      </c>
      <c r="R16" s="813"/>
      <c r="S16" s="813"/>
      <c r="T16" s="813"/>
      <c r="U16" s="814"/>
      <c r="V16" s="202" t="str">
        <f t="shared" si="4"/>
        <v/>
      </c>
      <c r="W16" s="203">
        <f>IF(OR(V16="",V16=0),0,(Projeto!$AD$8*((1+Projeto!$AD$8)^V16))/(((1+Projeto!$AD$8)^V16)-1))</f>
        <v>0</v>
      </c>
      <c r="X16" s="204">
        <f>IF(AND(K16&gt;0,CustoContabil!$F$6&gt;0),K16*(CustoContabil!$F$21/CustoContabil!$F$6)*W16,0)</f>
        <v>0</v>
      </c>
      <c r="Y16" s="204">
        <f>IF(AND(N16&gt;0,CustoContabil!$D$6&gt;0),N16*(CustoContabil!$D$21/CustoContabil!$D$6)*W16,0)</f>
        <v>0</v>
      </c>
      <c r="Z16" s="205"/>
    </row>
    <row r="17" spans="2:26" ht="15" customHeight="1" x14ac:dyDescent="0.35">
      <c r="B17" s="199">
        <v>12</v>
      </c>
      <c r="C17" s="815"/>
      <c r="D17" s="816"/>
      <c r="E17" s="816"/>
      <c r="F17" s="816"/>
      <c r="G17" s="816"/>
      <c r="H17" s="19"/>
      <c r="I17" s="2"/>
      <c r="J17" s="1"/>
      <c r="K17" s="169">
        <f t="shared" si="0"/>
        <v>0</v>
      </c>
      <c r="L17" s="1"/>
      <c r="M17" s="1"/>
      <c r="N17" s="169">
        <f t="shared" si="1"/>
        <v>0</v>
      </c>
      <c r="P17" s="199">
        <f t="shared" si="2"/>
        <v>12</v>
      </c>
      <c r="Q17" s="813" t="str">
        <f t="shared" si="3"/>
        <v/>
      </c>
      <c r="R17" s="813"/>
      <c r="S17" s="813"/>
      <c r="T17" s="813"/>
      <c r="U17" s="814"/>
      <c r="V17" s="202" t="str">
        <f t="shared" si="4"/>
        <v/>
      </c>
      <c r="W17" s="203">
        <f>IF(OR(V17="",V17=0),0,(Projeto!$AD$8*((1+Projeto!$AD$8)^V17))/(((1+Projeto!$AD$8)^V17)-1))</f>
        <v>0</v>
      </c>
      <c r="X17" s="204">
        <f>IF(AND(K17&gt;0,CustoContabil!$F$6&gt;0),K17*(CustoContabil!$F$21/CustoContabil!$F$6)*W17,0)</f>
        <v>0</v>
      </c>
      <c r="Y17" s="204">
        <f>IF(AND(N17&gt;0,CustoContabil!$D$6&gt;0),N17*(CustoContabil!$D$21/CustoContabil!$D$6)*W17,0)</f>
        <v>0</v>
      </c>
      <c r="Z17" s="205"/>
    </row>
    <row r="18" spans="2:26" ht="15" customHeight="1" x14ac:dyDescent="0.35">
      <c r="B18" s="199">
        <v>13</v>
      </c>
      <c r="C18" s="815"/>
      <c r="D18" s="816"/>
      <c r="E18" s="816"/>
      <c r="F18" s="816"/>
      <c r="G18" s="816"/>
      <c r="H18" s="19"/>
      <c r="I18" s="2"/>
      <c r="J18" s="1"/>
      <c r="K18" s="169">
        <f t="shared" si="0"/>
        <v>0</v>
      </c>
      <c r="L18" s="1"/>
      <c r="M18" s="1"/>
      <c r="N18" s="169">
        <f t="shared" si="1"/>
        <v>0</v>
      </c>
      <c r="P18" s="199">
        <f t="shared" si="2"/>
        <v>13</v>
      </c>
      <c r="Q18" s="813" t="str">
        <f t="shared" si="3"/>
        <v/>
      </c>
      <c r="R18" s="813"/>
      <c r="S18" s="813"/>
      <c r="T18" s="813"/>
      <c r="U18" s="814"/>
      <c r="V18" s="202" t="str">
        <f t="shared" si="4"/>
        <v/>
      </c>
      <c r="W18" s="203">
        <f>IF(OR(V18="",V18=0),0,(Projeto!$AD$8*((1+Projeto!$AD$8)^V18))/(((1+Projeto!$AD$8)^V18)-1))</f>
        <v>0</v>
      </c>
      <c r="X18" s="204">
        <f>IF(AND(K18&gt;0,CustoContabil!$F$6&gt;0),K18*(CustoContabil!$F$21/CustoContabil!$F$6)*W18,0)</f>
        <v>0</v>
      </c>
      <c r="Y18" s="204">
        <f>IF(AND(N18&gt;0,CustoContabil!$D$6&gt;0),N18*(CustoContabil!$D$21/CustoContabil!$D$6)*W18,0)</f>
        <v>0</v>
      </c>
      <c r="Z18" s="205"/>
    </row>
    <row r="19" spans="2:26" ht="15" customHeight="1" x14ac:dyDescent="0.35">
      <c r="B19" s="199">
        <v>14</v>
      </c>
      <c r="C19" s="815"/>
      <c r="D19" s="816"/>
      <c r="E19" s="816"/>
      <c r="F19" s="816"/>
      <c r="G19" s="816"/>
      <c r="H19" s="19"/>
      <c r="I19" s="2"/>
      <c r="J19" s="1"/>
      <c r="K19" s="169">
        <f t="shared" si="0"/>
        <v>0</v>
      </c>
      <c r="L19" s="1"/>
      <c r="M19" s="1"/>
      <c r="N19" s="169">
        <f t="shared" si="1"/>
        <v>0</v>
      </c>
      <c r="P19" s="199">
        <f t="shared" si="2"/>
        <v>14</v>
      </c>
      <c r="Q19" s="813" t="str">
        <f t="shared" si="3"/>
        <v/>
      </c>
      <c r="R19" s="813"/>
      <c r="S19" s="813"/>
      <c r="T19" s="813"/>
      <c r="U19" s="814"/>
      <c r="V19" s="202" t="str">
        <f t="shared" si="4"/>
        <v/>
      </c>
      <c r="W19" s="203">
        <f>IF(OR(V19="",V19=0),0,(Projeto!$AD$8*((1+Projeto!$AD$8)^V19))/(((1+Projeto!$AD$8)^V19)-1))</f>
        <v>0</v>
      </c>
      <c r="X19" s="204">
        <f>IF(AND(K19&gt;0,CustoContabil!$F$6&gt;0),K19*(CustoContabil!$F$21/CustoContabil!$F$6)*W19,0)</f>
        <v>0</v>
      </c>
      <c r="Y19" s="204">
        <f>IF(AND(N19&gt;0,CustoContabil!$D$6&gt;0),N19*(CustoContabil!$D$21/CustoContabil!$D$6)*W19,0)</f>
        <v>0</v>
      </c>
      <c r="Z19" s="205"/>
    </row>
    <row r="20" spans="2:26" ht="15" customHeight="1" x14ac:dyDescent="0.35">
      <c r="B20" s="199">
        <v>15</v>
      </c>
      <c r="C20" s="815"/>
      <c r="D20" s="816"/>
      <c r="E20" s="816"/>
      <c r="F20" s="816"/>
      <c r="G20" s="816"/>
      <c r="H20" s="19"/>
      <c r="I20" s="2"/>
      <c r="J20" s="1"/>
      <c r="K20" s="169">
        <f t="shared" si="0"/>
        <v>0</v>
      </c>
      <c r="L20" s="1"/>
      <c r="M20" s="1"/>
      <c r="N20" s="169">
        <f t="shared" si="1"/>
        <v>0</v>
      </c>
      <c r="P20" s="199">
        <f t="shared" si="2"/>
        <v>15</v>
      </c>
      <c r="Q20" s="813" t="str">
        <f t="shared" si="3"/>
        <v/>
      </c>
      <c r="R20" s="813"/>
      <c r="S20" s="813"/>
      <c r="T20" s="813"/>
      <c r="U20" s="814"/>
      <c r="V20" s="202" t="str">
        <f t="shared" si="4"/>
        <v/>
      </c>
      <c r="W20" s="203">
        <f>IF(OR(V20="",V20=0),0,(Projeto!$AD$8*((1+Projeto!$AD$8)^V20))/(((1+Projeto!$AD$8)^V20)-1))</f>
        <v>0</v>
      </c>
      <c r="X20" s="204">
        <f>IF(AND(K20&gt;0,CustoContabil!$F$6&gt;0),K20*(CustoContabil!$F$21/CustoContabil!$F$6)*W20,0)</f>
        <v>0</v>
      </c>
      <c r="Y20" s="204">
        <f>IF(AND(N20&gt;0,CustoContabil!$D$6&gt;0),N20*(CustoContabil!$D$21/CustoContabil!$D$6)*W20,0)</f>
        <v>0</v>
      </c>
      <c r="Z20" s="205"/>
    </row>
    <row r="21" spans="2:26" ht="15" customHeight="1" x14ac:dyDescent="0.35">
      <c r="B21" s="199">
        <v>16</v>
      </c>
      <c r="C21" s="815"/>
      <c r="D21" s="816"/>
      <c r="E21" s="816"/>
      <c r="F21" s="816"/>
      <c r="G21" s="816"/>
      <c r="H21" s="19"/>
      <c r="I21" s="2"/>
      <c r="J21" s="1"/>
      <c r="K21" s="169">
        <f t="shared" si="0"/>
        <v>0</v>
      </c>
      <c r="L21" s="1"/>
      <c r="M21" s="1"/>
      <c r="N21" s="169">
        <f t="shared" si="1"/>
        <v>0</v>
      </c>
      <c r="P21" s="199">
        <f>B21</f>
        <v>16</v>
      </c>
      <c r="Q21" s="813" t="str">
        <f t="shared" si="3"/>
        <v/>
      </c>
      <c r="R21" s="813"/>
      <c r="S21" s="813"/>
      <c r="T21" s="813"/>
      <c r="U21" s="814"/>
      <c r="V21" s="202" t="str">
        <f t="shared" si="4"/>
        <v/>
      </c>
      <c r="W21" s="203">
        <f>IF(OR(V21="",V21=0),0,(Projeto!$AD$8*((1+Projeto!$AD$8)^V21))/(((1+Projeto!$AD$8)^V21)-1))</f>
        <v>0</v>
      </c>
      <c r="X21" s="204">
        <f>IF(AND(K21&gt;0,CustoContabil!$F$6&gt;0),K21*(CustoContabil!$F$21/CustoContabil!$F$6)*W21,0)</f>
        <v>0</v>
      </c>
      <c r="Y21" s="204">
        <f>IF(AND(N21&gt;0,CustoContabil!$D$6&gt;0),N21*(CustoContabil!$D$21/CustoContabil!$D$6)*W21,0)</f>
        <v>0</v>
      </c>
      <c r="Z21" s="205"/>
    </row>
    <row r="22" spans="2:26" ht="15" customHeight="1" x14ac:dyDescent="0.35">
      <c r="B22" s="199">
        <v>17</v>
      </c>
      <c r="C22" s="815"/>
      <c r="D22" s="816"/>
      <c r="E22" s="816"/>
      <c r="F22" s="816"/>
      <c r="G22" s="816"/>
      <c r="H22" s="19"/>
      <c r="I22" s="2"/>
      <c r="J22" s="1"/>
      <c r="K22" s="169">
        <f t="shared" si="0"/>
        <v>0</v>
      </c>
      <c r="L22" s="1"/>
      <c r="M22" s="1"/>
      <c r="N22" s="169">
        <f t="shared" si="1"/>
        <v>0</v>
      </c>
      <c r="P22" s="199">
        <f t="shared" ref="P22:P85" si="5">B22</f>
        <v>17</v>
      </c>
      <c r="Q22" s="813" t="str">
        <f t="shared" si="3"/>
        <v/>
      </c>
      <c r="R22" s="813"/>
      <c r="S22" s="813"/>
      <c r="T22" s="813"/>
      <c r="U22" s="814"/>
      <c r="V22" s="202" t="str">
        <f t="shared" si="4"/>
        <v/>
      </c>
      <c r="W22" s="203">
        <f>IF(OR(V22="",V22=0),0,(Projeto!$AD$8*((1+Projeto!$AD$8)^V22))/(((1+Projeto!$AD$8)^V22)-1))</f>
        <v>0</v>
      </c>
      <c r="X22" s="204">
        <f>IF(AND(K22&gt;0,CustoContabil!$F$6&gt;0),K22*(CustoContabil!$F$21/CustoContabil!$F$6)*W22,0)</f>
        <v>0</v>
      </c>
      <c r="Y22" s="204">
        <f>IF(AND(N22&gt;0,CustoContabil!$D$6&gt;0),N22*(CustoContabil!$D$21/CustoContabil!$D$6)*W22,0)</f>
        <v>0</v>
      </c>
      <c r="Z22" s="205"/>
    </row>
    <row r="23" spans="2:26" ht="15" customHeight="1" x14ac:dyDescent="0.35">
      <c r="B23" s="199">
        <v>18</v>
      </c>
      <c r="C23" s="815"/>
      <c r="D23" s="816"/>
      <c r="E23" s="816"/>
      <c r="F23" s="816"/>
      <c r="G23" s="816"/>
      <c r="H23" s="19"/>
      <c r="I23" s="2"/>
      <c r="J23" s="1"/>
      <c r="K23" s="169">
        <f t="shared" si="0"/>
        <v>0</v>
      </c>
      <c r="L23" s="1"/>
      <c r="M23" s="1"/>
      <c r="N23" s="169">
        <f t="shared" si="1"/>
        <v>0</v>
      </c>
      <c r="P23" s="199">
        <f t="shared" si="5"/>
        <v>18</v>
      </c>
      <c r="Q23" s="813" t="str">
        <f t="shared" si="3"/>
        <v/>
      </c>
      <c r="R23" s="813"/>
      <c r="S23" s="813"/>
      <c r="T23" s="813"/>
      <c r="U23" s="814"/>
      <c r="V23" s="202" t="str">
        <f t="shared" si="4"/>
        <v/>
      </c>
      <c r="W23" s="203">
        <f>IF(OR(V23="",V23=0),0,(Projeto!$AD$8*((1+Projeto!$AD$8)^V23))/(((1+Projeto!$AD$8)^V23)-1))</f>
        <v>0</v>
      </c>
      <c r="X23" s="204">
        <f>IF(AND(K23&gt;0,CustoContabil!$F$6&gt;0),K23*(CustoContabil!$F$21/CustoContabil!$F$6)*W23,0)</f>
        <v>0</v>
      </c>
      <c r="Y23" s="204">
        <f>IF(AND(N23&gt;0,CustoContabil!$D$6&gt;0),N23*(CustoContabil!$D$21/CustoContabil!$D$6)*W23,0)</f>
        <v>0</v>
      </c>
      <c r="Z23" s="205"/>
    </row>
    <row r="24" spans="2:26" ht="15" customHeight="1" x14ac:dyDescent="0.35">
      <c r="B24" s="199">
        <v>19</v>
      </c>
      <c r="C24" s="815"/>
      <c r="D24" s="816"/>
      <c r="E24" s="816"/>
      <c r="F24" s="816"/>
      <c r="G24" s="816"/>
      <c r="H24" s="19"/>
      <c r="I24" s="2"/>
      <c r="J24" s="1"/>
      <c r="K24" s="169">
        <f t="shared" si="0"/>
        <v>0</v>
      </c>
      <c r="L24" s="1"/>
      <c r="M24" s="1"/>
      <c r="N24" s="169">
        <f t="shared" si="1"/>
        <v>0</v>
      </c>
      <c r="P24" s="199">
        <f t="shared" si="5"/>
        <v>19</v>
      </c>
      <c r="Q24" s="813" t="str">
        <f t="shared" si="3"/>
        <v/>
      </c>
      <c r="R24" s="813"/>
      <c r="S24" s="813"/>
      <c r="T24" s="813"/>
      <c r="U24" s="814"/>
      <c r="V24" s="202" t="str">
        <f t="shared" si="4"/>
        <v/>
      </c>
      <c r="W24" s="203">
        <f>IF(OR(V24="",V24=0),0,(Projeto!$AD$8*((1+Projeto!$AD$8)^V24))/(((1+Projeto!$AD$8)^V24)-1))</f>
        <v>0</v>
      </c>
      <c r="X24" s="204">
        <f>IF(AND(K24&gt;0,CustoContabil!$F$6&gt;0),K24*(CustoContabil!$F$21/CustoContabil!$F$6)*W24,0)</f>
        <v>0</v>
      </c>
      <c r="Y24" s="204">
        <f>IF(AND(N24&gt;0,CustoContabil!$D$6&gt;0),N24*(CustoContabil!$D$21/CustoContabil!$D$6)*W24,0)</f>
        <v>0</v>
      </c>
      <c r="Z24" s="205"/>
    </row>
    <row r="25" spans="2:26" ht="15" customHeight="1" x14ac:dyDescent="0.35">
      <c r="B25" s="199">
        <v>20</v>
      </c>
      <c r="C25" s="815"/>
      <c r="D25" s="816"/>
      <c r="E25" s="816"/>
      <c r="F25" s="816"/>
      <c r="G25" s="816"/>
      <c r="H25" s="19"/>
      <c r="I25" s="2"/>
      <c r="J25" s="1"/>
      <c r="K25" s="169">
        <f t="shared" si="0"/>
        <v>0</v>
      </c>
      <c r="L25" s="1"/>
      <c r="M25" s="1"/>
      <c r="N25" s="169">
        <f t="shared" si="1"/>
        <v>0</v>
      </c>
      <c r="P25" s="199">
        <f t="shared" si="5"/>
        <v>20</v>
      </c>
      <c r="Q25" s="813" t="str">
        <f t="shared" si="3"/>
        <v/>
      </c>
      <c r="R25" s="813"/>
      <c r="S25" s="813"/>
      <c r="T25" s="813"/>
      <c r="U25" s="814"/>
      <c r="V25" s="202" t="str">
        <f t="shared" si="4"/>
        <v/>
      </c>
      <c r="W25" s="203">
        <f>IF(OR(V25="",V25=0),0,(Projeto!$AD$8*((1+Projeto!$AD$8)^V25))/(((1+Projeto!$AD$8)^V25)-1))</f>
        <v>0</v>
      </c>
      <c r="X25" s="204">
        <f>IF(AND(K25&gt;0,CustoContabil!$F$6&gt;0),K25*(CustoContabil!$F$21/CustoContabil!$F$6)*W25,0)</f>
        <v>0</v>
      </c>
      <c r="Y25" s="204">
        <f>IF(AND(N25&gt;0,CustoContabil!$D$6&gt;0),N25*(CustoContabil!$D$21/CustoContabil!$D$6)*W25,0)</f>
        <v>0</v>
      </c>
      <c r="Z25" s="205"/>
    </row>
    <row r="26" spans="2:26" ht="15" hidden="1" customHeight="1" outlineLevel="1" x14ac:dyDescent="0.35">
      <c r="B26" s="199">
        <v>21</v>
      </c>
      <c r="C26" s="815"/>
      <c r="D26" s="816"/>
      <c r="E26" s="816"/>
      <c r="F26" s="816"/>
      <c r="G26" s="816"/>
      <c r="H26" s="19"/>
      <c r="I26" s="2"/>
      <c r="J26" s="1"/>
      <c r="K26" s="169">
        <f t="shared" si="0"/>
        <v>0</v>
      </c>
      <c r="L26" s="1"/>
      <c r="M26" s="1"/>
      <c r="N26" s="169">
        <f t="shared" si="1"/>
        <v>0</v>
      </c>
      <c r="P26" s="199">
        <f t="shared" si="5"/>
        <v>21</v>
      </c>
      <c r="Q26" s="813" t="str">
        <f>IF(OR(C26=0,C26=""),"",C26)</f>
        <v/>
      </c>
      <c r="R26" s="813"/>
      <c r="S26" s="813"/>
      <c r="T26" s="813"/>
      <c r="U26" s="814"/>
      <c r="V26" s="202" t="str">
        <f t="shared" si="4"/>
        <v/>
      </c>
      <c r="W26" s="203">
        <f>IF(OR(V26="",V26=0),0,(Projeto!$AD$8*((1+Projeto!$AD$8)^V26))/(((1+Projeto!$AD$8)^V26)-1))</f>
        <v>0</v>
      </c>
      <c r="X26" s="204">
        <f>IF(AND(K26&gt;0,CustoContabil!$F$6&gt;0),K26*(CustoContabil!$F$21/CustoContabil!$F$6)*W26,0)</f>
        <v>0</v>
      </c>
      <c r="Y26" s="204">
        <f>IF(AND(N26&gt;0,CustoContabil!$D$6&gt;0),N26*(CustoContabil!$D$21/CustoContabil!$D$6)*W26,0)</f>
        <v>0</v>
      </c>
      <c r="Z26" s="205"/>
    </row>
    <row r="27" spans="2:26" ht="15" hidden="1" customHeight="1" outlineLevel="1" x14ac:dyDescent="0.35">
      <c r="B27" s="199">
        <v>22</v>
      </c>
      <c r="C27" s="815"/>
      <c r="D27" s="816"/>
      <c r="E27" s="816"/>
      <c r="F27" s="816"/>
      <c r="G27" s="816"/>
      <c r="H27" s="19"/>
      <c r="I27" s="2"/>
      <c r="J27" s="1"/>
      <c r="K27" s="169">
        <f t="shared" si="0"/>
        <v>0</v>
      </c>
      <c r="L27" s="1"/>
      <c r="M27" s="1"/>
      <c r="N27" s="169">
        <f t="shared" si="1"/>
        <v>0</v>
      </c>
      <c r="P27" s="199">
        <f t="shared" si="5"/>
        <v>22</v>
      </c>
      <c r="Q27" s="813" t="str">
        <f t="shared" ref="Q27:Q38" si="6">IF(OR(C27=0,C27=""),"",C27)</f>
        <v/>
      </c>
      <c r="R27" s="813"/>
      <c r="S27" s="813"/>
      <c r="T27" s="813"/>
      <c r="U27" s="814"/>
      <c r="V27" s="202" t="str">
        <f t="shared" si="4"/>
        <v/>
      </c>
      <c r="W27" s="203">
        <f>IF(OR(V27="",V27=0),0,(Projeto!$AD$8*((1+Projeto!$AD$8)^V27))/(((1+Projeto!$AD$8)^V27)-1))</f>
        <v>0</v>
      </c>
      <c r="X27" s="204">
        <f>IF(AND(K27&gt;0,CustoContabil!$F$6&gt;0),K27*(CustoContabil!$F$21/CustoContabil!$F$6)*W27,0)</f>
        <v>0</v>
      </c>
      <c r="Y27" s="204">
        <f>IF(AND(N27&gt;0,CustoContabil!$D$6&gt;0),N27*(CustoContabil!$D$21/CustoContabil!$D$6)*W27,0)</f>
        <v>0</v>
      </c>
      <c r="Z27" s="205"/>
    </row>
    <row r="28" spans="2:26" ht="15" hidden="1" customHeight="1" outlineLevel="1" x14ac:dyDescent="0.35">
      <c r="B28" s="199">
        <v>23</v>
      </c>
      <c r="C28" s="815"/>
      <c r="D28" s="816"/>
      <c r="E28" s="816"/>
      <c r="F28" s="816"/>
      <c r="G28" s="816"/>
      <c r="H28" s="19"/>
      <c r="I28" s="2"/>
      <c r="J28" s="1"/>
      <c r="K28" s="169">
        <f t="shared" si="0"/>
        <v>0</v>
      </c>
      <c r="L28" s="1"/>
      <c r="M28" s="1"/>
      <c r="N28" s="169">
        <f t="shared" si="1"/>
        <v>0</v>
      </c>
      <c r="P28" s="199">
        <f t="shared" si="5"/>
        <v>23</v>
      </c>
      <c r="Q28" s="813" t="str">
        <f t="shared" si="6"/>
        <v/>
      </c>
      <c r="R28" s="813"/>
      <c r="S28" s="813"/>
      <c r="T28" s="813"/>
      <c r="U28" s="814"/>
      <c r="V28" s="202" t="str">
        <f t="shared" si="4"/>
        <v/>
      </c>
      <c r="W28" s="203">
        <f>IF(OR(V28="",V28=0),0,(Projeto!$AD$8*((1+Projeto!$AD$8)^V28))/(((1+Projeto!$AD$8)^V28)-1))</f>
        <v>0</v>
      </c>
      <c r="X28" s="204">
        <f>IF(AND(K28&gt;0,CustoContabil!$F$6&gt;0),K28*(CustoContabil!$F$21/CustoContabil!$F$6)*W28,0)</f>
        <v>0</v>
      </c>
      <c r="Y28" s="204">
        <f>IF(AND(N28&gt;0,CustoContabil!$D$6&gt;0),N28*(CustoContabil!$D$21/CustoContabil!$D$6)*W28,0)</f>
        <v>0</v>
      </c>
      <c r="Z28" s="205"/>
    </row>
    <row r="29" spans="2:26" ht="15" hidden="1" customHeight="1" outlineLevel="1" x14ac:dyDescent="0.35">
      <c r="B29" s="199">
        <v>24</v>
      </c>
      <c r="C29" s="815"/>
      <c r="D29" s="816"/>
      <c r="E29" s="816"/>
      <c r="F29" s="816"/>
      <c r="G29" s="816"/>
      <c r="H29" s="19"/>
      <c r="I29" s="2"/>
      <c r="J29" s="1"/>
      <c r="K29" s="169">
        <f t="shared" si="0"/>
        <v>0</v>
      </c>
      <c r="L29" s="1"/>
      <c r="M29" s="1"/>
      <c r="N29" s="169">
        <f t="shared" si="1"/>
        <v>0</v>
      </c>
      <c r="P29" s="199">
        <f t="shared" si="5"/>
        <v>24</v>
      </c>
      <c r="Q29" s="813" t="str">
        <f t="shared" si="6"/>
        <v/>
      </c>
      <c r="R29" s="813"/>
      <c r="S29" s="813"/>
      <c r="T29" s="813"/>
      <c r="U29" s="814"/>
      <c r="V29" s="202" t="str">
        <f t="shared" si="4"/>
        <v/>
      </c>
      <c r="W29" s="203">
        <f>IF(OR(V29="",V29=0),0,(Projeto!$AD$8*((1+Projeto!$AD$8)^V29))/(((1+Projeto!$AD$8)^V29)-1))</f>
        <v>0</v>
      </c>
      <c r="X29" s="204">
        <f>IF(AND(K29&gt;0,CustoContabil!$F$6&gt;0),K29*(CustoContabil!$F$21/CustoContabil!$F$6)*W29,0)</f>
        <v>0</v>
      </c>
      <c r="Y29" s="204">
        <f>IF(AND(N29&gt;0,CustoContabil!$D$6&gt;0),N29*(CustoContabil!$D$21/CustoContabil!$D$6)*W29,0)</f>
        <v>0</v>
      </c>
      <c r="Z29" s="205"/>
    </row>
    <row r="30" spans="2:26" ht="15" hidden="1" customHeight="1" outlineLevel="1" x14ac:dyDescent="0.35">
      <c r="B30" s="199">
        <v>25</v>
      </c>
      <c r="C30" s="815"/>
      <c r="D30" s="816"/>
      <c r="E30" s="816"/>
      <c r="F30" s="816"/>
      <c r="G30" s="816"/>
      <c r="H30" s="19"/>
      <c r="I30" s="2"/>
      <c r="J30" s="1"/>
      <c r="K30" s="169">
        <f t="shared" si="0"/>
        <v>0</v>
      </c>
      <c r="L30" s="1"/>
      <c r="M30" s="1"/>
      <c r="N30" s="169">
        <f t="shared" si="1"/>
        <v>0</v>
      </c>
      <c r="P30" s="199">
        <f t="shared" si="5"/>
        <v>25</v>
      </c>
      <c r="Q30" s="813" t="str">
        <f t="shared" si="6"/>
        <v/>
      </c>
      <c r="R30" s="813"/>
      <c r="S30" s="813"/>
      <c r="T30" s="813"/>
      <c r="U30" s="814"/>
      <c r="V30" s="202" t="str">
        <f t="shared" si="4"/>
        <v/>
      </c>
      <c r="W30" s="203">
        <f>IF(OR(V30="",V30=0),0,(Projeto!$AD$8*((1+Projeto!$AD$8)^V30))/(((1+Projeto!$AD$8)^V30)-1))</f>
        <v>0</v>
      </c>
      <c r="X30" s="204">
        <f>IF(AND(K30&gt;0,CustoContabil!$F$6&gt;0),K30*(CustoContabil!$F$21/CustoContabil!$F$6)*W30,0)</f>
        <v>0</v>
      </c>
      <c r="Y30" s="204">
        <f>IF(AND(N30&gt;0,CustoContabil!$D$6&gt;0),N30*(CustoContabil!$D$21/CustoContabil!$D$6)*W30,0)</f>
        <v>0</v>
      </c>
      <c r="Z30" s="205"/>
    </row>
    <row r="31" spans="2:26" ht="15" hidden="1" customHeight="1" outlineLevel="1" x14ac:dyDescent="0.35">
      <c r="B31" s="199">
        <v>26</v>
      </c>
      <c r="C31" s="815"/>
      <c r="D31" s="816"/>
      <c r="E31" s="816"/>
      <c r="F31" s="816"/>
      <c r="G31" s="816"/>
      <c r="H31" s="19"/>
      <c r="I31" s="2"/>
      <c r="J31" s="1"/>
      <c r="K31" s="169">
        <f t="shared" si="0"/>
        <v>0</v>
      </c>
      <c r="L31" s="1"/>
      <c r="M31" s="1"/>
      <c r="N31" s="169">
        <f t="shared" si="1"/>
        <v>0</v>
      </c>
      <c r="P31" s="199">
        <f t="shared" si="5"/>
        <v>26</v>
      </c>
      <c r="Q31" s="813" t="str">
        <f t="shared" si="6"/>
        <v/>
      </c>
      <c r="R31" s="813"/>
      <c r="S31" s="813"/>
      <c r="T31" s="813"/>
      <c r="U31" s="814"/>
      <c r="V31" s="202" t="str">
        <f t="shared" si="4"/>
        <v/>
      </c>
      <c r="W31" s="203">
        <f>IF(OR(V31="",V31=0),0,(Projeto!$AD$8*((1+Projeto!$AD$8)^V31))/(((1+Projeto!$AD$8)^V31)-1))</f>
        <v>0</v>
      </c>
      <c r="X31" s="204">
        <f>IF(AND(K31&gt;0,CustoContabil!$F$6&gt;0),K31*(CustoContabil!$F$21/CustoContabil!$F$6)*W31,0)</f>
        <v>0</v>
      </c>
      <c r="Y31" s="204">
        <f>IF(AND(N31&gt;0,CustoContabil!$D$6&gt;0),N31*(CustoContabil!$D$21/CustoContabil!$D$6)*W31,0)</f>
        <v>0</v>
      </c>
      <c r="Z31" s="205"/>
    </row>
    <row r="32" spans="2:26" ht="15" hidden="1" customHeight="1" outlineLevel="1" x14ac:dyDescent="0.35">
      <c r="B32" s="199">
        <v>27</v>
      </c>
      <c r="C32" s="815"/>
      <c r="D32" s="816"/>
      <c r="E32" s="816"/>
      <c r="F32" s="816"/>
      <c r="G32" s="816"/>
      <c r="H32" s="19"/>
      <c r="I32" s="2"/>
      <c r="J32" s="1"/>
      <c r="K32" s="169">
        <f t="shared" si="0"/>
        <v>0</v>
      </c>
      <c r="L32" s="1"/>
      <c r="M32" s="1"/>
      <c r="N32" s="169">
        <f t="shared" si="1"/>
        <v>0</v>
      </c>
      <c r="P32" s="199">
        <f t="shared" si="5"/>
        <v>27</v>
      </c>
      <c r="Q32" s="813" t="str">
        <f t="shared" si="6"/>
        <v/>
      </c>
      <c r="R32" s="813"/>
      <c r="S32" s="813"/>
      <c r="T32" s="813"/>
      <c r="U32" s="814"/>
      <c r="V32" s="202" t="str">
        <f t="shared" si="4"/>
        <v/>
      </c>
      <c r="W32" s="203">
        <f>IF(OR(V32="",V32=0),0,(Projeto!$AD$8*((1+Projeto!$AD$8)^V32))/(((1+Projeto!$AD$8)^V32)-1))</f>
        <v>0</v>
      </c>
      <c r="X32" s="204">
        <f>IF(AND(K32&gt;0,CustoContabil!$F$6&gt;0),K32*(CustoContabil!$F$21/CustoContabil!$F$6)*W32,0)</f>
        <v>0</v>
      </c>
      <c r="Y32" s="204">
        <f>IF(AND(N32&gt;0,CustoContabil!$D$6&gt;0),N32*(CustoContabil!$D$21/CustoContabil!$D$6)*W32,0)</f>
        <v>0</v>
      </c>
      <c r="Z32" s="205"/>
    </row>
    <row r="33" spans="2:26" ht="15" hidden="1" customHeight="1" outlineLevel="1" x14ac:dyDescent="0.35">
      <c r="B33" s="199">
        <v>28</v>
      </c>
      <c r="C33" s="815"/>
      <c r="D33" s="816"/>
      <c r="E33" s="816"/>
      <c r="F33" s="816"/>
      <c r="G33" s="816"/>
      <c r="H33" s="19"/>
      <c r="I33" s="2"/>
      <c r="J33" s="1"/>
      <c r="K33" s="169">
        <f t="shared" si="0"/>
        <v>0</v>
      </c>
      <c r="L33" s="1"/>
      <c r="M33" s="1"/>
      <c r="N33" s="169">
        <f t="shared" si="1"/>
        <v>0</v>
      </c>
      <c r="P33" s="199">
        <f t="shared" si="5"/>
        <v>28</v>
      </c>
      <c r="Q33" s="813" t="str">
        <f t="shared" si="6"/>
        <v/>
      </c>
      <c r="R33" s="813"/>
      <c r="S33" s="813"/>
      <c r="T33" s="813"/>
      <c r="U33" s="814"/>
      <c r="V33" s="202" t="str">
        <f t="shared" si="4"/>
        <v/>
      </c>
      <c r="W33" s="203">
        <f>IF(OR(V33="",V33=0),0,(Projeto!$AD$8*((1+Projeto!$AD$8)^V33))/(((1+Projeto!$AD$8)^V33)-1))</f>
        <v>0</v>
      </c>
      <c r="X33" s="204">
        <f>IF(AND(K33&gt;0,CustoContabil!$F$6&gt;0),K33*(CustoContabil!$F$21/CustoContabil!$F$6)*W33,0)</f>
        <v>0</v>
      </c>
      <c r="Y33" s="204">
        <f>IF(AND(N33&gt;0,CustoContabil!$D$6&gt;0),N33*(CustoContabil!$D$21/CustoContabil!$D$6)*W33,0)</f>
        <v>0</v>
      </c>
      <c r="Z33" s="205"/>
    </row>
    <row r="34" spans="2:26" ht="15" hidden="1" customHeight="1" outlineLevel="1" x14ac:dyDescent="0.35">
      <c r="B34" s="199">
        <v>29</v>
      </c>
      <c r="C34" s="815"/>
      <c r="D34" s="816"/>
      <c r="E34" s="816"/>
      <c r="F34" s="816"/>
      <c r="G34" s="816"/>
      <c r="H34" s="19"/>
      <c r="I34" s="2"/>
      <c r="J34" s="1"/>
      <c r="K34" s="169">
        <f t="shared" si="0"/>
        <v>0</v>
      </c>
      <c r="L34" s="1"/>
      <c r="M34" s="1"/>
      <c r="N34" s="169">
        <f t="shared" si="1"/>
        <v>0</v>
      </c>
      <c r="P34" s="199">
        <f t="shared" si="5"/>
        <v>29</v>
      </c>
      <c r="Q34" s="813" t="str">
        <f t="shared" si="6"/>
        <v/>
      </c>
      <c r="R34" s="813"/>
      <c r="S34" s="813"/>
      <c r="T34" s="813"/>
      <c r="U34" s="814"/>
      <c r="V34" s="202" t="str">
        <f t="shared" si="4"/>
        <v/>
      </c>
      <c r="W34" s="203">
        <f>IF(OR(V34="",V34=0),0,(Projeto!$AD$8*((1+Projeto!$AD$8)^V34))/(((1+Projeto!$AD$8)^V34)-1))</f>
        <v>0</v>
      </c>
      <c r="X34" s="204">
        <f>IF(AND(K34&gt;0,CustoContabil!$F$6&gt;0),K34*(CustoContabil!$F$21/CustoContabil!$F$6)*W34,0)</f>
        <v>0</v>
      </c>
      <c r="Y34" s="204">
        <f>IF(AND(N34&gt;0,CustoContabil!$D$6&gt;0),N34*(CustoContabil!$D$21/CustoContabil!$D$6)*W34,0)</f>
        <v>0</v>
      </c>
      <c r="Z34" s="205"/>
    </row>
    <row r="35" spans="2:26" ht="15" hidden="1" customHeight="1" outlineLevel="1" x14ac:dyDescent="0.35">
      <c r="B35" s="199">
        <v>30</v>
      </c>
      <c r="C35" s="815"/>
      <c r="D35" s="816"/>
      <c r="E35" s="816"/>
      <c r="F35" s="816"/>
      <c r="G35" s="816"/>
      <c r="H35" s="19"/>
      <c r="I35" s="2"/>
      <c r="J35" s="1"/>
      <c r="K35" s="169">
        <f t="shared" si="0"/>
        <v>0</v>
      </c>
      <c r="L35" s="1"/>
      <c r="M35" s="1"/>
      <c r="N35" s="169">
        <f t="shared" si="1"/>
        <v>0</v>
      </c>
      <c r="P35" s="199">
        <f t="shared" si="5"/>
        <v>30</v>
      </c>
      <c r="Q35" s="813" t="str">
        <f t="shared" si="6"/>
        <v/>
      </c>
      <c r="R35" s="813"/>
      <c r="S35" s="813"/>
      <c r="T35" s="813"/>
      <c r="U35" s="814"/>
      <c r="V35" s="202" t="str">
        <f t="shared" si="4"/>
        <v/>
      </c>
      <c r="W35" s="203">
        <f>IF(OR(V35="",V35=0),0,(Projeto!$AD$8*((1+Projeto!$AD$8)^V35))/(((1+Projeto!$AD$8)^V35)-1))</f>
        <v>0</v>
      </c>
      <c r="X35" s="204">
        <f>IF(AND(K35&gt;0,CustoContabil!$F$6&gt;0),K35*(CustoContabil!$F$21/CustoContabil!$F$6)*W35,0)</f>
        <v>0</v>
      </c>
      <c r="Y35" s="204">
        <f>IF(AND(N35&gt;0,CustoContabil!$D$6&gt;0),N35*(CustoContabil!$D$21/CustoContabil!$D$6)*W35,0)</f>
        <v>0</v>
      </c>
      <c r="Z35" s="205"/>
    </row>
    <row r="36" spans="2:26" ht="15" hidden="1" customHeight="1" outlineLevel="1" x14ac:dyDescent="0.35">
      <c r="B36" s="199">
        <v>31</v>
      </c>
      <c r="C36" s="815"/>
      <c r="D36" s="816"/>
      <c r="E36" s="816"/>
      <c r="F36" s="816"/>
      <c r="G36" s="816"/>
      <c r="H36" s="19"/>
      <c r="I36" s="2"/>
      <c r="J36" s="1"/>
      <c r="K36" s="169">
        <f t="shared" si="0"/>
        <v>0</v>
      </c>
      <c r="L36" s="1"/>
      <c r="M36" s="1"/>
      <c r="N36" s="169">
        <f t="shared" si="1"/>
        <v>0</v>
      </c>
      <c r="P36" s="199">
        <f t="shared" si="5"/>
        <v>31</v>
      </c>
      <c r="Q36" s="813" t="str">
        <f t="shared" si="6"/>
        <v/>
      </c>
      <c r="R36" s="813"/>
      <c r="S36" s="813"/>
      <c r="T36" s="813"/>
      <c r="U36" s="814"/>
      <c r="V36" s="202" t="str">
        <f>IF(N36=0,"",H36)</f>
        <v/>
      </c>
      <c r="W36" s="203">
        <f>IF(OR(V36="",V36=0),0,(Projeto!$AD$8*((1+Projeto!$AD$8)^V36))/(((1+Projeto!$AD$8)^V36)-1))</f>
        <v>0</v>
      </c>
      <c r="X36" s="204">
        <f>IF(AND(K36&gt;0,CustoContabil!$F$6&gt;0),K36*(CustoContabil!$F$21/CustoContabil!$F$6)*W36,0)</f>
        <v>0</v>
      </c>
      <c r="Y36" s="204">
        <f>IF(AND(N36&gt;0,CustoContabil!$D$6&gt;0),N36*(CustoContabil!$D$21/CustoContabil!$D$6)*W36,0)</f>
        <v>0</v>
      </c>
      <c r="Z36" s="205"/>
    </row>
    <row r="37" spans="2:26" ht="15" hidden="1" customHeight="1" outlineLevel="1" x14ac:dyDescent="0.35">
      <c r="B37" s="199">
        <v>32</v>
      </c>
      <c r="C37" s="815"/>
      <c r="D37" s="816"/>
      <c r="E37" s="816"/>
      <c r="F37" s="816"/>
      <c r="G37" s="816"/>
      <c r="H37" s="19"/>
      <c r="I37" s="2"/>
      <c r="J37" s="1"/>
      <c r="K37" s="169">
        <f t="shared" si="0"/>
        <v>0</v>
      </c>
      <c r="L37" s="1"/>
      <c r="M37" s="1"/>
      <c r="N37" s="169">
        <f t="shared" si="1"/>
        <v>0</v>
      </c>
      <c r="P37" s="199">
        <f t="shared" si="5"/>
        <v>32</v>
      </c>
      <c r="Q37" s="813" t="str">
        <f t="shared" si="6"/>
        <v/>
      </c>
      <c r="R37" s="813"/>
      <c r="S37" s="813"/>
      <c r="T37" s="813"/>
      <c r="U37" s="814"/>
      <c r="V37" s="202" t="str">
        <f t="shared" si="4"/>
        <v/>
      </c>
      <c r="W37" s="203">
        <f>IF(OR(V37="",V37=0),0,(Projeto!$AD$8*((1+Projeto!$AD$8)^V37))/(((1+Projeto!$AD$8)^V37)-1))</f>
        <v>0</v>
      </c>
      <c r="X37" s="204">
        <f>IF(AND(K37&gt;0,CustoContabil!$F$6&gt;0),K37*(CustoContabil!$F$21/CustoContabil!$F$6)*W37,0)</f>
        <v>0</v>
      </c>
      <c r="Y37" s="204">
        <f>IF(AND(N37&gt;0,CustoContabil!$D$6&gt;0),N37*(CustoContabil!$D$21/CustoContabil!$D$6)*W37,0)</f>
        <v>0</v>
      </c>
      <c r="Z37" s="205"/>
    </row>
    <row r="38" spans="2:26" ht="15" hidden="1" customHeight="1" outlineLevel="1" x14ac:dyDescent="0.35">
      <c r="B38" s="199">
        <v>33</v>
      </c>
      <c r="C38" s="815"/>
      <c r="D38" s="816"/>
      <c r="E38" s="816"/>
      <c r="F38" s="816"/>
      <c r="G38" s="816"/>
      <c r="H38" s="19"/>
      <c r="I38" s="2"/>
      <c r="J38" s="1"/>
      <c r="K38" s="169">
        <f t="shared" si="0"/>
        <v>0</v>
      </c>
      <c r="L38" s="1"/>
      <c r="M38" s="1"/>
      <c r="N38" s="169">
        <f t="shared" si="1"/>
        <v>0</v>
      </c>
      <c r="P38" s="199">
        <f t="shared" si="5"/>
        <v>33</v>
      </c>
      <c r="Q38" s="813" t="str">
        <f t="shared" si="6"/>
        <v/>
      </c>
      <c r="R38" s="813"/>
      <c r="S38" s="813"/>
      <c r="T38" s="813"/>
      <c r="U38" s="814"/>
      <c r="V38" s="202" t="str">
        <f t="shared" si="4"/>
        <v/>
      </c>
      <c r="W38" s="203">
        <f>IF(OR(V38="",V38=0),0,(Projeto!$AD$8*((1+Projeto!$AD$8)^V38))/(((1+Projeto!$AD$8)^V38)-1))</f>
        <v>0</v>
      </c>
      <c r="X38" s="204">
        <f>IF(AND(K38&gt;0,CustoContabil!$F$6&gt;0),K38*(CustoContabil!$F$21/CustoContabil!$F$6)*W38,0)</f>
        <v>0</v>
      </c>
      <c r="Y38" s="204">
        <f>IF(AND(N38&gt;0,CustoContabil!$D$6&gt;0),N38*(CustoContabil!$D$21/CustoContabil!$D$6)*W38,0)</f>
        <v>0</v>
      </c>
      <c r="Z38" s="205"/>
    </row>
    <row r="39" spans="2:26" ht="15" hidden="1" customHeight="1" outlineLevel="1" x14ac:dyDescent="0.35">
      <c r="B39" s="199">
        <v>34</v>
      </c>
      <c r="C39" s="815"/>
      <c r="D39" s="816"/>
      <c r="E39" s="816"/>
      <c r="F39" s="816"/>
      <c r="G39" s="816"/>
      <c r="H39" s="19"/>
      <c r="I39" s="2"/>
      <c r="J39" s="1"/>
      <c r="K39" s="169">
        <f t="shared" si="0"/>
        <v>0</v>
      </c>
      <c r="L39" s="1"/>
      <c r="M39" s="1"/>
      <c r="N39" s="169">
        <f t="shared" si="1"/>
        <v>0</v>
      </c>
      <c r="P39" s="199">
        <f t="shared" si="5"/>
        <v>34</v>
      </c>
      <c r="Q39" s="813" t="str">
        <f>IF(OR(C39=0,C39=""),"",C39)</f>
        <v/>
      </c>
      <c r="R39" s="813"/>
      <c r="S39" s="813"/>
      <c r="T39" s="813"/>
      <c r="U39" s="814"/>
      <c r="V39" s="202" t="str">
        <f t="shared" si="4"/>
        <v/>
      </c>
      <c r="W39" s="203">
        <f>IF(OR(V39="",V39=0),0,(Projeto!$AD$8*((1+Projeto!$AD$8)^V39))/(((1+Projeto!$AD$8)^V39)-1))</f>
        <v>0</v>
      </c>
      <c r="X39" s="204">
        <f>IF(AND(K39&gt;0,CustoContabil!$F$6&gt;0),K39*(CustoContabil!$F$21/CustoContabil!$F$6)*W39,0)</f>
        <v>0</v>
      </c>
      <c r="Y39" s="204">
        <f>IF(AND(N39&gt;0,CustoContabil!$D$6&gt;0),N39*(CustoContabil!$D$21/CustoContabil!$D$6)*W39,0)</f>
        <v>0</v>
      </c>
      <c r="Z39" s="205"/>
    </row>
    <row r="40" spans="2:26" ht="15" hidden="1" customHeight="1" outlineLevel="1" x14ac:dyDescent="0.35">
      <c r="B40" s="199">
        <v>35</v>
      </c>
      <c r="C40" s="815"/>
      <c r="D40" s="816"/>
      <c r="E40" s="816"/>
      <c r="F40" s="816"/>
      <c r="G40" s="816"/>
      <c r="H40" s="19"/>
      <c r="I40" s="2"/>
      <c r="J40" s="1"/>
      <c r="K40" s="169">
        <f t="shared" si="0"/>
        <v>0</v>
      </c>
      <c r="L40" s="1"/>
      <c r="M40" s="1"/>
      <c r="N40" s="169">
        <f t="shared" si="1"/>
        <v>0</v>
      </c>
      <c r="P40" s="199">
        <f t="shared" si="5"/>
        <v>35</v>
      </c>
      <c r="Q40" s="813" t="str">
        <f t="shared" ref="Q40:Q48" si="7">IF(OR(C40=0,C40=""),"",C40)</f>
        <v/>
      </c>
      <c r="R40" s="813"/>
      <c r="S40" s="813"/>
      <c r="T40" s="813"/>
      <c r="U40" s="814"/>
      <c r="V40" s="202" t="str">
        <f t="shared" si="4"/>
        <v/>
      </c>
      <c r="W40" s="203">
        <f>IF(OR(V40="",V40=0),0,(Projeto!$AD$8*((1+Projeto!$AD$8)^V40))/(((1+Projeto!$AD$8)^V40)-1))</f>
        <v>0</v>
      </c>
      <c r="X40" s="204">
        <f>IF(AND(K40&gt;0,CustoContabil!$F$6&gt;0),K40*(CustoContabil!$F$21/CustoContabil!$F$6)*W40,0)</f>
        <v>0</v>
      </c>
      <c r="Y40" s="204">
        <f>IF(AND(N40&gt;0,CustoContabil!$D$6&gt;0),N40*(CustoContabil!$D$21/CustoContabil!$D$6)*W40,0)</f>
        <v>0</v>
      </c>
      <c r="Z40" s="205"/>
    </row>
    <row r="41" spans="2:26" ht="15" hidden="1" customHeight="1" outlineLevel="1" x14ac:dyDescent="0.35">
      <c r="B41" s="199">
        <v>36</v>
      </c>
      <c r="C41" s="815"/>
      <c r="D41" s="816"/>
      <c r="E41" s="816"/>
      <c r="F41" s="816"/>
      <c r="G41" s="816"/>
      <c r="H41" s="19"/>
      <c r="I41" s="2"/>
      <c r="J41" s="1"/>
      <c r="K41" s="169">
        <f t="shared" si="0"/>
        <v>0</v>
      </c>
      <c r="L41" s="1"/>
      <c r="M41" s="1"/>
      <c r="N41" s="169">
        <f t="shared" si="1"/>
        <v>0</v>
      </c>
      <c r="P41" s="199">
        <f t="shared" si="5"/>
        <v>36</v>
      </c>
      <c r="Q41" s="813" t="str">
        <f t="shared" si="7"/>
        <v/>
      </c>
      <c r="R41" s="813"/>
      <c r="S41" s="813"/>
      <c r="T41" s="813"/>
      <c r="U41" s="814"/>
      <c r="V41" s="202" t="str">
        <f t="shared" si="4"/>
        <v/>
      </c>
      <c r="W41" s="203">
        <f>IF(OR(V41="",V41=0),0,(Projeto!$AD$8*((1+Projeto!$AD$8)^V41))/(((1+Projeto!$AD$8)^V41)-1))</f>
        <v>0</v>
      </c>
      <c r="X41" s="204">
        <f>IF(AND(K41&gt;0,CustoContabil!$F$6&gt;0),K41*(CustoContabil!$F$21/CustoContabil!$F$6)*W41,0)</f>
        <v>0</v>
      </c>
      <c r="Y41" s="204">
        <f>IF(AND(N41&gt;0,CustoContabil!$D$6&gt;0),N41*(CustoContabil!$D$21/CustoContabil!$D$6)*W41,0)</f>
        <v>0</v>
      </c>
      <c r="Z41" s="205"/>
    </row>
    <row r="42" spans="2:26" ht="15" hidden="1" customHeight="1" outlineLevel="1" x14ac:dyDescent="0.35">
      <c r="B42" s="199">
        <v>37</v>
      </c>
      <c r="C42" s="815"/>
      <c r="D42" s="816"/>
      <c r="E42" s="816"/>
      <c r="F42" s="816"/>
      <c r="G42" s="816"/>
      <c r="H42" s="19"/>
      <c r="I42" s="2"/>
      <c r="J42" s="1"/>
      <c r="K42" s="169">
        <f t="shared" si="0"/>
        <v>0</v>
      </c>
      <c r="L42" s="1"/>
      <c r="M42" s="1"/>
      <c r="N42" s="169">
        <f t="shared" si="1"/>
        <v>0</v>
      </c>
      <c r="P42" s="199">
        <f t="shared" si="5"/>
        <v>37</v>
      </c>
      <c r="Q42" s="813" t="str">
        <f t="shared" si="7"/>
        <v/>
      </c>
      <c r="R42" s="813"/>
      <c r="S42" s="813"/>
      <c r="T42" s="813"/>
      <c r="U42" s="814"/>
      <c r="V42" s="202" t="str">
        <f t="shared" si="4"/>
        <v/>
      </c>
      <c r="W42" s="203">
        <f>IF(OR(V42="",V42=0),0,(Projeto!$AD$8*((1+Projeto!$AD$8)^V42))/(((1+Projeto!$AD$8)^V42)-1))</f>
        <v>0</v>
      </c>
      <c r="X42" s="204">
        <f>IF(AND(K42&gt;0,CustoContabil!$F$6&gt;0),K42*(CustoContabil!$F$21/CustoContabil!$F$6)*W42,0)</f>
        <v>0</v>
      </c>
      <c r="Y42" s="204">
        <f>IF(AND(N42&gt;0,CustoContabil!$D$6&gt;0),N42*(CustoContabil!$D$21/CustoContabil!$D$6)*W42,0)</f>
        <v>0</v>
      </c>
      <c r="Z42" s="205"/>
    </row>
    <row r="43" spans="2:26" ht="15" hidden="1" customHeight="1" outlineLevel="1" x14ac:dyDescent="0.35">
      <c r="B43" s="199">
        <v>38</v>
      </c>
      <c r="C43" s="815"/>
      <c r="D43" s="816"/>
      <c r="E43" s="816"/>
      <c r="F43" s="816"/>
      <c r="G43" s="816"/>
      <c r="H43" s="19"/>
      <c r="I43" s="2"/>
      <c r="J43" s="1"/>
      <c r="K43" s="169">
        <f t="shared" si="0"/>
        <v>0</v>
      </c>
      <c r="L43" s="1"/>
      <c r="M43" s="1"/>
      <c r="N43" s="169">
        <f t="shared" si="1"/>
        <v>0</v>
      </c>
      <c r="P43" s="199">
        <f t="shared" si="5"/>
        <v>38</v>
      </c>
      <c r="Q43" s="813" t="str">
        <f t="shared" si="7"/>
        <v/>
      </c>
      <c r="R43" s="813"/>
      <c r="S43" s="813"/>
      <c r="T43" s="813"/>
      <c r="U43" s="814"/>
      <c r="V43" s="202" t="str">
        <f t="shared" si="4"/>
        <v/>
      </c>
      <c r="W43" s="203">
        <f>IF(OR(V43="",V43=0),0,(Projeto!$AD$8*((1+Projeto!$AD$8)^V43))/(((1+Projeto!$AD$8)^V43)-1))</f>
        <v>0</v>
      </c>
      <c r="X43" s="204">
        <f>IF(AND(K43&gt;0,CustoContabil!$F$6&gt;0),K43*(CustoContabil!$F$21/CustoContabil!$F$6)*W43,0)</f>
        <v>0</v>
      </c>
      <c r="Y43" s="204">
        <f>IF(AND(N43&gt;0,CustoContabil!$D$6&gt;0),N43*(CustoContabil!$D$21/CustoContabil!$D$6)*W43,0)</f>
        <v>0</v>
      </c>
      <c r="Z43" s="205"/>
    </row>
    <row r="44" spans="2:26" ht="15" hidden="1" customHeight="1" outlineLevel="1" x14ac:dyDescent="0.35">
      <c r="B44" s="199">
        <v>39</v>
      </c>
      <c r="C44" s="815"/>
      <c r="D44" s="816"/>
      <c r="E44" s="816"/>
      <c r="F44" s="816"/>
      <c r="G44" s="816"/>
      <c r="H44" s="19"/>
      <c r="I44" s="2"/>
      <c r="J44" s="1"/>
      <c r="K44" s="169">
        <f t="shared" si="0"/>
        <v>0</v>
      </c>
      <c r="L44" s="1"/>
      <c r="M44" s="1"/>
      <c r="N44" s="169">
        <f t="shared" si="1"/>
        <v>0</v>
      </c>
      <c r="P44" s="199">
        <f t="shared" si="5"/>
        <v>39</v>
      </c>
      <c r="Q44" s="813" t="str">
        <f t="shared" si="7"/>
        <v/>
      </c>
      <c r="R44" s="813"/>
      <c r="S44" s="813"/>
      <c r="T44" s="813"/>
      <c r="U44" s="814"/>
      <c r="V44" s="202" t="str">
        <f t="shared" si="4"/>
        <v/>
      </c>
      <c r="W44" s="203">
        <f>IF(OR(V44="",V44=0),0,(Projeto!$AD$8*((1+Projeto!$AD$8)^V44))/(((1+Projeto!$AD$8)^V44)-1))</f>
        <v>0</v>
      </c>
      <c r="X44" s="204">
        <f>IF(AND(K44&gt;0,CustoContabil!$F$6&gt;0),K44*(CustoContabil!$F$21/CustoContabil!$F$6)*W44,0)</f>
        <v>0</v>
      </c>
      <c r="Y44" s="204">
        <f>IF(AND(N44&gt;0,CustoContabil!$D$6&gt;0),N44*(CustoContabil!$D$21/CustoContabil!$D$6)*W44,0)</f>
        <v>0</v>
      </c>
      <c r="Z44" s="205"/>
    </row>
    <row r="45" spans="2:26" ht="15" hidden="1" customHeight="1" outlineLevel="1" x14ac:dyDescent="0.35">
      <c r="B45" s="199">
        <v>40</v>
      </c>
      <c r="C45" s="815"/>
      <c r="D45" s="816"/>
      <c r="E45" s="816"/>
      <c r="F45" s="816"/>
      <c r="G45" s="816"/>
      <c r="H45" s="19"/>
      <c r="I45" s="2"/>
      <c r="J45" s="1"/>
      <c r="K45" s="169">
        <f t="shared" si="0"/>
        <v>0</v>
      </c>
      <c r="L45" s="1"/>
      <c r="M45" s="1"/>
      <c r="N45" s="169">
        <f t="shared" si="1"/>
        <v>0</v>
      </c>
      <c r="P45" s="199">
        <f t="shared" si="5"/>
        <v>40</v>
      </c>
      <c r="Q45" s="813" t="str">
        <f t="shared" si="7"/>
        <v/>
      </c>
      <c r="R45" s="813"/>
      <c r="S45" s="813"/>
      <c r="T45" s="813"/>
      <c r="U45" s="814"/>
      <c r="V45" s="202" t="str">
        <f t="shared" si="4"/>
        <v/>
      </c>
      <c r="W45" s="203">
        <f>IF(OR(V45="",V45=0),0,(Projeto!$AD$8*((1+Projeto!$AD$8)^V45))/(((1+Projeto!$AD$8)^V45)-1))</f>
        <v>0</v>
      </c>
      <c r="X45" s="204">
        <f>IF(AND(K45&gt;0,CustoContabil!$F$6&gt;0),K45*(CustoContabil!$F$21/CustoContabil!$F$6)*W45,0)</f>
        <v>0</v>
      </c>
      <c r="Y45" s="204">
        <f>IF(AND(N45&gt;0,CustoContabil!$D$6&gt;0),N45*(CustoContabil!$D$21/CustoContabil!$D$6)*W45,0)</f>
        <v>0</v>
      </c>
      <c r="Z45" s="205"/>
    </row>
    <row r="46" spans="2:26" ht="15" hidden="1" customHeight="1" outlineLevel="1" x14ac:dyDescent="0.35">
      <c r="B46" s="199">
        <v>41</v>
      </c>
      <c r="C46" s="815"/>
      <c r="D46" s="816"/>
      <c r="E46" s="816"/>
      <c r="F46" s="816"/>
      <c r="G46" s="816"/>
      <c r="H46" s="19"/>
      <c r="I46" s="2"/>
      <c r="J46" s="1"/>
      <c r="K46" s="169">
        <f t="shared" si="0"/>
        <v>0</v>
      </c>
      <c r="L46" s="1"/>
      <c r="M46" s="1"/>
      <c r="N46" s="169">
        <f t="shared" si="1"/>
        <v>0</v>
      </c>
      <c r="P46" s="199">
        <f t="shared" si="5"/>
        <v>41</v>
      </c>
      <c r="Q46" s="813" t="str">
        <f t="shared" si="7"/>
        <v/>
      </c>
      <c r="R46" s="813"/>
      <c r="S46" s="813"/>
      <c r="T46" s="813"/>
      <c r="U46" s="814"/>
      <c r="V46" s="202" t="str">
        <f t="shared" si="4"/>
        <v/>
      </c>
      <c r="W46" s="203">
        <f>IF(OR(V46="",V46=0),0,(Projeto!$AD$8*((1+Projeto!$AD$8)^V46))/(((1+Projeto!$AD$8)^V46)-1))</f>
        <v>0</v>
      </c>
      <c r="X46" s="204">
        <f>IF(AND(K46&gt;0,CustoContabil!$F$6&gt;0),K46*(CustoContabil!$F$21/CustoContabil!$F$6)*W46,0)</f>
        <v>0</v>
      </c>
      <c r="Y46" s="204">
        <f>IF(AND(N46&gt;0,CustoContabil!$D$6&gt;0),N46*(CustoContabil!$D$21/CustoContabil!$D$6)*W46,0)</f>
        <v>0</v>
      </c>
      <c r="Z46" s="205"/>
    </row>
    <row r="47" spans="2:26" ht="15" hidden="1" customHeight="1" outlineLevel="1" x14ac:dyDescent="0.35">
      <c r="B47" s="199">
        <v>42</v>
      </c>
      <c r="C47" s="815"/>
      <c r="D47" s="816"/>
      <c r="E47" s="816"/>
      <c r="F47" s="816"/>
      <c r="G47" s="816"/>
      <c r="H47" s="19"/>
      <c r="I47" s="2"/>
      <c r="J47" s="1"/>
      <c r="K47" s="169">
        <f t="shared" si="0"/>
        <v>0</v>
      </c>
      <c r="L47" s="1"/>
      <c r="M47" s="1"/>
      <c r="N47" s="169">
        <f t="shared" si="1"/>
        <v>0</v>
      </c>
      <c r="P47" s="199">
        <f t="shared" si="5"/>
        <v>42</v>
      </c>
      <c r="Q47" s="813" t="str">
        <f t="shared" si="7"/>
        <v/>
      </c>
      <c r="R47" s="813"/>
      <c r="S47" s="813"/>
      <c r="T47" s="813"/>
      <c r="U47" s="814"/>
      <c r="V47" s="202" t="str">
        <f t="shared" si="4"/>
        <v/>
      </c>
      <c r="W47" s="203">
        <f>IF(OR(V47="",V47=0),0,(Projeto!$AD$8*((1+Projeto!$AD$8)^V47))/(((1+Projeto!$AD$8)^V47)-1))</f>
        <v>0</v>
      </c>
      <c r="X47" s="204">
        <f>IF(AND(K47&gt;0,CustoContabil!$F$6&gt;0),K47*(CustoContabil!$F$21/CustoContabil!$F$6)*W47,0)</f>
        <v>0</v>
      </c>
      <c r="Y47" s="204">
        <f>IF(AND(N47&gt;0,CustoContabil!$D$6&gt;0),N47*(CustoContabil!$D$21/CustoContabil!$D$6)*W47,0)</f>
        <v>0</v>
      </c>
      <c r="Z47" s="205"/>
    </row>
    <row r="48" spans="2:26" ht="15" hidden="1" customHeight="1" outlineLevel="1" x14ac:dyDescent="0.35">
      <c r="B48" s="199">
        <v>43</v>
      </c>
      <c r="C48" s="815"/>
      <c r="D48" s="816"/>
      <c r="E48" s="816"/>
      <c r="F48" s="816"/>
      <c r="G48" s="816"/>
      <c r="H48" s="19"/>
      <c r="I48" s="2"/>
      <c r="J48" s="1"/>
      <c r="K48" s="169">
        <f t="shared" si="0"/>
        <v>0</v>
      </c>
      <c r="L48" s="1"/>
      <c r="M48" s="1"/>
      <c r="N48" s="169">
        <f t="shared" si="1"/>
        <v>0</v>
      </c>
      <c r="P48" s="199">
        <f t="shared" si="5"/>
        <v>43</v>
      </c>
      <c r="Q48" s="813" t="str">
        <f t="shared" si="7"/>
        <v/>
      </c>
      <c r="R48" s="813"/>
      <c r="S48" s="813"/>
      <c r="T48" s="813"/>
      <c r="U48" s="814"/>
      <c r="V48" s="202" t="str">
        <f t="shared" si="4"/>
        <v/>
      </c>
      <c r="W48" s="203">
        <f>IF(OR(V48="",V48=0),0,(Projeto!$AD$8*((1+Projeto!$AD$8)^V48))/(((1+Projeto!$AD$8)^V48)-1))</f>
        <v>0</v>
      </c>
      <c r="X48" s="204">
        <f>IF(AND(K48&gt;0,CustoContabil!$F$6&gt;0),K48*(CustoContabil!$F$21/CustoContabil!$F$6)*W48,0)</f>
        <v>0</v>
      </c>
      <c r="Y48" s="204">
        <f>IF(AND(N48&gt;0,CustoContabil!$D$6&gt;0),N48*(CustoContabil!$D$21/CustoContabil!$D$6)*W48,0)</f>
        <v>0</v>
      </c>
      <c r="Z48" s="205"/>
    </row>
    <row r="49" spans="2:26" ht="15" hidden="1" customHeight="1" outlineLevel="1" x14ac:dyDescent="0.35">
      <c r="B49" s="199">
        <v>44</v>
      </c>
      <c r="C49" s="815"/>
      <c r="D49" s="816"/>
      <c r="E49" s="816"/>
      <c r="F49" s="816"/>
      <c r="G49" s="816"/>
      <c r="H49" s="19"/>
      <c r="I49" s="2"/>
      <c r="J49" s="1"/>
      <c r="K49" s="169">
        <f t="shared" si="0"/>
        <v>0</v>
      </c>
      <c r="L49" s="1"/>
      <c r="M49" s="1"/>
      <c r="N49" s="169">
        <f t="shared" si="1"/>
        <v>0</v>
      </c>
      <c r="P49" s="199">
        <f t="shared" si="5"/>
        <v>44</v>
      </c>
      <c r="Q49" s="813" t="str">
        <f>IF(OR(C49=0,C49=""),"",C49)</f>
        <v/>
      </c>
      <c r="R49" s="813"/>
      <c r="S49" s="813"/>
      <c r="T49" s="813"/>
      <c r="U49" s="814"/>
      <c r="V49" s="202" t="str">
        <f t="shared" si="4"/>
        <v/>
      </c>
      <c r="W49" s="203">
        <f>IF(OR(V49="",V49=0),0,(Projeto!$AD$8*((1+Projeto!$AD$8)^V49))/(((1+Projeto!$AD$8)^V49)-1))</f>
        <v>0</v>
      </c>
      <c r="X49" s="204">
        <f>IF(AND(K49&gt;0,CustoContabil!$F$6&gt;0),K49*(CustoContabil!$F$21/CustoContabil!$F$6)*W49,0)</f>
        <v>0</v>
      </c>
      <c r="Y49" s="204">
        <f>IF(AND(N49&gt;0,CustoContabil!$D$6&gt;0),N49*(CustoContabil!$D$21/CustoContabil!$D$6)*W49,0)</f>
        <v>0</v>
      </c>
      <c r="Z49" s="205"/>
    </row>
    <row r="50" spans="2:26" ht="15" hidden="1" customHeight="1" outlineLevel="1" x14ac:dyDescent="0.35">
      <c r="B50" s="199">
        <v>45</v>
      </c>
      <c r="C50" s="815"/>
      <c r="D50" s="816"/>
      <c r="E50" s="816"/>
      <c r="F50" s="816"/>
      <c r="G50" s="816"/>
      <c r="H50" s="19"/>
      <c r="I50" s="2"/>
      <c r="J50" s="1"/>
      <c r="K50" s="169">
        <f t="shared" si="0"/>
        <v>0</v>
      </c>
      <c r="L50" s="1"/>
      <c r="M50" s="1"/>
      <c r="N50" s="169">
        <f t="shared" si="1"/>
        <v>0</v>
      </c>
      <c r="P50" s="199">
        <f t="shared" si="5"/>
        <v>45</v>
      </c>
      <c r="Q50" s="813" t="str">
        <f t="shared" ref="Q50:Q67" si="8">IF(OR(C50=0,C50=""),"",C50)</f>
        <v/>
      </c>
      <c r="R50" s="813"/>
      <c r="S50" s="813"/>
      <c r="T50" s="813"/>
      <c r="U50" s="814"/>
      <c r="V50" s="202" t="str">
        <f t="shared" si="4"/>
        <v/>
      </c>
      <c r="W50" s="203">
        <f>IF(OR(V50="",V50=0),0,(Projeto!$AD$8*((1+Projeto!$AD$8)^V50))/(((1+Projeto!$AD$8)^V50)-1))</f>
        <v>0</v>
      </c>
      <c r="X50" s="204">
        <f>IF(AND(K50&gt;0,CustoContabil!$F$6&gt;0),K50*(CustoContabil!$F$21/CustoContabil!$F$6)*W50,0)</f>
        <v>0</v>
      </c>
      <c r="Y50" s="204">
        <f>IF(AND(N50&gt;0,CustoContabil!$D$6&gt;0),N50*(CustoContabil!$D$21/CustoContabil!$D$6)*W50,0)</f>
        <v>0</v>
      </c>
      <c r="Z50" s="205"/>
    </row>
    <row r="51" spans="2:26" ht="15" hidden="1" customHeight="1" outlineLevel="1" x14ac:dyDescent="0.35">
      <c r="B51" s="199">
        <v>46</v>
      </c>
      <c r="C51" s="815"/>
      <c r="D51" s="816"/>
      <c r="E51" s="816"/>
      <c r="F51" s="816"/>
      <c r="G51" s="816"/>
      <c r="H51" s="19"/>
      <c r="I51" s="2"/>
      <c r="J51" s="1"/>
      <c r="K51" s="169">
        <f t="shared" si="0"/>
        <v>0</v>
      </c>
      <c r="L51" s="1"/>
      <c r="M51" s="1"/>
      <c r="N51" s="169">
        <f t="shared" si="1"/>
        <v>0</v>
      </c>
      <c r="P51" s="199">
        <f t="shared" si="5"/>
        <v>46</v>
      </c>
      <c r="Q51" s="813" t="str">
        <f t="shared" si="8"/>
        <v/>
      </c>
      <c r="R51" s="813"/>
      <c r="S51" s="813"/>
      <c r="T51" s="813"/>
      <c r="U51" s="814"/>
      <c r="V51" s="202" t="str">
        <f t="shared" si="4"/>
        <v/>
      </c>
      <c r="W51" s="203">
        <f>IF(OR(V51="",V51=0),0,(Projeto!$AD$8*((1+Projeto!$AD$8)^V51))/(((1+Projeto!$AD$8)^V51)-1))</f>
        <v>0</v>
      </c>
      <c r="X51" s="204">
        <f>IF(AND(K51&gt;0,CustoContabil!$F$6&gt;0),K51*(CustoContabil!$F$21/CustoContabil!$F$6)*W51,0)</f>
        <v>0</v>
      </c>
      <c r="Y51" s="204">
        <f>IF(AND(N51&gt;0,CustoContabil!$D$6&gt;0),N51*(CustoContabil!$D$21/CustoContabil!$D$6)*W51,0)</f>
        <v>0</v>
      </c>
      <c r="Z51" s="205"/>
    </row>
    <row r="52" spans="2:26" ht="15" hidden="1" customHeight="1" outlineLevel="1" x14ac:dyDescent="0.35">
      <c r="B52" s="199">
        <v>47</v>
      </c>
      <c r="C52" s="815"/>
      <c r="D52" s="816"/>
      <c r="E52" s="816"/>
      <c r="F52" s="816"/>
      <c r="G52" s="816"/>
      <c r="H52" s="19"/>
      <c r="I52" s="2"/>
      <c r="J52" s="1"/>
      <c r="K52" s="169">
        <f t="shared" si="0"/>
        <v>0</v>
      </c>
      <c r="L52" s="1"/>
      <c r="M52" s="1"/>
      <c r="N52" s="169">
        <f t="shared" si="1"/>
        <v>0</v>
      </c>
      <c r="P52" s="199">
        <f t="shared" si="5"/>
        <v>47</v>
      </c>
      <c r="Q52" s="813" t="str">
        <f t="shared" si="8"/>
        <v/>
      </c>
      <c r="R52" s="813"/>
      <c r="S52" s="813"/>
      <c r="T52" s="813"/>
      <c r="U52" s="814"/>
      <c r="V52" s="202" t="str">
        <f t="shared" si="4"/>
        <v/>
      </c>
      <c r="W52" s="203">
        <f>IF(OR(V52="",V52=0),0,(Projeto!$AD$8*((1+Projeto!$AD$8)^V52))/(((1+Projeto!$AD$8)^V52)-1))</f>
        <v>0</v>
      </c>
      <c r="X52" s="204">
        <f>IF(AND(K52&gt;0,CustoContabil!$F$6&gt;0),K52*(CustoContabil!$F$21/CustoContabil!$F$6)*W52,0)</f>
        <v>0</v>
      </c>
      <c r="Y52" s="204">
        <f>IF(AND(N52&gt;0,CustoContabil!$D$6&gt;0),N52*(CustoContabil!$D$21/CustoContabil!$D$6)*W52,0)</f>
        <v>0</v>
      </c>
      <c r="Z52" s="205"/>
    </row>
    <row r="53" spans="2:26" ht="15" hidden="1" customHeight="1" outlineLevel="1" x14ac:dyDescent="0.35">
      <c r="B53" s="199">
        <v>48</v>
      </c>
      <c r="C53" s="815"/>
      <c r="D53" s="816"/>
      <c r="E53" s="816"/>
      <c r="F53" s="816"/>
      <c r="G53" s="816"/>
      <c r="H53" s="19"/>
      <c r="I53" s="2"/>
      <c r="J53" s="1"/>
      <c r="K53" s="169">
        <f t="shared" si="0"/>
        <v>0</v>
      </c>
      <c r="L53" s="1"/>
      <c r="M53" s="1"/>
      <c r="N53" s="169">
        <f t="shared" si="1"/>
        <v>0</v>
      </c>
      <c r="P53" s="199">
        <f t="shared" si="5"/>
        <v>48</v>
      </c>
      <c r="Q53" s="813" t="str">
        <f t="shared" si="8"/>
        <v/>
      </c>
      <c r="R53" s="813"/>
      <c r="S53" s="813"/>
      <c r="T53" s="813"/>
      <c r="U53" s="814"/>
      <c r="V53" s="202" t="str">
        <f t="shared" si="4"/>
        <v/>
      </c>
      <c r="W53" s="203">
        <f>IF(OR(V53="",V53=0),0,(Projeto!$AD$8*((1+Projeto!$AD$8)^V53))/(((1+Projeto!$AD$8)^V53)-1))</f>
        <v>0</v>
      </c>
      <c r="X53" s="204">
        <f>IF(AND(K53&gt;0,CustoContabil!$F$6&gt;0),K53*(CustoContabil!$F$21/CustoContabil!$F$6)*W53,0)</f>
        <v>0</v>
      </c>
      <c r="Y53" s="204">
        <f>IF(AND(N53&gt;0,CustoContabil!$D$6&gt;0),N53*(CustoContabil!$D$21/CustoContabil!$D$6)*W53,0)</f>
        <v>0</v>
      </c>
      <c r="Z53" s="205"/>
    </row>
    <row r="54" spans="2:26" ht="15" hidden="1" customHeight="1" outlineLevel="1" x14ac:dyDescent="0.35">
      <c r="B54" s="199">
        <v>49</v>
      </c>
      <c r="C54" s="815"/>
      <c r="D54" s="816"/>
      <c r="E54" s="816"/>
      <c r="F54" s="816"/>
      <c r="G54" s="816"/>
      <c r="H54" s="19"/>
      <c r="I54" s="2"/>
      <c r="J54" s="1"/>
      <c r="K54" s="169">
        <f t="shared" si="0"/>
        <v>0</v>
      </c>
      <c r="L54" s="1"/>
      <c r="M54" s="1"/>
      <c r="N54" s="169">
        <f t="shared" si="1"/>
        <v>0</v>
      </c>
      <c r="P54" s="199">
        <f t="shared" si="5"/>
        <v>49</v>
      </c>
      <c r="Q54" s="813" t="str">
        <f t="shared" si="8"/>
        <v/>
      </c>
      <c r="R54" s="813"/>
      <c r="S54" s="813"/>
      <c r="T54" s="813"/>
      <c r="U54" s="814"/>
      <c r="V54" s="202" t="str">
        <f t="shared" si="4"/>
        <v/>
      </c>
      <c r="W54" s="203">
        <f>IF(OR(V54="",V54=0),0,(Projeto!$AD$8*((1+Projeto!$AD$8)^V54))/(((1+Projeto!$AD$8)^V54)-1))</f>
        <v>0</v>
      </c>
      <c r="X54" s="204">
        <f>IF(AND(K54&gt;0,CustoContabil!$F$6&gt;0),K54*(CustoContabil!$F$21/CustoContabil!$F$6)*W54,0)</f>
        <v>0</v>
      </c>
      <c r="Y54" s="204">
        <f>IF(AND(N54&gt;0,CustoContabil!$D$6&gt;0),N54*(CustoContabil!$D$21/CustoContabil!$D$6)*W54,0)</f>
        <v>0</v>
      </c>
      <c r="Z54" s="205"/>
    </row>
    <row r="55" spans="2:26" ht="15" hidden="1" customHeight="1" outlineLevel="1" x14ac:dyDescent="0.35">
      <c r="B55" s="199">
        <v>50</v>
      </c>
      <c r="C55" s="815"/>
      <c r="D55" s="816"/>
      <c r="E55" s="816"/>
      <c r="F55" s="816"/>
      <c r="G55" s="816"/>
      <c r="H55" s="19"/>
      <c r="I55" s="2"/>
      <c r="J55" s="1"/>
      <c r="K55" s="169">
        <f t="shared" si="0"/>
        <v>0</v>
      </c>
      <c r="L55" s="1"/>
      <c r="M55" s="1"/>
      <c r="N55" s="169">
        <f t="shared" si="1"/>
        <v>0</v>
      </c>
      <c r="P55" s="199">
        <f t="shared" si="5"/>
        <v>50</v>
      </c>
      <c r="Q55" s="813" t="str">
        <f t="shared" si="8"/>
        <v/>
      </c>
      <c r="R55" s="813"/>
      <c r="S55" s="813"/>
      <c r="T55" s="813"/>
      <c r="U55" s="814"/>
      <c r="V55" s="202" t="str">
        <f t="shared" si="4"/>
        <v/>
      </c>
      <c r="W55" s="203">
        <f>IF(OR(V55="",V55=0),0,(Projeto!$AD$8*((1+Projeto!$AD$8)^V55))/(((1+Projeto!$AD$8)^V55)-1))</f>
        <v>0</v>
      </c>
      <c r="X55" s="204">
        <f>IF(AND(K55&gt;0,CustoContabil!$F$6&gt;0),K55*(CustoContabil!$F$21/CustoContabil!$F$6)*W55,0)</f>
        <v>0</v>
      </c>
      <c r="Y55" s="204">
        <f>IF(AND(N55&gt;0,CustoContabil!$D$6&gt;0),N55*(CustoContabil!$D$21/CustoContabil!$D$6)*W55,0)</f>
        <v>0</v>
      </c>
      <c r="Z55" s="205"/>
    </row>
    <row r="56" spans="2:26" ht="15" hidden="1" customHeight="1" outlineLevel="1" x14ac:dyDescent="0.35">
      <c r="B56" s="199">
        <v>51</v>
      </c>
      <c r="C56" s="815"/>
      <c r="D56" s="816"/>
      <c r="E56" s="816"/>
      <c r="F56" s="816"/>
      <c r="G56" s="816"/>
      <c r="H56" s="19"/>
      <c r="I56" s="2"/>
      <c r="J56" s="1"/>
      <c r="K56" s="169">
        <f t="shared" si="0"/>
        <v>0</v>
      </c>
      <c r="L56" s="1"/>
      <c r="M56" s="1"/>
      <c r="N56" s="169">
        <f t="shared" si="1"/>
        <v>0</v>
      </c>
      <c r="P56" s="199">
        <f t="shared" si="5"/>
        <v>51</v>
      </c>
      <c r="Q56" s="813" t="str">
        <f t="shared" si="8"/>
        <v/>
      </c>
      <c r="R56" s="813"/>
      <c r="S56" s="813"/>
      <c r="T56" s="813"/>
      <c r="U56" s="814"/>
      <c r="V56" s="202" t="str">
        <f t="shared" si="4"/>
        <v/>
      </c>
      <c r="W56" s="203">
        <f>IF(OR(V56="",V56=0),0,(Projeto!$AD$8*((1+Projeto!$AD$8)^V56))/(((1+Projeto!$AD$8)^V56)-1))</f>
        <v>0</v>
      </c>
      <c r="X56" s="204">
        <f>IF(AND(K56&gt;0,CustoContabil!$F$6&gt;0),K56*(CustoContabil!$F$21/CustoContabil!$F$6)*W56,0)</f>
        <v>0</v>
      </c>
      <c r="Y56" s="204">
        <f>IF(AND(N56&gt;0,CustoContabil!$D$6&gt;0),N56*(CustoContabil!$D$21/CustoContabil!$D$6)*W56,0)</f>
        <v>0</v>
      </c>
      <c r="Z56" s="205"/>
    </row>
    <row r="57" spans="2:26" ht="15" hidden="1" customHeight="1" outlineLevel="1" x14ac:dyDescent="0.35">
      <c r="B57" s="199">
        <v>52</v>
      </c>
      <c r="C57" s="815"/>
      <c r="D57" s="816"/>
      <c r="E57" s="816"/>
      <c r="F57" s="816"/>
      <c r="G57" s="816"/>
      <c r="H57" s="19"/>
      <c r="I57" s="2"/>
      <c r="J57" s="1"/>
      <c r="K57" s="169">
        <f t="shared" si="0"/>
        <v>0</v>
      </c>
      <c r="L57" s="1"/>
      <c r="M57" s="1"/>
      <c r="N57" s="169">
        <f t="shared" si="1"/>
        <v>0</v>
      </c>
      <c r="P57" s="199">
        <f t="shared" si="5"/>
        <v>52</v>
      </c>
      <c r="Q57" s="813" t="str">
        <f t="shared" si="8"/>
        <v/>
      </c>
      <c r="R57" s="813"/>
      <c r="S57" s="813"/>
      <c r="T57" s="813"/>
      <c r="U57" s="814"/>
      <c r="V57" s="202" t="str">
        <f>IF(N57=0,"",H57)</f>
        <v/>
      </c>
      <c r="W57" s="203">
        <f>IF(OR(V57="",V57=0),0,(Projeto!$AD$8*((1+Projeto!$AD$8)^V57))/(((1+Projeto!$AD$8)^V57)-1))</f>
        <v>0</v>
      </c>
      <c r="X57" s="204">
        <f>IF(AND(K57&gt;0,CustoContabil!$F$6&gt;0),K57*(CustoContabil!$F$21/CustoContabil!$F$6)*W57,0)</f>
        <v>0</v>
      </c>
      <c r="Y57" s="204">
        <f>IF(AND(N57&gt;0,CustoContabil!$D$6&gt;0),N57*(CustoContabil!$D$21/CustoContabil!$D$6)*W57,0)</f>
        <v>0</v>
      </c>
    </row>
    <row r="58" spans="2:26" ht="15" hidden="1" customHeight="1" outlineLevel="1" x14ac:dyDescent="0.35">
      <c r="B58" s="199">
        <v>53</v>
      </c>
      <c r="C58" s="815"/>
      <c r="D58" s="816"/>
      <c r="E58" s="816"/>
      <c r="F58" s="816"/>
      <c r="G58" s="816"/>
      <c r="H58" s="19"/>
      <c r="I58" s="2"/>
      <c r="J58" s="1"/>
      <c r="K58" s="169">
        <f t="shared" si="0"/>
        <v>0</v>
      </c>
      <c r="L58" s="1"/>
      <c r="M58" s="1"/>
      <c r="N58" s="169">
        <f t="shared" si="1"/>
        <v>0</v>
      </c>
      <c r="P58" s="199">
        <f t="shared" si="5"/>
        <v>53</v>
      </c>
      <c r="Q58" s="813" t="str">
        <f t="shared" si="8"/>
        <v/>
      </c>
      <c r="R58" s="813"/>
      <c r="S58" s="813"/>
      <c r="T58" s="813"/>
      <c r="U58" s="814"/>
      <c r="V58" s="202" t="str">
        <f t="shared" si="4"/>
        <v/>
      </c>
      <c r="W58" s="203">
        <f>IF(OR(V58="",V58=0),0,(Projeto!$AD$8*((1+Projeto!$AD$8)^V58))/(((1+Projeto!$AD$8)^V58)-1))</f>
        <v>0</v>
      </c>
      <c r="X58" s="204">
        <f>IF(AND(K58&gt;0,CustoContabil!$F$6&gt;0),K58*(CustoContabil!$F$21/CustoContabil!$F$6)*W58,0)</f>
        <v>0</v>
      </c>
      <c r="Y58" s="204">
        <f>IF(AND(N58&gt;0,CustoContabil!$D$6&gt;0),N58*(CustoContabil!$D$21/CustoContabil!$D$6)*W58,0)</f>
        <v>0</v>
      </c>
    </row>
    <row r="59" spans="2:26" ht="15" hidden="1" customHeight="1" outlineLevel="1" x14ac:dyDescent="0.35">
      <c r="B59" s="199">
        <v>54</v>
      </c>
      <c r="C59" s="815"/>
      <c r="D59" s="816"/>
      <c r="E59" s="816"/>
      <c r="F59" s="816"/>
      <c r="G59" s="816"/>
      <c r="H59" s="19"/>
      <c r="I59" s="2"/>
      <c r="J59" s="1"/>
      <c r="K59" s="169">
        <f t="shared" si="0"/>
        <v>0</v>
      </c>
      <c r="L59" s="1"/>
      <c r="M59" s="1"/>
      <c r="N59" s="169">
        <f t="shared" si="1"/>
        <v>0</v>
      </c>
      <c r="P59" s="199">
        <f t="shared" si="5"/>
        <v>54</v>
      </c>
      <c r="Q59" s="813" t="str">
        <f t="shared" si="8"/>
        <v/>
      </c>
      <c r="R59" s="813"/>
      <c r="S59" s="813"/>
      <c r="T59" s="813"/>
      <c r="U59" s="814"/>
      <c r="V59" s="202" t="str">
        <f t="shared" si="4"/>
        <v/>
      </c>
      <c r="W59" s="203">
        <f>IF(OR(V59="",V59=0),0,(Projeto!$AD$8*((1+Projeto!$AD$8)^V59))/(((1+Projeto!$AD$8)^V59)-1))</f>
        <v>0</v>
      </c>
      <c r="X59" s="204">
        <f>IF(AND(K59&gt;0,CustoContabil!$F$6&gt;0),K59*(CustoContabil!$F$21/CustoContabil!$F$6)*W59,0)</f>
        <v>0</v>
      </c>
      <c r="Y59" s="204">
        <f>IF(AND(N59&gt;0,CustoContabil!$D$6&gt;0),N59*(CustoContabil!$D$21/CustoContabil!$D$6)*W59,0)</f>
        <v>0</v>
      </c>
    </row>
    <row r="60" spans="2:26" ht="15" hidden="1" customHeight="1" outlineLevel="1" x14ac:dyDescent="0.35">
      <c r="B60" s="199">
        <v>55</v>
      </c>
      <c r="C60" s="815"/>
      <c r="D60" s="816"/>
      <c r="E60" s="816"/>
      <c r="F60" s="816"/>
      <c r="G60" s="816"/>
      <c r="H60" s="19"/>
      <c r="I60" s="2"/>
      <c r="J60" s="1"/>
      <c r="K60" s="169">
        <f t="shared" si="0"/>
        <v>0</v>
      </c>
      <c r="L60" s="1"/>
      <c r="M60" s="1"/>
      <c r="N60" s="169">
        <f t="shared" si="1"/>
        <v>0</v>
      </c>
      <c r="P60" s="199">
        <f t="shared" si="5"/>
        <v>55</v>
      </c>
      <c r="Q60" s="813" t="str">
        <f t="shared" si="8"/>
        <v/>
      </c>
      <c r="R60" s="813"/>
      <c r="S60" s="813"/>
      <c r="T60" s="813"/>
      <c r="U60" s="814"/>
      <c r="V60" s="202" t="str">
        <f t="shared" si="4"/>
        <v/>
      </c>
      <c r="W60" s="203">
        <f>IF(OR(V60="",V60=0),0,(Projeto!$AD$8*((1+Projeto!$AD$8)^V60))/(((1+Projeto!$AD$8)^V60)-1))</f>
        <v>0</v>
      </c>
      <c r="X60" s="204">
        <f>IF(AND(K60&gt;0,CustoContabil!$F$6&gt;0),K60*(CustoContabil!$F$21/CustoContabil!$F$6)*W60,0)</f>
        <v>0</v>
      </c>
      <c r="Y60" s="204">
        <f>IF(AND(N60&gt;0,CustoContabil!$D$6&gt;0),N60*(CustoContabil!$D$21/CustoContabil!$D$6)*W60,0)</f>
        <v>0</v>
      </c>
    </row>
    <row r="61" spans="2:26" ht="15" hidden="1" customHeight="1" outlineLevel="1" x14ac:dyDescent="0.35">
      <c r="B61" s="199">
        <v>56</v>
      </c>
      <c r="C61" s="815"/>
      <c r="D61" s="816"/>
      <c r="E61" s="816"/>
      <c r="F61" s="816"/>
      <c r="G61" s="816"/>
      <c r="H61" s="19"/>
      <c r="I61" s="2"/>
      <c r="J61" s="1"/>
      <c r="K61" s="169">
        <f t="shared" si="0"/>
        <v>0</v>
      </c>
      <c r="L61" s="1"/>
      <c r="M61" s="1"/>
      <c r="N61" s="169">
        <f t="shared" si="1"/>
        <v>0</v>
      </c>
      <c r="P61" s="199">
        <f t="shared" si="5"/>
        <v>56</v>
      </c>
      <c r="Q61" s="813" t="str">
        <f t="shared" si="8"/>
        <v/>
      </c>
      <c r="R61" s="813"/>
      <c r="S61" s="813"/>
      <c r="T61" s="813"/>
      <c r="U61" s="814"/>
      <c r="V61" s="202" t="str">
        <f t="shared" si="4"/>
        <v/>
      </c>
      <c r="W61" s="203">
        <f>IF(OR(V61="",V61=0),0,(Projeto!$AD$8*((1+Projeto!$AD$8)^V61))/(((1+Projeto!$AD$8)^V61)-1))</f>
        <v>0</v>
      </c>
      <c r="X61" s="204">
        <f>IF(AND(K61&gt;0,CustoContabil!$F$6&gt;0),K61*(CustoContabil!$F$21/CustoContabil!$F$6)*W61,0)</f>
        <v>0</v>
      </c>
      <c r="Y61" s="204">
        <f>IF(AND(N61&gt;0,CustoContabil!$D$6&gt;0),N61*(CustoContabil!$D$21/CustoContabil!$D$6)*W61,0)</f>
        <v>0</v>
      </c>
    </row>
    <row r="62" spans="2:26" ht="15" hidden="1" customHeight="1" outlineLevel="1" x14ac:dyDescent="0.35">
      <c r="B62" s="199">
        <v>57</v>
      </c>
      <c r="C62" s="815"/>
      <c r="D62" s="816"/>
      <c r="E62" s="816"/>
      <c r="F62" s="816"/>
      <c r="G62" s="816"/>
      <c r="H62" s="19"/>
      <c r="I62" s="2"/>
      <c r="J62" s="1"/>
      <c r="K62" s="169">
        <f t="shared" si="0"/>
        <v>0</v>
      </c>
      <c r="L62" s="1"/>
      <c r="M62" s="1"/>
      <c r="N62" s="169">
        <f t="shared" si="1"/>
        <v>0</v>
      </c>
      <c r="P62" s="199">
        <f t="shared" si="5"/>
        <v>57</v>
      </c>
      <c r="Q62" s="813" t="str">
        <f t="shared" si="8"/>
        <v/>
      </c>
      <c r="R62" s="813"/>
      <c r="S62" s="813"/>
      <c r="T62" s="813"/>
      <c r="U62" s="814"/>
      <c r="V62" s="202" t="str">
        <f t="shared" si="4"/>
        <v/>
      </c>
      <c r="W62" s="203">
        <f>IF(OR(V62="",V62=0),0,(Projeto!$AD$8*((1+Projeto!$AD$8)^V62))/(((1+Projeto!$AD$8)^V62)-1))</f>
        <v>0</v>
      </c>
      <c r="X62" s="204">
        <f>IF(AND(K62&gt;0,CustoContabil!$F$6&gt;0),K62*(CustoContabil!$F$21/CustoContabil!$F$6)*W62,0)</f>
        <v>0</v>
      </c>
      <c r="Y62" s="204">
        <f>IF(AND(N62&gt;0,CustoContabil!$D$6&gt;0),N62*(CustoContabil!$D$21/CustoContabil!$D$6)*W62,0)</f>
        <v>0</v>
      </c>
    </row>
    <row r="63" spans="2:26" ht="15" hidden="1" customHeight="1" outlineLevel="1" x14ac:dyDescent="0.35">
      <c r="B63" s="199">
        <v>58</v>
      </c>
      <c r="C63" s="815"/>
      <c r="D63" s="816"/>
      <c r="E63" s="816"/>
      <c r="F63" s="816"/>
      <c r="G63" s="816"/>
      <c r="H63" s="19"/>
      <c r="I63" s="2"/>
      <c r="J63" s="1"/>
      <c r="K63" s="169">
        <f t="shared" si="0"/>
        <v>0</v>
      </c>
      <c r="L63" s="1"/>
      <c r="M63" s="1"/>
      <c r="N63" s="169">
        <f t="shared" si="1"/>
        <v>0</v>
      </c>
      <c r="P63" s="199">
        <f t="shared" si="5"/>
        <v>58</v>
      </c>
      <c r="Q63" s="813" t="str">
        <f t="shared" si="8"/>
        <v/>
      </c>
      <c r="R63" s="813"/>
      <c r="S63" s="813"/>
      <c r="T63" s="813"/>
      <c r="U63" s="814"/>
      <c r="V63" s="202" t="str">
        <f t="shared" si="4"/>
        <v/>
      </c>
      <c r="W63" s="203">
        <f>IF(OR(V63="",V63=0),0,(Projeto!$AD$8*((1+Projeto!$AD$8)^V63))/(((1+Projeto!$AD$8)^V63)-1))</f>
        <v>0</v>
      </c>
      <c r="X63" s="204">
        <f>IF(AND(K63&gt;0,CustoContabil!$F$6&gt;0),K63*(CustoContabil!$F$21/CustoContabil!$F$6)*W63,0)</f>
        <v>0</v>
      </c>
      <c r="Y63" s="204">
        <f>IF(AND(N63&gt;0,CustoContabil!$D$6&gt;0),N63*(CustoContabil!$D$21/CustoContabil!$D$6)*W63,0)</f>
        <v>0</v>
      </c>
    </row>
    <row r="64" spans="2:26" ht="15" hidden="1" customHeight="1" outlineLevel="1" x14ac:dyDescent="0.35">
      <c r="B64" s="199">
        <v>59</v>
      </c>
      <c r="C64" s="815"/>
      <c r="D64" s="816"/>
      <c r="E64" s="816"/>
      <c r="F64" s="816"/>
      <c r="G64" s="816"/>
      <c r="H64" s="19"/>
      <c r="I64" s="2"/>
      <c r="J64" s="1"/>
      <c r="K64" s="169">
        <f t="shared" si="0"/>
        <v>0</v>
      </c>
      <c r="L64" s="1"/>
      <c r="M64" s="1"/>
      <c r="N64" s="169">
        <f t="shared" si="1"/>
        <v>0</v>
      </c>
      <c r="P64" s="199">
        <f t="shared" si="5"/>
        <v>59</v>
      </c>
      <c r="Q64" s="813" t="str">
        <f t="shared" si="8"/>
        <v/>
      </c>
      <c r="R64" s="813"/>
      <c r="S64" s="813"/>
      <c r="T64" s="813"/>
      <c r="U64" s="814"/>
      <c r="V64" s="202" t="str">
        <f t="shared" si="4"/>
        <v/>
      </c>
      <c r="W64" s="203">
        <f>IF(OR(V64="",V64=0),0,(Projeto!$AD$8*((1+Projeto!$AD$8)^V64))/(((1+Projeto!$AD$8)^V64)-1))</f>
        <v>0</v>
      </c>
      <c r="X64" s="204">
        <f>IF(AND(K64&gt;0,CustoContabil!$F$6&gt;0),K64*(CustoContabil!$F$21/CustoContabil!$F$6)*W64,0)</f>
        <v>0</v>
      </c>
      <c r="Y64" s="204">
        <f>IF(AND(N64&gt;0,CustoContabil!$D$6&gt;0),N64*(CustoContabil!$D$21/CustoContabil!$D$6)*W64,0)</f>
        <v>0</v>
      </c>
    </row>
    <row r="65" spans="2:25" ht="15" hidden="1" customHeight="1" outlineLevel="1" x14ac:dyDescent="0.35">
      <c r="B65" s="199">
        <v>60</v>
      </c>
      <c r="C65" s="815"/>
      <c r="D65" s="816"/>
      <c r="E65" s="816"/>
      <c r="F65" s="816"/>
      <c r="G65" s="816"/>
      <c r="H65" s="19"/>
      <c r="I65" s="2"/>
      <c r="J65" s="1"/>
      <c r="K65" s="169">
        <f t="shared" si="0"/>
        <v>0</v>
      </c>
      <c r="L65" s="1"/>
      <c r="M65" s="1"/>
      <c r="N65" s="169">
        <f t="shared" si="1"/>
        <v>0</v>
      </c>
      <c r="P65" s="199">
        <f t="shared" si="5"/>
        <v>60</v>
      </c>
      <c r="Q65" s="813" t="str">
        <f t="shared" si="8"/>
        <v/>
      </c>
      <c r="R65" s="813"/>
      <c r="S65" s="813"/>
      <c r="T65" s="813"/>
      <c r="U65" s="814"/>
      <c r="V65" s="202" t="str">
        <f t="shared" si="4"/>
        <v/>
      </c>
      <c r="W65" s="203">
        <f>IF(OR(V65="",V65=0),0,(Projeto!$AD$8*((1+Projeto!$AD$8)^V65))/(((1+Projeto!$AD$8)^V65)-1))</f>
        <v>0</v>
      </c>
      <c r="X65" s="204">
        <f>IF(AND(K65&gt;0,CustoContabil!$F$6&gt;0),K65*(CustoContabil!$F$21/CustoContabil!$F$6)*W65,0)</f>
        <v>0</v>
      </c>
      <c r="Y65" s="204">
        <f>IF(AND(N65&gt;0,CustoContabil!$D$6&gt;0),N65*(CustoContabil!$D$21/CustoContabil!$D$6)*W65,0)</f>
        <v>0</v>
      </c>
    </row>
    <row r="66" spans="2:25" ht="15" hidden="1" customHeight="1" outlineLevel="1" x14ac:dyDescent="0.35">
      <c r="B66" s="199">
        <v>61</v>
      </c>
      <c r="C66" s="815"/>
      <c r="D66" s="816"/>
      <c r="E66" s="816"/>
      <c r="F66" s="816"/>
      <c r="G66" s="816"/>
      <c r="H66" s="19"/>
      <c r="I66" s="2"/>
      <c r="J66" s="1"/>
      <c r="K66" s="169">
        <f t="shared" si="0"/>
        <v>0</v>
      </c>
      <c r="L66" s="1"/>
      <c r="M66" s="1"/>
      <c r="N66" s="169">
        <f t="shared" si="1"/>
        <v>0</v>
      </c>
      <c r="P66" s="199">
        <f t="shared" si="5"/>
        <v>61</v>
      </c>
      <c r="Q66" s="813" t="str">
        <f t="shared" si="8"/>
        <v/>
      </c>
      <c r="R66" s="813"/>
      <c r="S66" s="813"/>
      <c r="T66" s="813"/>
      <c r="U66" s="814"/>
      <c r="V66" s="202" t="str">
        <f t="shared" si="4"/>
        <v/>
      </c>
      <c r="W66" s="203">
        <f>IF(OR(V66="",V66=0),0,(Projeto!$AD$8*((1+Projeto!$AD$8)^V66))/(((1+Projeto!$AD$8)^V66)-1))</f>
        <v>0</v>
      </c>
      <c r="X66" s="204">
        <f>IF(AND(K66&gt;0,CustoContabil!$F$6&gt;0),K66*(CustoContabil!$F$21/CustoContabil!$F$6)*W66,0)</f>
        <v>0</v>
      </c>
      <c r="Y66" s="204">
        <f>IF(AND(N66&gt;0,CustoContabil!$D$6&gt;0),N66*(CustoContabil!$D$21/CustoContabil!$D$6)*W66,0)</f>
        <v>0</v>
      </c>
    </row>
    <row r="67" spans="2:25" ht="15" hidden="1" customHeight="1" outlineLevel="1" x14ac:dyDescent="0.35">
      <c r="B67" s="199">
        <v>62</v>
      </c>
      <c r="C67" s="815"/>
      <c r="D67" s="816"/>
      <c r="E67" s="816"/>
      <c r="F67" s="816"/>
      <c r="G67" s="816"/>
      <c r="H67" s="19"/>
      <c r="I67" s="2"/>
      <c r="J67" s="1"/>
      <c r="K67" s="169">
        <f t="shared" si="0"/>
        <v>0</v>
      </c>
      <c r="L67" s="1"/>
      <c r="M67" s="1"/>
      <c r="N67" s="169">
        <f t="shared" si="1"/>
        <v>0</v>
      </c>
      <c r="P67" s="199">
        <f t="shared" si="5"/>
        <v>62</v>
      </c>
      <c r="Q67" s="813" t="str">
        <f t="shared" si="8"/>
        <v/>
      </c>
      <c r="R67" s="813"/>
      <c r="S67" s="813"/>
      <c r="T67" s="813"/>
      <c r="U67" s="814"/>
      <c r="V67" s="202" t="str">
        <f t="shared" si="4"/>
        <v/>
      </c>
      <c r="W67" s="203">
        <f>IF(OR(V67="",V67=0),0,(Projeto!$AD$8*((1+Projeto!$AD$8)^V67))/(((1+Projeto!$AD$8)^V67)-1))</f>
        <v>0</v>
      </c>
      <c r="X67" s="204">
        <f>IF(AND(K67&gt;0,CustoContabil!$F$6&gt;0),K67*(CustoContabil!$F$21/CustoContabil!$F$6)*W67,0)</f>
        <v>0</v>
      </c>
      <c r="Y67" s="204">
        <f>IF(AND(N67&gt;0,CustoContabil!$D$6&gt;0),N67*(CustoContabil!$D$21/CustoContabil!$D$6)*W67,0)</f>
        <v>0</v>
      </c>
    </row>
    <row r="68" spans="2:25" ht="15" hidden="1" customHeight="1" outlineLevel="1" x14ac:dyDescent="0.35">
      <c r="B68" s="199">
        <v>63</v>
      </c>
      <c r="C68" s="815"/>
      <c r="D68" s="816"/>
      <c r="E68" s="816"/>
      <c r="F68" s="816"/>
      <c r="G68" s="816"/>
      <c r="H68" s="19"/>
      <c r="I68" s="2"/>
      <c r="J68" s="1"/>
      <c r="K68" s="169">
        <f t="shared" si="0"/>
        <v>0</v>
      </c>
      <c r="L68" s="1"/>
      <c r="M68" s="1"/>
      <c r="N68" s="169">
        <f t="shared" si="1"/>
        <v>0</v>
      </c>
      <c r="P68" s="199">
        <f t="shared" si="5"/>
        <v>63</v>
      </c>
      <c r="Q68" s="813" t="str">
        <f>IF(OR(C68=0,C68=""),"",C68)</f>
        <v/>
      </c>
      <c r="R68" s="813"/>
      <c r="S68" s="813"/>
      <c r="T68" s="813"/>
      <c r="U68" s="814"/>
      <c r="V68" s="202" t="str">
        <f t="shared" si="4"/>
        <v/>
      </c>
      <c r="W68" s="203">
        <f>IF(OR(V68="",V68=0),0,(Projeto!$AD$8*((1+Projeto!$AD$8)^V68))/(((1+Projeto!$AD$8)^V68)-1))</f>
        <v>0</v>
      </c>
      <c r="X68" s="204">
        <f>IF(AND(K68&gt;0,CustoContabil!$F$6&gt;0),K68*(CustoContabil!$F$21/CustoContabil!$F$6)*W68,0)</f>
        <v>0</v>
      </c>
      <c r="Y68" s="204">
        <f>IF(AND(N68&gt;0,CustoContabil!$D$6&gt;0),N68*(CustoContabil!$D$21/CustoContabil!$D$6)*W68,0)</f>
        <v>0</v>
      </c>
    </row>
    <row r="69" spans="2:25" ht="15" hidden="1" customHeight="1" outlineLevel="1" x14ac:dyDescent="0.35">
      <c r="B69" s="199">
        <v>64</v>
      </c>
      <c r="C69" s="815"/>
      <c r="D69" s="816"/>
      <c r="E69" s="816"/>
      <c r="F69" s="816"/>
      <c r="G69" s="816"/>
      <c r="H69" s="19"/>
      <c r="I69" s="2"/>
      <c r="J69" s="1"/>
      <c r="K69" s="169">
        <f t="shared" si="0"/>
        <v>0</v>
      </c>
      <c r="L69" s="1"/>
      <c r="M69" s="1"/>
      <c r="N69" s="169">
        <f t="shared" si="1"/>
        <v>0</v>
      </c>
      <c r="P69" s="199">
        <f t="shared" si="5"/>
        <v>64</v>
      </c>
      <c r="Q69" s="813" t="str">
        <f t="shared" ref="Q69:Q105" si="9">IF(OR(C69=0,C69=""),"",C69)</f>
        <v/>
      </c>
      <c r="R69" s="813"/>
      <c r="S69" s="813"/>
      <c r="T69" s="813"/>
      <c r="U69" s="814"/>
      <c r="V69" s="202" t="str">
        <f t="shared" si="4"/>
        <v/>
      </c>
      <c r="W69" s="203">
        <f>IF(OR(V69="",V69=0),0,(Projeto!$AD$8*((1+Projeto!$AD$8)^V69))/(((1+Projeto!$AD$8)^V69)-1))</f>
        <v>0</v>
      </c>
      <c r="X69" s="204">
        <f>IF(AND(K69&gt;0,CustoContabil!$F$6&gt;0),K69*(CustoContabil!$F$21/CustoContabil!$F$6)*W69,0)</f>
        <v>0</v>
      </c>
      <c r="Y69" s="204">
        <f>IF(AND(N69&gt;0,CustoContabil!$D$6&gt;0),N69*(CustoContabil!$D$21/CustoContabil!$D$6)*W69,0)</f>
        <v>0</v>
      </c>
    </row>
    <row r="70" spans="2:25" ht="15" hidden="1" customHeight="1" outlineLevel="1" x14ac:dyDescent="0.35">
      <c r="B70" s="199">
        <v>65</v>
      </c>
      <c r="C70" s="815"/>
      <c r="D70" s="816"/>
      <c r="E70" s="816"/>
      <c r="F70" s="816"/>
      <c r="G70" s="816"/>
      <c r="H70" s="19"/>
      <c r="I70" s="2"/>
      <c r="J70" s="1"/>
      <c r="K70" s="169">
        <f t="shared" si="0"/>
        <v>0</v>
      </c>
      <c r="L70" s="1"/>
      <c r="M70" s="1"/>
      <c r="N70" s="169">
        <f t="shared" si="1"/>
        <v>0</v>
      </c>
      <c r="P70" s="199">
        <f t="shared" si="5"/>
        <v>65</v>
      </c>
      <c r="Q70" s="813" t="str">
        <f t="shared" si="9"/>
        <v/>
      </c>
      <c r="R70" s="813"/>
      <c r="S70" s="813"/>
      <c r="T70" s="813"/>
      <c r="U70" s="814"/>
      <c r="V70" s="202" t="str">
        <f t="shared" si="4"/>
        <v/>
      </c>
      <c r="W70" s="203">
        <f>IF(OR(V70="",V70=0),0,(Projeto!$AD$8*((1+Projeto!$AD$8)^V70))/(((1+Projeto!$AD$8)^V70)-1))</f>
        <v>0</v>
      </c>
      <c r="X70" s="204">
        <f>IF(AND(K70&gt;0,CustoContabil!$F$6&gt;0),K70*(CustoContabil!$F$21/CustoContabil!$F$6)*W70,0)</f>
        <v>0</v>
      </c>
      <c r="Y70" s="204">
        <f>IF(AND(N70&gt;0,CustoContabil!$D$6&gt;0),N70*(CustoContabil!$D$21/CustoContabil!$D$6)*W70,0)</f>
        <v>0</v>
      </c>
    </row>
    <row r="71" spans="2:25" ht="15" hidden="1" customHeight="1" outlineLevel="1" x14ac:dyDescent="0.35">
      <c r="B71" s="199">
        <v>66</v>
      </c>
      <c r="C71" s="815"/>
      <c r="D71" s="816"/>
      <c r="E71" s="816"/>
      <c r="F71" s="816"/>
      <c r="G71" s="816"/>
      <c r="H71" s="19"/>
      <c r="I71" s="2"/>
      <c r="J71" s="1"/>
      <c r="K71" s="169">
        <f t="shared" ref="K71:K105" si="10">N71-L71-M71</f>
        <v>0</v>
      </c>
      <c r="L71" s="1"/>
      <c r="M71" s="1"/>
      <c r="N71" s="169">
        <f t="shared" ref="N71:N106" si="11">I71*J71</f>
        <v>0</v>
      </c>
      <c r="P71" s="199">
        <f t="shared" si="5"/>
        <v>66</v>
      </c>
      <c r="Q71" s="813" t="str">
        <f t="shared" si="9"/>
        <v/>
      </c>
      <c r="R71" s="813"/>
      <c r="S71" s="813"/>
      <c r="T71" s="813"/>
      <c r="U71" s="814"/>
      <c r="V71" s="202" t="str">
        <f t="shared" ref="V71:V106" si="12">IF(N71=0,"",H71)</f>
        <v/>
      </c>
      <c r="W71" s="203">
        <f>IF(OR(V71="",V71=0),0,(Projeto!$AD$8*((1+Projeto!$AD$8)^V71))/(((1+Projeto!$AD$8)^V71)-1))</f>
        <v>0</v>
      </c>
      <c r="X71" s="204">
        <f>IF(AND(K71&gt;0,CustoContabil!$F$6&gt;0),K71*(CustoContabil!$F$21/CustoContabil!$F$6)*W71,0)</f>
        <v>0</v>
      </c>
      <c r="Y71" s="204">
        <f>IF(AND(N71&gt;0,CustoContabil!$D$6&gt;0),N71*(CustoContabil!$D$21/CustoContabil!$D$6)*W71,0)</f>
        <v>0</v>
      </c>
    </row>
    <row r="72" spans="2:25" ht="15" hidden="1" customHeight="1" outlineLevel="1" x14ac:dyDescent="0.35">
      <c r="B72" s="199">
        <v>67</v>
      </c>
      <c r="C72" s="815"/>
      <c r="D72" s="816"/>
      <c r="E72" s="816"/>
      <c r="F72" s="816"/>
      <c r="G72" s="816"/>
      <c r="H72" s="19"/>
      <c r="I72" s="2"/>
      <c r="J72" s="1"/>
      <c r="K72" s="169">
        <f t="shared" si="10"/>
        <v>0</v>
      </c>
      <c r="L72" s="1"/>
      <c r="M72" s="1"/>
      <c r="N72" s="169">
        <f t="shared" si="11"/>
        <v>0</v>
      </c>
      <c r="P72" s="199">
        <f t="shared" si="5"/>
        <v>67</v>
      </c>
      <c r="Q72" s="813" t="str">
        <f t="shared" si="9"/>
        <v/>
      </c>
      <c r="R72" s="813"/>
      <c r="S72" s="813"/>
      <c r="T72" s="813"/>
      <c r="U72" s="814"/>
      <c r="V72" s="202" t="str">
        <f t="shared" si="12"/>
        <v/>
      </c>
      <c r="W72" s="203">
        <f>IF(OR(V72="",V72=0),0,(Projeto!$AD$8*((1+Projeto!$AD$8)^V72))/(((1+Projeto!$AD$8)^V72)-1))</f>
        <v>0</v>
      </c>
      <c r="X72" s="204">
        <f>IF(AND(K72&gt;0,CustoContabil!$F$6&gt;0),K72*(CustoContabil!$F$21/CustoContabil!$F$6)*W72,0)</f>
        <v>0</v>
      </c>
      <c r="Y72" s="204">
        <f>IF(AND(N72&gt;0,CustoContabil!$D$6&gt;0),N72*(CustoContabil!$D$21/CustoContabil!$D$6)*W72,0)</f>
        <v>0</v>
      </c>
    </row>
    <row r="73" spans="2:25" ht="15" hidden="1" customHeight="1" outlineLevel="1" x14ac:dyDescent="0.35">
      <c r="B73" s="199">
        <v>68</v>
      </c>
      <c r="C73" s="815"/>
      <c r="D73" s="816"/>
      <c r="E73" s="816"/>
      <c r="F73" s="816"/>
      <c r="G73" s="816"/>
      <c r="H73" s="19"/>
      <c r="I73" s="2"/>
      <c r="J73" s="1"/>
      <c r="K73" s="169">
        <f t="shared" si="10"/>
        <v>0</v>
      </c>
      <c r="L73" s="1"/>
      <c r="M73" s="1"/>
      <c r="N73" s="169">
        <f t="shared" si="11"/>
        <v>0</v>
      </c>
      <c r="P73" s="199">
        <f t="shared" si="5"/>
        <v>68</v>
      </c>
      <c r="Q73" s="813" t="str">
        <f t="shared" si="9"/>
        <v/>
      </c>
      <c r="R73" s="813"/>
      <c r="S73" s="813"/>
      <c r="T73" s="813"/>
      <c r="U73" s="814"/>
      <c r="V73" s="202" t="str">
        <f t="shared" si="12"/>
        <v/>
      </c>
      <c r="W73" s="203">
        <f>IF(OR(V73="",V73=0),0,(Projeto!$AD$8*((1+Projeto!$AD$8)^V73))/(((1+Projeto!$AD$8)^V73)-1))</f>
        <v>0</v>
      </c>
      <c r="X73" s="204">
        <f>IF(AND(K73&gt;0,CustoContabil!$F$6&gt;0),K73*(CustoContabil!$F$21/CustoContabil!$F$6)*W73,0)</f>
        <v>0</v>
      </c>
      <c r="Y73" s="204">
        <f>IF(AND(N73&gt;0,CustoContabil!$D$6&gt;0),N73*(CustoContabil!$D$21/CustoContabil!$D$6)*W73,0)</f>
        <v>0</v>
      </c>
    </row>
    <row r="74" spans="2:25" ht="15" hidden="1" customHeight="1" outlineLevel="1" x14ac:dyDescent="0.35">
      <c r="B74" s="199">
        <v>69</v>
      </c>
      <c r="C74" s="815"/>
      <c r="D74" s="816"/>
      <c r="E74" s="816"/>
      <c r="F74" s="816"/>
      <c r="G74" s="816"/>
      <c r="H74" s="19"/>
      <c r="I74" s="2"/>
      <c r="J74" s="1"/>
      <c r="K74" s="169">
        <f t="shared" si="10"/>
        <v>0</v>
      </c>
      <c r="L74" s="1"/>
      <c r="M74" s="1"/>
      <c r="N74" s="169">
        <f t="shared" si="11"/>
        <v>0</v>
      </c>
      <c r="P74" s="199">
        <f t="shared" si="5"/>
        <v>69</v>
      </c>
      <c r="Q74" s="813" t="str">
        <f t="shared" si="9"/>
        <v/>
      </c>
      <c r="R74" s="813"/>
      <c r="S74" s="813"/>
      <c r="T74" s="813"/>
      <c r="U74" s="814"/>
      <c r="V74" s="202" t="str">
        <f t="shared" si="12"/>
        <v/>
      </c>
      <c r="W74" s="203">
        <f>IF(OR(V74="",V74=0),0,(Projeto!$AD$8*((1+Projeto!$AD$8)^V74))/(((1+Projeto!$AD$8)^V74)-1))</f>
        <v>0</v>
      </c>
      <c r="X74" s="204">
        <f>IF(AND(K74&gt;0,CustoContabil!$F$6&gt;0),K74*(CustoContabil!$F$21/CustoContabil!$F$6)*W74,0)</f>
        <v>0</v>
      </c>
      <c r="Y74" s="204">
        <f>IF(AND(N74&gt;0,CustoContabil!$D$6&gt;0),N74*(CustoContabil!$D$21/CustoContabil!$D$6)*W74,0)</f>
        <v>0</v>
      </c>
    </row>
    <row r="75" spans="2:25" ht="15" hidden="1" customHeight="1" outlineLevel="1" x14ac:dyDescent="0.35">
      <c r="B75" s="199">
        <v>70</v>
      </c>
      <c r="C75" s="815"/>
      <c r="D75" s="816"/>
      <c r="E75" s="816"/>
      <c r="F75" s="816"/>
      <c r="G75" s="816"/>
      <c r="H75" s="19"/>
      <c r="I75" s="2"/>
      <c r="J75" s="1"/>
      <c r="K75" s="169">
        <f t="shared" si="10"/>
        <v>0</v>
      </c>
      <c r="L75" s="1"/>
      <c r="M75" s="1"/>
      <c r="N75" s="169">
        <f t="shared" si="11"/>
        <v>0</v>
      </c>
      <c r="P75" s="199">
        <f t="shared" si="5"/>
        <v>70</v>
      </c>
      <c r="Q75" s="813" t="str">
        <f t="shared" si="9"/>
        <v/>
      </c>
      <c r="R75" s="813"/>
      <c r="S75" s="813"/>
      <c r="T75" s="813"/>
      <c r="U75" s="814"/>
      <c r="V75" s="202" t="str">
        <f t="shared" si="12"/>
        <v/>
      </c>
      <c r="W75" s="203">
        <f>IF(OR(V75="",V75=0),0,(Projeto!$AD$8*((1+Projeto!$AD$8)^V75))/(((1+Projeto!$AD$8)^V75)-1))</f>
        <v>0</v>
      </c>
      <c r="X75" s="204">
        <f>IF(AND(K75&gt;0,CustoContabil!$F$6&gt;0),K75*(CustoContabil!$F$21/CustoContabil!$F$6)*W75,0)</f>
        <v>0</v>
      </c>
      <c r="Y75" s="204">
        <f>IF(AND(N75&gt;0,CustoContabil!$D$6&gt;0),N75*(CustoContabil!$D$21/CustoContabil!$D$6)*W75,0)</f>
        <v>0</v>
      </c>
    </row>
    <row r="76" spans="2:25" ht="15" hidden="1" customHeight="1" outlineLevel="1" x14ac:dyDescent="0.35">
      <c r="B76" s="199">
        <v>71</v>
      </c>
      <c r="C76" s="815"/>
      <c r="D76" s="816"/>
      <c r="E76" s="816"/>
      <c r="F76" s="816"/>
      <c r="G76" s="816"/>
      <c r="H76" s="19"/>
      <c r="I76" s="2"/>
      <c r="J76" s="1"/>
      <c r="K76" s="169">
        <f t="shared" si="10"/>
        <v>0</v>
      </c>
      <c r="L76" s="1"/>
      <c r="M76" s="1"/>
      <c r="N76" s="169">
        <f t="shared" si="11"/>
        <v>0</v>
      </c>
      <c r="P76" s="199">
        <f t="shared" si="5"/>
        <v>71</v>
      </c>
      <c r="Q76" s="813" t="str">
        <f t="shared" si="9"/>
        <v/>
      </c>
      <c r="R76" s="813"/>
      <c r="S76" s="813"/>
      <c r="T76" s="813"/>
      <c r="U76" s="814"/>
      <c r="V76" s="202" t="str">
        <f t="shared" si="12"/>
        <v/>
      </c>
      <c r="W76" s="203">
        <f>IF(OR(V76="",V76=0),0,(Projeto!$AD$8*((1+Projeto!$AD$8)^V76))/(((1+Projeto!$AD$8)^V76)-1))</f>
        <v>0</v>
      </c>
      <c r="X76" s="204">
        <f>IF(AND(K76&gt;0,CustoContabil!$F$6&gt;0),K76*(CustoContabil!$F$21/CustoContabil!$F$6)*W76,0)</f>
        <v>0</v>
      </c>
      <c r="Y76" s="204">
        <f>IF(AND(N76&gt;0,CustoContabil!$D$6&gt;0),N76*(CustoContabil!$D$21/CustoContabil!$D$6)*W76,0)</f>
        <v>0</v>
      </c>
    </row>
    <row r="77" spans="2:25" ht="15" hidden="1" customHeight="1" outlineLevel="1" x14ac:dyDescent="0.35">
      <c r="B77" s="199">
        <v>72</v>
      </c>
      <c r="C77" s="815"/>
      <c r="D77" s="816"/>
      <c r="E77" s="816"/>
      <c r="F77" s="816"/>
      <c r="G77" s="816"/>
      <c r="H77" s="19"/>
      <c r="I77" s="2"/>
      <c r="J77" s="1"/>
      <c r="K77" s="169">
        <f t="shared" si="10"/>
        <v>0</v>
      </c>
      <c r="L77" s="1"/>
      <c r="M77" s="1"/>
      <c r="N77" s="169">
        <f t="shared" si="11"/>
        <v>0</v>
      </c>
      <c r="P77" s="199">
        <f t="shared" si="5"/>
        <v>72</v>
      </c>
      <c r="Q77" s="813" t="str">
        <f t="shared" si="9"/>
        <v/>
      </c>
      <c r="R77" s="813"/>
      <c r="S77" s="813"/>
      <c r="T77" s="813"/>
      <c r="U77" s="814"/>
      <c r="V77" s="202" t="str">
        <f t="shared" si="12"/>
        <v/>
      </c>
      <c r="W77" s="203">
        <f>IF(OR(V77="",V77=0),0,(Projeto!$AD$8*((1+Projeto!$AD$8)^V77))/(((1+Projeto!$AD$8)^V77)-1))</f>
        <v>0</v>
      </c>
      <c r="X77" s="204">
        <f>IF(AND(K77&gt;0,CustoContabil!$F$6&gt;0),K77*(CustoContabil!$F$21/CustoContabil!$F$6)*W77,0)</f>
        <v>0</v>
      </c>
      <c r="Y77" s="204">
        <f>IF(AND(N77&gt;0,CustoContabil!$D$6&gt;0),N77*(CustoContabil!$D$21/CustoContabil!$D$6)*W77,0)</f>
        <v>0</v>
      </c>
    </row>
    <row r="78" spans="2:25" ht="15" hidden="1" customHeight="1" outlineLevel="1" x14ac:dyDescent="0.35">
      <c r="B78" s="199">
        <v>73</v>
      </c>
      <c r="C78" s="815"/>
      <c r="D78" s="816"/>
      <c r="E78" s="816"/>
      <c r="F78" s="816"/>
      <c r="G78" s="816"/>
      <c r="H78" s="19"/>
      <c r="I78" s="2"/>
      <c r="J78" s="1"/>
      <c r="K78" s="169">
        <f t="shared" si="10"/>
        <v>0</v>
      </c>
      <c r="L78" s="1"/>
      <c r="M78" s="1"/>
      <c r="N78" s="169">
        <f t="shared" si="11"/>
        <v>0</v>
      </c>
      <c r="P78" s="199">
        <f t="shared" si="5"/>
        <v>73</v>
      </c>
      <c r="Q78" s="813" t="str">
        <f t="shared" si="9"/>
        <v/>
      </c>
      <c r="R78" s="813"/>
      <c r="S78" s="813"/>
      <c r="T78" s="813"/>
      <c r="U78" s="814"/>
      <c r="V78" s="202" t="str">
        <f t="shared" si="12"/>
        <v/>
      </c>
      <c r="W78" s="203">
        <f>IF(OR(V78="",V78=0),0,(Projeto!$AD$8*((1+Projeto!$AD$8)^V78))/(((1+Projeto!$AD$8)^V78)-1))</f>
        <v>0</v>
      </c>
      <c r="X78" s="204">
        <f>IF(AND(K78&gt;0,CustoContabil!$F$6&gt;0),K78*(CustoContabil!$F$21/CustoContabil!$F$6)*W78,0)</f>
        <v>0</v>
      </c>
      <c r="Y78" s="204">
        <f>IF(AND(N78&gt;0,CustoContabil!$D$6&gt;0),N78*(CustoContabil!$D$21/CustoContabil!$D$6)*W78,0)</f>
        <v>0</v>
      </c>
    </row>
    <row r="79" spans="2:25" ht="15" hidden="1" customHeight="1" outlineLevel="1" x14ac:dyDescent="0.35">
      <c r="B79" s="199">
        <v>74</v>
      </c>
      <c r="C79" s="815"/>
      <c r="D79" s="816"/>
      <c r="E79" s="816"/>
      <c r="F79" s="816"/>
      <c r="G79" s="816"/>
      <c r="H79" s="19"/>
      <c r="I79" s="2"/>
      <c r="J79" s="1"/>
      <c r="K79" s="169">
        <f t="shared" si="10"/>
        <v>0</v>
      </c>
      <c r="L79" s="1"/>
      <c r="M79" s="1"/>
      <c r="N79" s="169">
        <f t="shared" si="11"/>
        <v>0</v>
      </c>
      <c r="P79" s="199">
        <f t="shared" si="5"/>
        <v>74</v>
      </c>
      <c r="Q79" s="813" t="str">
        <f t="shared" si="9"/>
        <v/>
      </c>
      <c r="R79" s="813"/>
      <c r="S79" s="813"/>
      <c r="T79" s="813"/>
      <c r="U79" s="814"/>
      <c r="V79" s="202" t="str">
        <f t="shared" si="12"/>
        <v/>
      </c>
      <c r="W79" s="203">
        <f>IF(OR(V79="",V79=0),0,(Projeto!$AD$8*((1+Projeto!$AD$8)^V79))/(((1+Projeto!$AD$8)^V79)-1))</f>
        <v>0</v>
      </c>
      <c r="X79" s="204">
        <f>IF(AND(K79&gt;0,CustoContabil!$F$6&gt;0),K79*(CustoContabil!$F$21/CustoContabil!$F$6)*W79,0)</f>
        <v>0</v>
      </c>
      <c r="Y79" s="204">
        <f>IF(AND(N79&gt;0,CustoContabil!$D$6&gt;0),N79*(CustoContabil!$D$21/CustoContabil!$D$6)*W79,0)</f>
        <v>0</v>
      </c>
    </row>
    <row r="80" spans="2:25" ht="15" hidden="1" customHeight="1" outlineLevel="1" x14ac:dyDescent="0.35">
      <c r="B80" s="199">
        <v>75</v>
      </c>
      <c r="C80" s="815"/>
      <c r="D80" s="816"/>
      <c r="E80" s="816"/>
      <c r="F80" s="816"/>
      <c r="G80" s="816"/>
      <c r="H80" s="19"/>
      <c r="I80" s="2"/>
      <c r="J80" s="1"/>
      <c r="K80" s="169">
        <f t="shared" si="10"/>
        <v>0</v>
      </c>
      <c r="L80" s="1"/>
      <c r="M80" s="1"/>
      <c r="N80" s="169">
        <f t="shared" si="11"/>
        <v>0</v>
      </c>
      <c r="P80" s="199">
        <f t="shared" si="5"/>
        <v>75</v>
      </c>
      <c r="Q80" s="813" t="str">
        <f t="shared" si="9"/>
        <v/>
      </c>
      <c r="R80" s="813"/>
      <c r="S80" s="813"/>
      <c r="T80" s="813"/>
      <c r="U80" s="814"/>
      <c r="V80" s="202" t="str">
        <f t="shared" si="12"/>
        <v/>
      </c>
      <c r="W80" s="203">
        <f>IF(OR(V80="",V80=0),0,(Projeto!$AD$8*((1+Projeto!$AD$8)^V80))/(((1+Projeto!$AD$8)^V80)-1))</f>
        <v>0</v>
      </c>
      <c r="X80" s="204">
        <f>IF(AND(K80&gt;0,CustoContabil!$F$6&gt;0),K80*(CustoContabil!$F$21/CustoContabil!$F$6)*W80,0)</f>
        <v>0</v>
      </c>
      <c r="Y80" s="204">
        <f>IF(AND(N80&gt;0,CustoContabil!$D$6&gt;0),N80*(CustoContabil!$D$21/CustoContabil!$D$6)*W80,0)</f>
        <v>0</v>
      </c>
    </row>
    <row r="81" spans="2:25" ht="15" hidden="1" customHeight="1" outlineLevel="1" x14ac:dyDescent="0.35">
      <c r="B81" s="199">
        <v>76</v>
      </c>
      <c r="C81" s="815"/>
      <c r="D81" s="816"/>
      <c r="E81" s="816"/>
      <c r="F81" s="816"/>
      <c r="G81" s="816"/>
      <c r="H81" s="19"/>
      <c r="I81" s="2"/>
      <c r="J81" s="1"/>
      <c r="K81" s="169">
        <f t="shared" si="10"/>
        <v>0</v>
      </c>
      <c r="L81" s="1"/>
      <c r="M81" s="1"/>
      <c r="N81" s="169">
        <f t="shared" si="11"/>
        <v>0</v>
      </c>
      <c r="P81" s="199">
        <f t="shared" si="5"/>
        <v>76</v>
      </c>
      <c r="Q81" s="813" t="str">
        <f t="shared" si="9"/>
        <v/>
      </c>
      <c r="R81" s="813"/>
      <c r="S81" s="813"/>
      <c r="T81" s="813"/>
      <c r="U81" s="814"/>
      <c r="V81" s="202" t="str">
        <f t="shared" si="12"/>
        <v/>
      </c>
      <c r="W81" s="203">
        <f>IF(OR(V81="",V81=0),0,(Projeto!$AD$8*((1+Projeto!$AD$8)^V81))/(((1+Projeto!$AD$8)^V81)-1))</f>
        <v>0</v>
      </c>
      <c r="X81" s="204">
        <f>IF(AND(K81&gt;0,CustoContabil!$F$6&gt;0),K81*(CustoContabil!$F$21/CustoContabil!$F$6)*W81,0)</f>
        <v>0</v>
      </c>
      <c r="Y81" s="204">
        <f>IF(AND(N81&gt;0,CustoContabil!$D$6&gt;0),N81*(CustoContabil!$D$21/CustoContabil!$D$6)*W81,0)</f>
        <v>0</v>
      </c>
    </row>
    <row r="82" spans="2:25" ht="15" hidden="1" customHeight="1" outlineLevel="1" x14ac:dyDescent="0.35">
      <c r="B82" s="199">
        <v>77</v>
      </c>
      <c r="C82" s="815"/>
      <c r="D82" s="816"/>
      <c r="E82" s="816"/>
      <c r="F82" s="816"/>
      <c r="G82" s="816"/>
      <c r="H82" s="19"/>
      <c r="I82" s="2"/>
      <c r="J82" s="1"/>
      <c r="K82" s="169">
        <f t="shared" si="10"/>
        <v>0</v>
      </c>
      <c r="L82" s="1"/>
      <c r="M82" s="1"/>
      <c r="N82" s="169">
        <f t="shared" si="11"/>
        <v>0</v>
      </c>
      <c r="P82" s="199">
        <f t="shared" si="5"/>
        <v>77</v>
      </c>
      <c r="Q82" s="813" t="str">
        <f t="shared" si="9"/>
        <v/>
      </c>
      <c r="R82" s="813"/>
      <c r="S82" s="813"/>
      <c r="T82" s="813"/>
      <c r="U82" s="814"/>
      <c r="V82" s="202" t="str">
        <f t="shared" si="12"/>
        <v/>
      </c>
      <c r="W82" s="203">
        <f>IF(OR(V82="",V82=0),0,(Projeto!$AD$8*((1+Projeto!$AD$8)^V82))/(((1+Projeto!$AD$8)^V82)-1))</f>
        <v>0</v>
      </c>
      <c r="X82" s="204">
        <f>IF(AND(K82&gt;0,CustoContabil!$F$6&gt;0),K82*(CustoContabil!$F$21/CustoContabil!$F$6)*W82,0)</f>
        <v>0</v>
      </c>
      <c r="Y82" s="204">
        <f>IF(AND(N82&gt;0,CustoContabil!$D$6&gt;0),N82*(CustoContabil!$D$21/CustoContabil!$D$6)*W82,0)</f>
        <v>0</v>
      </c>
    </row>
    <row r="83" spans="2:25" ht="15" hidden="1" customHeight="1" outlineLevel="1" x14ac:dyDescent="0.35">
      <c r="B83" s="199">
        <v>78</v>
      </c>
      <c r="C83" s="815"/>
      <c r="D83" s="816"/>
      <c r="E83" s="816"/>
      <c r="F83" s="816"/>
      <c r="G83" s="816"/>
      <c r="H83" s="19"/>
      <c r="I83" s="2"/>
      <c r="J83" s="1"/>
      <c r="K83" s="169">
        <f t="shared" si="10"/>
        <v>0</v>
      </c>
      <c r="L83" s="1"/>
      <c r="M83" s="1"/>
      <c r="N83" s="169">
        <f t="shared" si="11"/>
        <v>0</v>
      </c>
      <c r="P83" s="199">
        <f t="shared" si="5"/>
        <v>78</v>
      </c>
      <c r="Q83" s="813" t="str">
        <f t="shared" si="9"/>
        <v/>
      </c>
      <c r="R83" s="813"/>
      <c r="S83" s="813"/>
      <c r="T83" s="813"/>
      <c r="U83" s="814"/>
      <c r="V83" s="202" t="str">
        <f t="shared" si="12"/>
        <v/>
      </c>
      <c r="W83" s="203">
        <f>IF(OR(V83="",V83=0),0,(Projeto!$AD$8*((1+Projeto!$AD$8)^V83))/(((1+Projeto!$AD$8)^V83)-1))</f>
        <v>0</v>
      </c>
      <c r="X83" s="204">
        <f>IF(AND(K83&gt;0,CustoContabil!$F$6&gt;0),K83*(CustoContabil!$F$21/CustoContabil!$F$6)*W83,0)</f>
        <v>0</v>
      </c>
      <c r="Y83" s="204">
        <f>IF(AND(N83&gt;0,CustoContabil!$D$6&gt;0),N83*(CustoContabil!$D$21/CustoContabil!$D$6)*W83,0)</f>
        <v>0</v>
      </c>
    </row>
    <row r="84" spans="2:25" ht="15" hidden="1" customHeight="1" outlineLevel="1" x14ac:dyDescent="0.35">
      <c r="B84" s="199">
        <v>79</v>
      </c>
      <c r="C84" s="815"/>
      <c r="D84" s="816"/>
      <c r="E84" s="816"/>
      <c r="F84" s="816"/>
      <c r="G84" s="816"/>
      <c r="H84" s="19"/>
      <c r="I84" s="2"/>
      <c r="J84" s="1"/>
      <c r="K84" s="169">
        <f t="shared" si="10"/>
        <v>0</v>
      </c>
      <c r="L84" s="1"/>
      <c r="M84" s="1"/>
      <c r="N84" s="169">
        <f t="shared" si="11"/>
        <v>0</v>
      </c>
      <c r="P84" s="199">
        <f t="shared" si="5"/>
        <v>79</v>
      </c>
      <c r="Q84" s="813" t="str">
        <f t="shared" si="9"/>
        <v/>
      </c>
      <c r="R84" s="813"/>
      <c r="S84" s="813"/>
      <c r="T84" s="813"/>
      <c r="U84" s="814"/>
      <c r="V84" s="202" t="str">
        <f t="shared" si="12"/>
        <v/>
      </c>
      <c r="W84" s="203">
        <f>IF(OR(V84="",V84=0),0,(Projeto!$AD$8*((1+Projeto!$AD$8)^V84))/(((1+Projeto!$AD$8)^V84)-1))</f>
        <v>0</v>
      </c>
      <c r="X84" s="204">
        <f>IF(AND(K84&gt;0,CustoContabil!$F$6&gt;0),K84*(CustoContabil!$F$21/CustoContabil!$F$6)*W84,0)</f>
        <v>0</v>
      </c>
      <c r="Y84" s="204">
        <f>IF(AND(N84&gt;0,CustoContabil!$D$6&gt;0),N84*(CustoContabil!$D$21/CustoContabil!$D$6)*W84,0)</f>
        <v>0</v>
      </c>
    </row>
    <row r="85" spans="2:25" ht="15" hidden="1" customHeight="1" outlineLevel="1" x14ac:dyDescent="0.35">
      <c r="B85" s="199">
        <v>80</v>
      </c>
      <c r="C85" s="815"/>
      <c r="D85" s="816"/>
      <c r="E85" s="816"/>
      <c r="F85" s="816"/>
      <c r="G85" s="816"/>
      <c r="H85" s="19"/>
      <c r="I85" s="2"/>
      <c r="J85" s="1"/>
      <c r="K85" s="169">
        <f t="shared" si="10"/>
        <v>0</v>
      </c>
      <c r="L85" s="1"/>
      <c r="M85" s="1"/>
      <c r="N85" s="169">
        <f t="shared" si="11"/>
        <v>0</v>
      </c>
      <c r="P85" s="199">
        <f t="shared" si="5"/>
        <v>80</v>
      </c>
      <c r="Q85" s="813" t="str">
        <f t="shared" si="9"/>
        <v/>
      </c>
      <c r="R85" s="813"/>
      <c r="S85" s="813"/>
      <c r="T85" s="813"/>
      <c r="U85" s="814"/>
      <c r="V85" s="202" t="str">
        <f t="shared" si="12"/>
        <v/>
      </c>
      <c r="W85" s="203">
        <f>IF(OR(V85="",V85=0),0,(Projeto!$AD$8*((1+Projeto!$AD$8)^V85))/(((1+Projeto!$AD$8)^V85)-1))</f>
        <v>0</v>
      </c>
      <c r="X85" s="204">
        <f>IF(AND(K85&gt;0,CustoContabil!$F$6&gt;0),K85*(CustoContabil!$F$21/CustoContabil!$F$6)*W85,0)</f>
        <v>0</v>
      </c>
      <c r="Y85" s="204">
        <f>IF(AND(N85&gt;0,CustoContabil!$D$6&gt;0),N85*(CustoContabil!$D$21/CustoContabil!$D$6)*W85,0)</f>
        <v>0</v>
      </c>
    </row>
    <row r="86" spans="2:25" ht="15" hidden="1" customHeight="1" outlineLevel="1" x14ac:dyDescent="0.35">
      <c r="B86" s="199">
        <v>81</v>
      </c>
      <c r="C86" s="815"/>
      <c r="D86" s="816"/>
      <c r="E86" s="816"/>
      <c r="F86" s="816"/>
      <c r="G86" s="816"/>
      <c r="H86" s="19"/>
      <c r="I86" s="2"/>
      <c r="J86" s="1"/>
      <c r="K86" s="169">
        <f t="shared" si="10"/>
        <v>0</v>
      </c>
      <c r="L86" s="1"/>
      <c r="M86" s="1"/>
      <c r="N86" s="169">
        <f t="shared" si="11"/>
        <v>0</v>
      </c>
      <c r="P86" s="199">
        <f t="shared" ref="P86:P105" si="13">B86</f>
        <v>81</v>
      </c>
      <c r="Q86" s="813" t="str">
        <f t="shared" si="9"/>
        <v/>
      </c>
      <c r="R86" s="813"/>
      <c r="S86" s="813"/>
      <c r="T86" s="813"/>
      <c r="U86" s="814"/>
      <c r="V86" s="202" t="str">
        <f t="shared" si="12"/>
        <v/>
      </c>
      <c r="W86" s="203">
        <f>IF(OR(V86="",V86=0),0,(Projeto!$AD$8*((1+Projeto!$AD$8)^V86))/(((1+Projeto!$AD$8)^V86)-1))</f>
        <v>0</v>
      </c>
      <c r="X86" s="204">
        <f>IF(AND(K86&gt;0,CustoContabil!$F$6&gt;0),K86*(CustoContabil!$F$21/CustoContabil!$F$6)*W86,0)</f>
        <v>0</v>
      </c>
      <c r="Y86" s="204">
        <f>IF(AND(N86&gt;0,CustoContabil!$D$6&gt;0),N86*(CustoContabil!$D$21/CustoContabil!$D$6)*W86,0)</f>
        <v>0</v>
      </c>
    </row>
    <row r="87" spans="2:25" ht="15" hidden="1" customHeight="1" outlineLevel="1" x14ac:dyDescent="0.35">
      <c r="B87" s="199">
        <v>82</v>
      </c>
      <c r="C87" s="815"/>
      <c r="D87" s="816"/>
      <c r="E87" s="816"/>
      <c r="F87" s="816"/>
      <c r="G87" s="816"/>
      <c r="H87" s="19"/>
      <c r="I87" s="2"/>
      <c r="J87" s="1"/>
      <c r="K87" s="169">
        <f t="shared" si="10"/>
        <v>0</v>
      </c>
      <c r="L87" s="1"/>
      <c r="M87" s="1"/>
      <c r="N87" s="169">
        <f t="shared" si="11"/>
        <v>0</v>
      </c>
      <c r="P87" s="199">
        <f t="shared" si="13"/>
        <v>82</v>
      </c>
      <c r="Q87" s="813" t="str">
        <f t="shared" si="9"/>
        <v/>
      </c>
      <c r="R87" s="813"/>
      <c r="S87" s="813"/>
      <c r="T87" s="813"/>
      <c r="U87" s="814"/>
      <c r="V87" s="202" t="str">
        <f>IF(N87=0,"",H87)</f>
        <v/>
      </c>
      <c r="W87" s="203">
        <f>IF(OR(V87="",V87=0),0,(Projeto!$AD$8*((1+Projeto!$AD$8)^V87))/(((1+Projeto!$AD$8)^V87)-1))</f>
        <v>0</v>
      </c>
      <c r="X87" s="204">
        <f>IF(AND(K87&gt;0,CustoContabil!$F$6&gt;0),K87*(CustoContabil!$F$21/CustoContabil!$F$6)*W87,0)</f>
        <v>0</v>
      </c>
      <c r="Y87" s="204">
        <f>IF(AND(N87&gt;0,CustoContabil!$D$6&gt;0),N87*(CustoContabil!$D$21/CustoContabil!$D$6)*W87,0)</f>
        <v>0</v>
      </c>
    </row>
    <row r="88" spans="2:25" ht="15" hidden="1" customHeight="1" outlineLevel="1" x14ac:dyDescent="0.35">
      <c r="B88" s="199">
        <v>83</v>
      </c>
      <c r="C88" s="815"/>
      <c r="D88" s="816"/>
      <c r="E88" s="816"/>
      <c r="F88" s="816"/>
      <c r="G88" s="816"/>
      <c r="H88" s="19"/>
      <c r="I88" s="2"/>
      <c r="J88" s="1"/>
      <c r="K88" s="169">
        <f t="shared" si="10"/>
        <v>0</v>
      </c>
      <c r="L88" s="1"/>
      <c r="M88" s="1"/>
      <c r="N88" s="169">
        <f t="shared" si="11"/>
        <v>0</v>
      </c>
      <c r="P88" s="199">
        <f t="shared" si="13"/>
        <v>83</v>
      </c>
      <c r="Q88" s="813" t="str">
        <f t="shared" si="9"/>
        <v/>
      </c>
      <c r="R88" s="813"/>
      <c r="S88" s="813"/>
      <c r="T88" s="813"/>
      <c r="U88" s="814"/>
      <c r="V88" s="202" t="str">
        <f t="shared" si="12"/>
        <v/>
      </c>
      <c r="W88" s="203">
        <f>IF(OR(V88="",V88=0),0,(Projeto!$AD$8*((1+Projeto!$AD$8)^V88))/(((1+Projeto!$AD$8)^V88)-1))</f>
        <v>0</v>
      </c>
      <c r="X88" s="204">
        <f>IF(AND(K88&gt;0,CustoContabil!$F$6&gt;0),K88*(CustoContabil!$F$21/CustoContabil!$F$6)*W88,0)</f>
        <v>0</v>
      </c>
      <c r="Y88" s="204">
        <f>IF(AND(N88&gt;0,CustoContabil!$D$6&gt;0),N88*(CustoContabil!$D$21/CustoContabil!$D$6)*W88,0)</f>
        <v>0</v>
      </c>
    </row>
    <row r="89" spans="2:25" ht="15" hidden="1" customHeight="1" outlineLevel="1" x14ac:dyDescent="0.35">
      <c r="B89" s="199">
        <v>84</v>
      </c>
      <c r="C89" s="815"/>
      <c r="D89" s="816"/>
      <c r="E89" s="816"/>
      <c r="F89" s="816"/>
      <c r="G89" s="816"/>
      <c r="H89" s="19"/>
      <c r="I89" s="2"/>
      <c r="J89" s="1"/>
      <c r="K89" s="169">
        <f t="shared" si="10"/>
        <v>0</v>
      </c>
      <c r="L89" s="1"/>
      <c r="M89" s="1"/>
      <c r="N89" s="169">
        <f t="shared" si="11"/>
        <v>0</v>
      </c>
      <c r="P89" s="199">
        <f t="shared" si="13"/>
        <v>84</v>
      </c>
      <c r="Q89" s="813" t="str">
        <f t="shared" si="9"/>
        <v/>
      </c>
      <c r="R89" s="813"/>
      <c r="S89" s="813"/>
      <c r="T89" s="813"/>
      <c r="U89" s="814"/>
      <c r="V89" s="202" t="str">
        <f t="shared" si="12"/>
        <v/>
      </c>
      <c r="W89" s="203">
        <f>IF(OR(V89="",V89=0),0,(Projeto!$AD$8*((1+Projeto!$AD$8)^V89))/(((1+Projeto!$AD$8)^V89)-1))</f>
        <v>0</v>
      </c>
      <c r="X89" s="204">
        <f>IF(AND(K89&gt;0,CustoContabil!$F$6&gt;0),K89*(CustoContabil!$F$21/CustoContabil!$F$6)*W89,0)</f>
        <v>0</v>
      </c>
      <c r="Y89" s="204">
        <f>IF(AND(N89&gt;0,CustoContabil!$D$6&gt;0),N89*(CustoContabil!$D$21/CustoContabil!$D$6)*W89,0)</f>
        <v>0</v>
      </c>
    </row>
    <row r="90" spans="2:25" ht="15" hidden="1" customHeight="1" outlineLevel="1" x14ac:dyDescent="0.35">
      <c r="B90" s="199">
        <v>85</v>
      </c>
      <c r="C90" s="815"/>
      <c r="D90" s="816"/>
      <c r="E90" s="816"/>
      <c r="F90" s="816"/>
      <c r="G90" s="816"/>
      <c r="H90" s="19"/>
      <c r="I90" s="2"/>
      <c r="J90" s="1"/>
      <c r="K90" s="169">
        <f t="shared" si="10"/>
        <v>0</v>
      </c>
      <c r="L90" s="1"/>
      <c r="M90" s="1"/>
      <c r="N90" s="169">
        <f t="shared" si="11"/>
        <v>0</v>
      </c>
      <c r="P90" s="199">
        <f t="shared" si="13"/>
        <v>85</v>
      </c>
      <c r="Q90" s="813" t="str">
        <f t="shared" si="9"/>
        <v/>
      </c>
      <c r="R90" s="813"/>
      <c r="S90" s="813"/>
      <c r="T90" s="813"/>
      <c r="U90" s="814"/>
      <c r="V90" s="202" t="str">
        <f t="shared" si="12"/>
        <v/>
      </c>
      <c r="W90" s="203">
        <f>IF(OR(V90="",V90=0),0,(Projeto!$AD$8*((1+Projeto!$AD$8)^V90))/(((1+Projeto!$AD$8)^V90)-1))</f>
        <v>0</v>
      </c>
      <c r="X90" s="204">
        <f>IF(AND(K90&gt;0,CustoContabil!$F$6&gt;0),K90*(CustoContabil!$F$21/CustoContabil!$F$6)*W90,0)</f>
        <v>0</v>
      </c>
      <c r="Y90" s="204">
        <f>IF(AND(N90&gt;0,CustoContabil!$D$6&gt;0),N90*(CustoContabil!$D$21/CustoContabil!$D$6)*W90,0)</f>
        <v>0</v>
      </c>
    </row>
    <row r="91" spans="2:25" ht="15" hidden="1" customHeight="1" outlineLevel="1" x14ac:dyDescent="0.35">
      <c r="B91" s="199">
        <v>86</v>
      </c>
      <c r="C91" s="815"/>
      <c r="D91" s="816"/>
      <c r="E91" s="816"/>
      <c r="F91" s="816"/>
      <c r="G91" s="816"/>
      <c r="H91" s="19"/>
      <c r="I91" s="2"/>
      <c r="J91" s="1"/>
      <c r="K91" s="169">
        <f t="shared" si="10"/>
        <v>0</v>
      </c>
      <c r="L91" s="1"/>
      <c r="M91" s="1"/>
      <c r="N91" s="169">
        <f t="shared" si="11"/>
        <v>0</v>
      </c>
      <c r="P91" s="199">
        <f t="shared" si="13"/>
        <v>86</v>
      </c>
      <c r="Q91" s="813" t="str">
        <f t="shared" si="9"/>
        <v/>
      </c>
      <c r="R91" s="813"/>
      <c r="S91" s="813"/>
      <c r="T91" s="813"/>
      <c r="U91" s="814"/>
      <c r="V91" s="202" t="str">
        <f t="shared" si="12"/>
        <v/>
      </c>
      <c r="W91" s="203">
        <f>IF(OR(V91="",V91=0),0,(Projeto!$AD$8*((1+Projeto!$AD$8)^V91))/(((1+Projeto!$AD$8)^V91)-1))</f>
        <v>0</v>
      </c>
      <c r="X91" s="204">
        <f>IF(AND(K91&gt;0,CustoContabil!$F$6&gt;0),K91*(CustoContabil!$F$21/CustoContabil!$F$6)*W91,0)</f>
        <v>0</v>
      </c>
      <c r="Y91" s="204">
        <f>IF(AND(N91&gt;0,CustoContabil!$D$6&gt;0),N91*(CustoContabil!$D$21/CustoContabil!$D$6)*W91,0)</f>
        <v>0</v>
      </c>
    </row>
    <row r="92" spans="2:25" ht="15" hidden="1" customHeight="1" outlineLevel="1" x14ac:dyDescent="0.35">
      <c r="B92" s="199">
        <v>87</v>
      </c>
      <c r="C92" s="815"/>
      <c r="D92" s="816"/>
      <c r="E92" s="816"/>
      <c r="F92" s="816"/>
      <c r="G92" s="816"/>
      <c r="H92" s="19"/>
      <c r="I92" s="2"/>
      <c r="J92" s="1"/>
      <c r="K92" s="169">
        <f t="shared" si="10"/>
        <v>0</v>
      </c>
      <c r="L92" s="1"/>
      <c r="M92" s="1"/>
      <c r="N92" s="169">
        <f t="shared" si="11"/>
        <v>0</v>
      </c>
      <c r="P92" s="199">
        <f t="shared" si="13"/>
        <v>87</v>
      </c>
      <c r="Q92" s="813" t="str">
        <f t="shared" si="9"/>
        <v/>
      </c>
      <c r="R92" s="813"/>
      <c r="S92" s="813"/>
      <c r="T92" s="813"/>
      <c r="U92" s="814"/>
      <c r="V92" s="202" t="str">
        <f t="shared" si="12"/>
        <v/>
      </c>
      <c r="W92" s="203">
        <f>IF(OR(V92="",V92=0),0,(Projeto!$AD$8*((1+Projeto!$AD$8)^V92))/(((1+Projeto!$AD$8)^V92)-1))</f>
        <v>0</v>
      </c>
      <c r="X92" s="204">
        <f>IF(AND(K92&gt;0,CustoContabil!$F$6&gt;0),K92*(CustoContabil!$F$21/CustoContabil!$F$6)*W92,0)</f>
        <v>0</v>
      </c>
      <c r="Y92" s="204">
        <f>IF(AND(N92&gt;0,CustoContabil!$D$6&gt;0),N92*(CustoContabil!$D$21/CustoContabil!$D$6)*W92,0)</f>
        <v>0</v>
      </c>
    </row>
    <row r="93" spans="2:25" ht="15" hidden="1" customHeight="1" outlineLevel="1" x14ac:dyDescent="0.35">
      <c r="B93" s="199">
        <v>88</v>
      </c>
      <c r="C93" s="815"/>
      <c r="D93" s="816"/>
      <c r="E93" s="816"/>
      <c r="F93" s="816"/>
      <c r="G93" s="816"/>
      <c r="H93" s="19"/>
      <c r="I93" s="2"/>
      <c r="J93" s="1"/>
      <c r="K93" s="169">
        <f t="shared" si="10"/>
        <v>0</v>
      </c>
      <c r="L93" s="1"/>
      <c r="M93" s="1"/>
      <c r="N93" s="169">
        <f t="shared" si="11"/>
        <v>0</v>
      </c>
      <c r="P93" s="199">
        <f t="shared" si="13"/>
        <v>88</v>
      </c>
      <c r="Q93" s="813" t="str">
        <f t="shared" si="9"/>
        <v/>
      </c>
      <c r="R93" s="813"/>
      <c r="S93" s="813"/>
      <c r="T93" s="813"/>
      <c r="U93" s="814"/>
      <c r="V93" s="202" t="str">
        <f t="shared" si="12"/>
        <v/>
      </c>
      <c r="W93" s="203">
        <f>IF(OR(V93="",V93=0),0,(Projeto!$AD$8*((1+Projeto!$AD$8)^V93))/(((1+Projeto!$AD$8)^V93)-1))</f>
        <v>0</v>
      </c>
      <c r="X93" s="204">
        <f>IF(AND(K93&gt;0,CustoContabil!$F$6&gt;0),K93*(CustoContabil!$F$21/CustoContabil!$F$6)*W93,0)</f>
        <v>0</v>
      </c>
      <c r="Y93" s="204">
        <f>IF(AND(N93&gt;0,CustoContabil!$D$6&gt;0),N93*(CustoContabil!$D$21/CustoContabil!$D$6)*W93,0)</f>
        <v>0</v>
      </c>
    </row>
    <row r="94" spans="2:25" ht="15" hidden="1" customHeight="1" outlineLevel="1" x14ac:dyDescent="0.35">
      <c r="B94" s="199">
        <v>89</v>
      </c>
      <c r="C94" s="815"/>
      <c r="D94" s="816"/>
      <c r="E94" s="816"/>
      <c r="F94" s="816"/>
      <c r="G94" s="816"/>
      <c r="H94" s="19"/>
      <c r="I94" s="2"/>
      <c r="J94" s="1"/>
      <c r="K94" s="169">
        <f t="shared" si="10"/>
        <v>0</v>
      </c>
      <c r="L94" s="1"/>
      <c r="M94" s="1"/>
      <c r="N94" s="169">
        <f t="shared" si="11"/>
        <v>0</v>
      </c>
      <c r="P94" s="199">
        <f t="shared" si="13"/>
        <v>89</v>
      </c>
      <c r="Q94" s="813" t="str">
        <f t="shared" si="9"/>
        <v/>
      </c>
      <c r="R94" s="813"/>
      <c r="S94" s="813"/>
      <c r="T94" s="813"/>
      <c r="U94" s="814"/>
      <c r="V94" s="202" t="str">
        <f t="shared" si="12"/>
        <v/>
      </c>
      <c r="W94" s="203">
        <f>IF(OR(V94="",V94=0),0,(Projeto!$AD$8*((1+Projeto!$AD$8)^V94))/(((1+Projeto!$AD$8)^V94)-1))</f>
        <v>0</v>
      </c>
      <c r="X94" s="204">
        <f>IF(AND(K94&gt;0,CustoContabil!$F$6&gt;0),K94*(CustoContabil!$F$21/CustoContabil!$F$6)*W94,0)</f>
        <v>0</v>
      </c>
      <c r="Y94" s="204">
        <f>IF(AND(N94&gt;0,CustoContabil!$D$6&gt;0),N94*(CustoContabil!$D$21/CustoContabil!$D$6)*W94,0)</f>
        <v>0</v>
      </c>
    </row>
    <row r="95" spans="2:25" ht="15" hidden="1" customHeight="1" outlineLevel="1" x14ac:dyDescent="0.35">
      <c r="B95" s="199">
        <v>90</v>
      </c>
      <c r="C95" s="815"/>
      <c r="D95" s="816"/>
      <c r="E95" s="816"/>
      <c r="F95" s="816"/>
      <c r="G95" s="816"/>
      <c r="H95" s="19"/>
      <c r="I95" s="2"/>
      <c r="J95" s="1"/>
      <c r="K95" s="169">
        <f t="shared" si="10"/>
        <v>0</v>
      </c>
      <c r="L95" s="1"/>
      <c r="M95" s="1"/>
      <c r="N95" s="169">
        <f t="shared" si="11"/>
        <v>0</v>
      </c>
      <c r="P95" s="199">
        <f t="shared" si="13"/>
        <v>90</v>
      </c>
      <c r="Q95" s="813" t="str">
        <f t="shared" si="9"/>
        <v/>
      </c>
      <c r="R95" s="813"/>
      <c r="S95" s="813"/>
      <c r="T95" s="813"/>
      <c r="U95" s="814"/>
      <c r="V95" s="202" t="str">
        <f t="shared" si="12"/>
        <v/>
      </c>
      <c r="W95" s="203">
        <f>IF(OR(V95="",V95=0),0,(Projeto!$AD$8*((1+Projeto!$AD$8)^V95))/(((1+Projeto!$AD$8)^V95)-1))</f>
        <v>0</v>
      </c>
      <c r="X95" s="204">
        <f>IF(AND(K95&gt;0,CustoContabil!$F$6&gt;0),K95*(CustoContabil!$F$21/CustoContabil!$F$6)*W95,0)</f>
        <v>0</v>
      </c>
      <c r="Y95" s="204">
        <f>IF(AND(N95&gt;0,CustoContabil!$D$6&gt;0),N95*(CustoContabil!$D$21/CustoContabil!$D$6)*W95,0)</f>
        <v>0</v>
      </c>
    </row>
    <row r="96" spans="2:25" ht="15" hidden="1" customHeight="1" outlineLevel="1" x14ac:dyDescent="0.35">
      <c r="B96" s="199">
        <v>91</v>
      </c>
      <c r="C96" s="815"/>
      <c r="D96" s="816"/>
      <c r="E96" s="816"/>
      <c r="F96" s="816"/>
      <c r="G96" s="816"/>
      <c r="H96" s="19"/>
      <c r="I96" s="2"/>
      <c r="J96" s="1"/>
      <c r="K96" s="169">
        <f t="shared" si="10"/>
        <v>0</v>
      </c>
      <c r="L96" s="1"/>
      <c r="M96" s="1"/>
      <c r="N96" s="169">
        <f t="shared" si="11"/>
        <v>0</v>
      </c>
      <c r="P96" s="199">
        <f t="shared" si="13"/>
        <v>91</v>
      </c>
      <c r="Q96" s="813" t="str">
        <f t="shared" si="9"/>
        <v/>
      </c>
      <c r="R96" s="813"/>
      <c r="S96" s="813"/>
      <c r="T96" s="813"/>
      <c r="U96" s="814"/>
      <c r="V96" s="202" t="str">
        <f t="shared" si="12"/>
        <v/>
      </c>
      <c r="W96" s="203">
        <f>IF(OR(V96="",V96=0),0,(Projeto!$AD$8*((1+Projeto!$AD$8)^V96))/(((1+Projeto!$AD$8)^V96)-1))</f>
        <v>0</v>
      </c>
      <c r="X96" s="204">
        <f>IF(AND(K96&gt;0,CustoContabil!$F$6&gt;0),K96*(CustoContabil!$F$21/CustoContabil!$F$6)*W96,0)</f>
        <v>0</v>
      </c>
      <c r="Y96" s="204">
        <f>IF(AND(N96&gt;0,CustoContabil!$D$6&gt;0),N96*(CustoContabil!$D$21/CustoContabil!$D$6)*W96,0)</f>
        <v>0</v>
      </c>
    </row>
    <row r="97" spans="2:25" ht="15" hidden="1" customHeight="1" outlineLevel="1" x14ac:dyDescent="0.35">
      <c r="B97" s="199">
        <v>92</v>
      </c>
      <c r="C97" s="815"/>
      <c r="D97" s="816"/>
      <c r="E97" s="816"/>
      <c r="F97" s="816"/>
      <c r="G97" s="816"/>
      <c r="H97" s="19"/>
      <c r="I97" s="2"/>
      <c r="J97" s="1"/>
      <c r="K97" s="169">
        <f t="shared" si="10"/>
        <v>0</v>
      </c>
      <c r="L97" s="1"/>
      <c r="M97" s="1"/>
      <c r="N97" s="169">
        <f t="shared" si="11"/>
        <v>0</v>
      </c>
      <c r="P97" s="199">
        <f t="shared" si="13"/>
        <v>92</v>
      </c>
      <c r="Q97" s="813" t="str">
        <f t="shared" si="9"/>
        <v/>
      </c>
      <c r="R97" s="813"/>
      <c r="S97" s="813"/>
      <c r="T97" s="813"/>
      <c r="U97" s="814"/>
      <c r="V97" s="202" t="str">
        <f t="shared" si="12"/>
        <v/>
      </c>
      <c r="W97" s="203">
        <f>IF(OR(V97="",V97=0),0,(Projeto!$AD$8*((1+Projeto!$AD$8)^V97))/(((1+Projeto!$AD$8)^V97)-1))</f>
        <v>0</v>
      </c>
      <c r="X97" s="204">
        <f>IF(AND(K97&gt;0,CustoContabil!$F$6&gt;0),K97*(CustoContabil!$F$21/CustoContabil!$F$6)*W97,0)</f>
        <v>0</v>
      </c>
      <c r="Y97" s="204">
        <f>IF(AND(N97&gt;0,CustoContabil!$D$6&gt;0),N97*(CustoContabil!$D$21/CustoContabil!$D$6)*W97,0)</f>
        <v>0</v>
      </c>
    </row>
    <row r="98" spans="2:25" ht="15" hidden="1" customHeight="1" outlineLevel="1" x14ac:dyDescent="0.35">
      <c r="B98" s="199">
        <v>93</v>
      </c>
      <c r="C98" s="815"/>
      <c r="D98" s="816"/>
      <c r="E98" s="816"/>
      <c r="F98" s="816"/>
      <c r="G98" s="816"/>
      <c r="H98" s="19"/>
      <c r="I98" s="2"/>
      <c r="J98" s="1"/>
      <c r="K98" s="169">
        <f t="shared" si="10"/>
        <v>0</v>
      </c>
      <c r="L98" s="1"/>
      <c r="M98" s="1"/>
      <c r="N98" s="169">
        <f t="shared" si="11"/>
        <v>0</v>
      </c>
      <c r="P98" s="199">
        <f t="shared" si="13"/>
        <v>93</v>
      </c>
      <c r="Q98" s="813" t="str">
        <f t="shared" si="9"/>
        <v/>
      </c>
      <c r="R98" s="813"/>
      <c r="S98" s="813"/>
      <c r="T98" s="813"/>
      <c r="U98" s="814"/>
      <c r="V98" s="202" t="str">
        <f t="shared" si="12"/>
        <v/>
      </c>
      <c r="W98" s="203">
        <f>IF(OR(V98="",V98=0),0,(Projeto!$AD$8*((1+Projeto!$AD$8)^V98))/(((1+Projeto!$AD$8)^V98)-1))</f>
        <v>0</v>
      </c>
      <c r="X98" s="204">
        <f>IF(AND(K98&gt;0,CustoContabil!$F$6&gt;0),K98*(CustoContabil!$F$21/CustoContabil!$F$6)*W98,0)</f>
        <v>0</v>
      </c>
      <c r="Y98" s="204">
        <f>IF(AND(N98&gt;0,CustoContabil!$D$6&gt;0),N98*(CustoContabil!$D$21/CustoContabil!$D$6)*W98,0)</f>
        <v>0</v>
      </c>
    </row>
    <row r="99" spans="2:25" ht="15" hidden="1" customHeight="1" outlineLevel="1" x14ac:dyDescent="0.35">
      <c r="B99" s="199">
        <v>94</v>
      </c>
      <c r="C99" s="815"/>
      <c r="D99" s="816"/>
      <c r="E99" s="816"/>
      <c r="F99" s="816"/>
      <c r="G99" s="816"/>
      <c r="H99" s="19"/>
      <c r="I99" s="2"/>
      <c r="J99" s="1"/>
      <c r="K99" s="169">
        <f t="shared" si="10"/>
        <v>0</v>
      </c>
      <c r="L99" s="1"/>
      <c r="M99" s="1"/>
      <c r="N99" s="169">
        <f t="shared" si="11"/>
        <v>0</v>
      </c>
      <c r="P99" s="199">
        <f t="shared" si="13"/>
        <v>94</v>
      </c>
      <c r="Q99" s="813" t="str">
        <f t="shared" si="9"/>
        <v/>
      </c>
      <c r="R99" s="813"/>
      <c r="S99" s="813"/>
      <c r="T99" s="813"/>
      <c r="U99" s="814"/>
      <c r="V99" s="202" t="str">
        <f t="shared" si="12"/>
        <v/>
      </c>
      <c r="W99" s="203">
        <f>IF(OR(V99="",V99=0),0,(Projeto!$AD$8*((1+Projeto!$AD$8)^V99))/(((1+Projeto!$AD$8)^V99)-1))</f>
        <v>0</v>
      </c>
      <c r="X99" s="204">
        <f>IF(AND(K99&gt;0,CustoContabil!$F$6&gt;0),K99*(CustoContabil!$F$21/CustoContabil!$F$6)*W99,0)</f>
        <v>0</v>
      </c>
      <c r="Y99" s="204">
        <f>IF(AND(N99&gt;0,CustoContabil!$D$6&gt;0),N99*(CustoContabil!$D$21/CustoContabil!$D$6)*W99,0)</f>
        <v>0</v>
      </c>
    </row>
    <row r="100" spans="2:25" ht="15" hidden="1" customHeight="1" outlineLevel="1" x14ac:dyDescent="0.35">
      <c r="B100" s="199">
        <v>95</v>
      </c>
      <c r="C100" s="815"/>
      <c r="D100" s="816"/>
      <c r="E100" s="816"/>
      <c r="F100" s="816"/>
      <c r="G100" s="816"/>
      <c r="H100" s="19"/>
      <c r="I100" s="2"/>
      <c r="J100" s="1"/>
      <c r="K100" s="169">
        <f t="shared" si="10"/>
        <v>0</v>
      </c>
      <c r="L100" s="1"/>
      <c r="M100" s="1"/>
      <c r="N100" s="169">
        <f t="shared" si="11"/>
        <v>0</v>
      </c>
      <c r="P100" s="199">
        <f t="shared" si="13"/>
        <v>95</v>
      </c>
      <c r="Q100" s="813" t="str">
        <f t="shared" si="9"/>
        <v/>
      </c>
      <c r="R100" s="813"/>
      <c r="S100" s="813"/>
      <c r="T100" s="813"/>
      <c r="U100" s="814"/>
      <c r="V100" s="202" t="str">
        <f t="shared" si="12"/>
        <v/>
      </c>
      <c r="W100" s="203">
        <f>IF(OR(V100="",V100=0),0,(Projeto!$AD$8*((1+Projeto!$AD$8)^V100))/(((1+Projeto!$AD$8)^V100)-1))</f>
        <v>0</v>
      </c>
      <c r="X100" s="204">
        <f>IF(AND(K100&gt;0,CustoContabil!$F$6&gt;0),K100*(CustoContabil!$F$21/CustoContabil!$F$6)*W100,0)</f>
        <v>0</v>
      </c>
      <c r="Y100" s="204">
        <f>IF(AND(N100&gt;0,CustoContabil!$D$6&gt;0),N100*(CustoContabil!$D$21/CustoContabil!$D$6)*W100,0)</f>
        <v>0</v>
      </c>
    </row>
    <row r="101" spans="2:25" ht="15" hidden="1" customHeight="1" outlineLevel="1" x14ac:dyDescent="0.35">
      <c r="B101" s="199">
        <v>96</v>
      </c>
      <c r="C101" s="815"/>
      <c r="D101" s="816"/>
      <c r="E101" s="816"/>
      <c r="F101" s="816"/>
      <c r="G101" s="816"/>
      <c r="H101" s="19"/>
      <c r="I101" s="2"/>
      <c r="J101" s="1"/>
      <c r="K101" s="169">
        <f t="shared" si="10"/>
        <v>0</v>
      </c>
      <c r="L101" s="1"/>
      <c r="M101" s="1"/>
      <c r="N101" s="169">
        <f t="shared" si="11"/>
        <v>0</v>
      </c>
      <c r="P101" s="199">
        <f t="shared" si="13"/>
        <v>96</v>
      </c>
      <c r="Q101" s="813" t="str">
        <f t="shared" si="9"/>
        <v/>
      </c>
      <c r="R101" s="813"/>
      <c r="S101" s="813"/>
      <c r="T101" s="813"/>
      <c r="U101" s="814"/>
      <c r="V101" s="202" t="str">
        <f t="shared" si="12"/>
        <v/>
      </c>
      <c r="W101" s="203">
        <f>IF(OR(V101="",V101=0),0,(Projeto!$AD$8*((1+Projeto!$AD$8)^V101))/(((1+Projeto!$AD$8)^V101)-1))</f>
        <v>0</v>
      </c>
      <c r="X101" s="204">
        <f>IF(AND(K101&gt;0,CustoContabil!$F$6&gt;0),K101*(CustoContabil!$F$21/CustoContabil!$F$6)*W101,0)</f>
        <v>0</v>
      </c>
      <c r="Y101" s="204">
        <f>IF(AND(N101&gt;0,CustoContabil!$D$6&gt;0),N101*(CustoContabil!$D$21/CustoContabil!$D$6)*W101,0)</f>
        <v>0</v>
      </c>
    </row>
    <row r="102" spans="2:25" ht="15" hidden="1" customHeight="1" outlineLevel="1" x14ac:dyDescent="0.35">
      <c r="B102" s="199">
        <v>97</v>
      </c>
      <c r="C102" s="815"/>
      <c r="D102" s="816"/>
      <c r="E102" s="816"/>
      <c r="F102" s="816"/>
      <c r="G102" s="816"/>
      <c r="H102" s="19"/>
      <c r="I102" s="2"/>
      <c r="J102" s="1"/>
      <c r="K102" s="169">
        <f t="shared" si="10"/>
        <v>0</v>
      </c>
      <c r="L102" s="1"/>
      <c r="M102" s="1"/>
      <c r="N102" s="169">
        <f t="shared" si="11"/>
        <v>0</v>
      </c>
      <c r="P102" s="199">
        <f t="shared" si="13"/>
        <v>97</v>
      </c>
      <c r="Q102" s="813" t="str">
        <f t="shared" si="9"/>
        <v/>
      </c>
      <c r="R102" s="813"/>
      <c r="S102" s="813"/>
      <c r="T102" s="813"/>
      <c r="U102" s="814"/>
      <c r="V102" s="202" t="str">
        <f t="shared" si="12"/>
        <v/>
      </c>
      <c r="W102" s="203">
        <f>IF(OR(V102="",V102=0),0,(Projeto!$AD$8*((1+Projeto!$AD$8)^V102))/(((1+Projeto!$AD$8)^V102)-1))</f>
        <v>0</v>
      </c>
      <c r="X102" s="204">
        <f>IF(AND(K102&gt;0,CustoContabil!$F$6&gt;0),K102*(CustoContabil!$F$21/CustoContabil!$F$6)*W102,0)</f>
        <v>0</v>
      </c>
      <c r="Y102" s="204">
        <f>IF(AND(N102&gt;0,CustoContabil!$D$6&gt;0),N102*(CustoContabil!$D$21/CustoContabil!$D$6)*W102,0)</f>
        <v>0</v>
      </c>
    </row>
    <row r="103" spans="2:25" ht="15" hidden="1" customHeight="1" outlineLevel="1" x14ac:dyDescent="0.35">
      <c r="B103" s="199">
        <v>98</v>
      </c>
      <c r="C103" s="815"/>
      <c r="D103" s="816"/>
      <c r="E103" s="816"/>
      <c r="F103" s="816"/>
      <c r="G103" s="816"/>
      <c r="H103" s="19"/>
      <c r="I103" s="2"/>
      <c r="J103" s="1"/>
      <c r="K103" s="169">
        <f t="shared" si="10"/>
        <v>0</v>
      </c>
      <c r="L103" s="1"/>
      <c r="M103" s="1"/>
      <c r="N103" s="169">
        <f t="shared" si="11"/>
        <v>0</v>
      </c>
      <c r="P103" s="199">
        <f t="shared" si="13"/>
        <v>98</v>
      </c>
      <c r="Q103" s="813" t="str">
        <f t="shared" si="9"/>
        <v/>
      </c>
      <c r="R103" s="813"/>
      <c r="S103" s="813"/>
      <c r="T103" s="813"/>
      <c r="U103" s="814"/>
      <c r="V103" s="202" t="str">
        <f t="shared" si="12"/>
        <v/>
      </c>
      <c r="W103" s="203">
        <f>IF(OR(V103="",V103=0),0,(Projeto!$AD$8*((1+Projeto!$AD$8)^V103))/(((1+Projeto!$AD$8)^V103)-1))</f>
        <v>0</v>
      </c>
      <c r="X103" s="204">
        <f>IF(AND(K103&gt;0,CustoContabil!$F$6&gt;0),K103*(CustoContabil!$F$21/CustoContabil!$F$6)*W103,0)</f>
        <v>0</v>
      </c>
      <c r="Y103" s="204">
        <f>IF(AND(N103&gt;0,CustoContabil!$D$6&gt;0),N103*(CustoContabil!$D$21/CustoContabil!$D$6)*W103,0)</f>
        <v>0</v>
      </c>
    </row>
    <row r="104" spans="2:25" ht="15" hidden="1" customHeight="1" outlineLevel="1" x14ac:dyDescent="0.35">
      <c r="B104" s="199">
        <v>99</v>
      </c>
      <c r="C104" s="815"/>
      <c r="D104" s="816"/>
      <c r="E104" s="816"/>
      <c r="F104" s="816"/>
      <c r="G104" s="816"/>
      <c r="H104" s="19"/>
      <c r="I104" s="2"/>
      <c r="J104" s="1"/>
      <c r="K104" s="169">
        <f t="shared" si="10"/>
        <v>0</v>
      </c>
      <c r="L104" s="1"/>
      <c r="M104" s="1"/>
      <c r="N104" s="169">
        <f t="shared" si="11"/>
        <v>0</v>
      </c>
      <c r="P104" s="199">
        <f t="shared" si="13"/>
        <v>99</v>
      </c>
      <c r="Q104" s="813" t="str">
        <f t="shared" si="9"/>
        <v/>
      </c>
      <c r="R104" s="813"/>
      <c r="S104" s="813"/>
      <c r="T104" s="813"/>
      <c r="U104" s="814"/>
      <c r="V104" s="202" t="str">
        <f t="shared" si="12"/>
        <v/>
      </c>
      <c r="W104" s="203">
        <f>IF(OR(V104="",V104=0),0,(Projeto!$AD$8*((1+Projeto!$AD$8)^V104))/(((1+Projeto!$AD$8)^V104)-1))</f>
        <v>0</v>
      </c>
      <c r="X104" s="204">
        <f>IF(AND(K104&gt;0,CustoContabil!$F$6&gt;0),K104*(CustoContabil!$F$21/CustoContabil!$F$6)*W104,0)</f>
        <v>0</v>
      </c>
      <c r="Y104" s="204">
        <f>IF(AND(N104&gt;0,CustoContabil!$D$6&gt;0),N104*(CustoContabil!$D$21/CustoContabil!$D$6)*W104,0)</f>
        <v>0</v>
      </c>
    </row>
    <row r="105" spans="2:25" ht="15" hidden="1" customHeight="1" outlineLevel="1" x14ac:dyDescent="0.35">
      <c r="B105" s="199">
        <v>100</v>
      </c>
      <c r="C105" s="815"/>
      <c r="D105" s="816"/>
      <c r="E105" s="816"/>
      <c r="F105" s="816"/>
      <c r="G105" s="816"/>
      <c r="H105" s="19"/>
      <c r="I105" s="2"/>
      <c r="J105" s="1"/>
      <c r="K105" s="169">
        <f t="shared" si="10"/>
        <v>0</v>
      </c>
      <c r="L105" s="1"/>
      <c r="M105" s="1"/>
      <c r="N105" s="169">
        <f t="shared" si="11"/>
        <v>0</v>
      </c>
      <c r="P105" s="199">
        <f t="shared" si="13"/>
        <v>100</v>
      </c>
      <c r="Q105" s="813" t="str">
        <f t="shared" si="9"/>
        <v/>
      </c>
      <c r="R105" s="813"/>
      <c r="S105" s="813"/>
      <c r="T105" s="813"/>
      <c r="U105" s="814"/>
      <c r="V105" s="202" t="str">
        <f t="shared" si="12"/>
        <v/>
      </c>
      <c r="W105" s="203">
        <f>IF(OR(V105="",V105=0),0,(Projeto!$AD$8*((1+Projeto!$AD$8)^V105))/(((1+Projeto!$AD$8)^V105)-1))</f>
        <v>0</v>
      </c>
      <c r="X105" s="204">
        <f>IF(AND(K105&gt;0,CustoContabil!$F$6&gt;0),K105*(CustoContabil!$F$21/CustoContabil!$F$6)*W105,0)</f>
        <v>0</v>
      </c>
      <c r="Y105" s="204">
        <f>IF(AND(N105&gt;0,CustoContabil!$D$6&gt;0),N105*(CustoContabil!$D$21/CustoContabil!$D$6)*W105,0)</f>
        <v>0</v>
      </c>
    </row>
    <row r="106" spans="2:25" ht="15" customHeight="1" collapsed="1" x14ac:dyDescent="0.35">
      <c r="B106" s="199"/>
      <c r="C106" s="877" t="s">
        <v>536</v>
      </c>
      <c r="D106" s="878"/>
      <c r="E106" s="878"/>
      <c r="F106" s="878"/>
      <c r="G106" s="878"/>
      <c r="H106" s="210">
        <v>20</v>
      </c>
      <c r="I106" s="3"/>
      <c r="J106" s="1"/>
      <c r="K106" s="169">
        <f>N106-L106-M106</f>
        <v>0</v>
      </c>
      <c r="L106" s="1"/>
      <c r="M106" s="1"/>
      <c r="N106" s="169">
        <f t="shared" si="11"/>
        <v>0</v>
      </c>
      <c r="P106" s="199"/>
      <c r="Q106" s="813" t="str">
        <f>IF(OR(C106=0,C106=""),"",C106)</f>
        <v>Acessórios</v>
      </c>
      <c r="R106" s="813"/>
      <c r="S106" s="813"/>
      <c r="T106" s="813"/>
      <c r="U106" s="814"/>
      <c r="V106" s="202" t="str">
        <f t="shared" si="12"/>
        <v/>
      </c>
      <c r="W106" s="203">
        <f>IF(OR(V106="",V106=0),0,(Projeto!$AD$8*((1+Projeto!$AD$8)^V106))/(((1+Projeto!$AD$8)^V106)-1))</f>
        <v>0</v>
      </c>
      <c r="X106" s="204">
        <f>IF(AND(K106&gt;0,CustoContabil!$F$6&gt;0),K106*(CustoContabil!$F$21/CustoContabil!$F$6)*W106,0)</f>
        <v>0</v>
      </c>
      <c r="Y106" s="204">
        <f>IF(AND(N106&gt;0,CustoContabil!$D$6&gt;0),N106*(CustoContabil!$D$21/CustoContabil!$D$6)*W106,0)</f>
        <v>0</v>
      </c>
    </row>
    <row r="107" spans="2:25" ht="15" customHeight="1" x14ac:dyDescent="0.35">
      <c r="B107" s="211"/>
      <c r="C107" s="849" t="s">
        <v>572</v>
      </c>
      <c r="D107" s="849"/>
      <c r="E107" s="849"/>
      <c r="F107" s="849"/>
      <c r="G107" s="849"/>
      <c r="H107" s="849"/>
      <c r="I107" s="849"/>
      <c r="J107" s="850"/>
      <c r="K107" s="212">
        <f>SUM(K6:K106)</f>
        <v>0</v>
      </c>
      <c r="L107" s="212">
        <f>SUM(L6:L106)</f>
        <v>0</v>
      </c>
      <c r="M107" s="212">
        <f>(SUM(M6:M106))</f>
        <v>0</v>
      </c>
      <c r="N107" s="212">
        <f>SUM(N6:N106)</f>
        <v>0</v>
      </c>
      <c r="P107" s="854" t="s">
        <v>958</v>
      </c>
      <c r="Q107" s="855"/>
      <c r="R107" s="855"/>
      <c r="S107" s="855"/>
      <c r="T107" s="855"/>
      <c r="U107" s="855"/>
      <c r="V107" s="856"/>
      <c r="W107" s="213" t="s">
        <v>902</v>
      </c>
      <c r="X107" s="214">
        <f>SUM(X6:X106)</f>
        <v>0</v>
      </c>
      <c r="Y107" s="214">
        <f>SUM(Y6:Y106)</f>
        <v>0</v>
      </c>
    </row>
    <row r="108" spans="2:25" ht="15" customHeight="1" x14ac:dyDescent="0.35">
      <c r="B108" s="834" t="s">
        <v>542</v>
      </c>
      <c r="C108" s="835"/>
      <c r="D108" s="835"/>
      <c r="E108" s="835"/>
      <c r="F108" s="835"/>
      <c r="G108" s="835"/>
      <c r="H108" s="835"/>
      <c r="I108" s="835"/>
      <c r="J108" s="836"/>
      <c r="K108" s="834" t="s">
        <v>529</v>
      </c>
      <c r="L108" s="835"/>
      <c r="M108" s="835"/>
      <c r="N108" s="836"/>
      <c r="P108" s="215"/>
      <c r="Q108" s="215"/>
      <c r="R108" s="216"/>
      <c r="S108" s="217"/>
      <c r="T108" s="217"/>
      <c r="U108" s="217"/>
      <c r="V108" s="218"/>
      <c r="W108" s="219"/>
    </row>
    <row r="109" spans="2:25" ht="15" customHeight="1" x14ac:dyDescent="0.45">
      <c r="B109" s="837"/>
      <c r="C109" s="838"/>
      <c r="D109" s="838"/>
      <c r="E109" s="838"/>
      <c r="F109" s="838"/>
      <c r="G109" s="838"/>
      <c r="H109" s="838"/>
      <c r="I109" s="838"/>
      <c r="J109" s="839"/>
      <c r="K109" s="837"/>
      <c r="L109" s="838"/>
      <c r="M109" s="838"/>
      <c r="N109" s="839"/>
      <c r="P109" s="220" t="s">
        <v>1232</v>
      </c>
      <c r="Q109" s="221"/>
      <c r="R109" s="222">
        <f>RCB!$G$7</f>
        <v>0</v>
      </c>
      <c r="T109" s="220" t="s">
        <v>1233</v>
      </c>
      <c r="U109" s="221"/>
      <c r="V109" s="222">
        <f>RCB!$J$7</f>
        <v>0</v>
      </c>
    </row>
    <row r="110" spans="2:25" ht="15" customHeight="1" x14ac:dyDescent="0.45">
      <c r="B110" s="851" t="s">
        <v>544</v>
      </c>
      <c r="C110" s="852"/>
      <c r="D110" s="852"/>
      <c r="E110" s="852"/>
      <c r="F110" s="852"/>
      <c r="G110" s="853"/>
      <c r="H110" s="162" t="s">
        <v>55</v>
      </c>
      <c r="I110" s="197" t="s">
        <v>545</v>
      </c>
      <c r="J110" s="197" t="s">
        <v>546</v>
      </c>
      <c r="K110" s="198" t="s">
        <v>1206</v>
      </c>
      <c r="L110" s="162" t="s">
        <v>1854</v>
      </c>
      <c r="M110" s="162" t="s">
        <v>1855</v>
      </c>
      <c r="N110" s="163" t="s">
        <v>539</v>
      </c>
      <c r="P110" s="220" t="s">
        <v>1231</v>
      </c>
      <c r="Q110" s="221"/>
      <c r="R110" s="222">
        <f>RCB!$H$7</f>
        <v>0</v>
      </c>
      <c r="T110" s="220" t="s">
        <v>1230</v>
      </c>
      <c r="U110" s="221"/>
      <c r="V110" s="222">
        <f>RCB!$K$7</f>
        <v>0</v>
      </c>
    </row>
    <row r="111" spans="2:25" ht="15" customHeight="1" x14ac:dyDescent="0.35">
      <c r="B111" s="199">
        <v>1</v>
      </c>
      <c r="C111" s="828" t="s">
        <v>1446</v>
      </c>
      <c r="D111" s="828"/>
      <c r="E111" s="828"/>
      <c r="F111" s="828"/>
      <c r="G111" s="829"/>
      <c r="H111" s="20"/>
      <c r="I111" s="2"/>
      <c r="J111" s="621"/>
      <c r="K111" s="169">
        <f>N111-L111-M111</f>
        <v>0</v>
      </c>
      <c r="L111" s="169"/>
      <c r="M111" s="169"/>
      <c r="N111" s="169">
        <f>H111*I111*J111</f>
        <v>0</v>
      </c>
    </row>
    <row r="112" spans="2:25" ht="15" customHeight="1" x14ac:dyDescent="0.35">
      <c r="B112" s="206">
        <v>2</v>
      </c>
      <c r="C112" s="828" t="s">
        <v>1450</v>
      </c>
      <c r="D112" s="828"/>
      <c r="E112" s="828"/>
      <c r="F112" s="828"/>
      <c r="G112" s="829"/>
      <c r="H112" s="6"/>
      <c r="I112" s="3"/>
      <c r="J112" s="1"/>
      <c r="K112" s="169">
        <f t="shared" ref="K112:K117" si="14">N112-L112-M112</f>
        <v>0</v>
      </c>
      <c r="L112" s="169"/>
      <c r="M112" s="169"/>
      <c r="N112" s="169">
        <f t="shared" ref="N112:N117" si="15">H112*I112*J112</f>
        <v>0</v>
      </c>
    </row>
    <row r="113" spans="2:17" ht="15" customHeight="1" x14ac:dyDescent="0.35">
      <c r="B113" s="199">
        <v>3</v>
      </c>
      <c r="C113" s="828" t="s">
        <v>1451</v>
      </c>
      <c r="D113" s="828"/>
      <c r="E113" s="828"/>
      <c r="F113" s="828"/>
      <c r="G113" s="829"/>
      <c r="H113" s="6"/>
      <c r="I113" s="3"/>
      <c r="J113" s="1"/>
      <c r="K113" s="169">
        <f t="shared" si="14"/>
        <v>0</v>
      </c>
      <c r="L113" s="169"/>
      <c r="M113" s="169"/>
      <c r="N113" s="169">
        <f t="shared" si="15"/>
        <v>0</v>
      </c>
    </row>
    <row r="114" spans="2:17" ht="15" customHeight="1" x14ac:dyDescent="0.35">
      <c r="B114" s="206">
        <v>4</v>
      </c>
      <c r="C114" s="828" t="s">
        <v>1452</v>
      </c>
      <c r="D114" s="828"/>
      <c r="E114" s="828"/>
      <c r="F114" s="828"/>
      <c r="G114" s="829"/>
      <c r="H114" s="6"/>
      <c r="I114" s="3"/>
      <c r="J114" s="1"/>
      <c r="K114" s="169">
        <f t="shared" si="14"/>
        <v>0</v>
      </c>
      <c r="L114" s="169"/>
      <c r="M114" s="169"/>
      <c r="N114" s="169">
        <f t="shared" si="15"/>
        <v>0</v>
      </c>
    </row>
    <row r="115" spans="2:17" ht="15" customHeight="1" x14ac:dyDescent="0.35">
      <c r="B115" s="206">
        <v>5</v>
      </c>
      <c r="C115" s="846"/>
      <c r="D115" s="846"/>
      <c r="E115" s="846"/>
      <c r="F115" s="846"/>
      <c r="G115" s="815"/>
      <c r="H115" s="6"/>
      <c r="I115" s="3"/>
      <c r="J115" s="1"/>
      <c r="K115" s="169">
        <f t="shared" si="14"/>
        <v>0</v>
      </c>
      <c r="L115" s="169"/>
      <c r="M115" s="169"/>
      <c r="N115" s="169">
        <f t="shared" si="15"/>
        <v>0</v>
      </c>
    </row>
    <row r="116" spans="2:17" ht="15" customHeight="1" x14ac:dyDescent="0.35">
      <c r="B116" s="199">
        <v>6</v>
      </c>
      <c r="C116" s="846"/>
      <c r="D116" s="846"/>
      <c r="E116" s="846"/>
      <c r="F116" s="846"/>
      <c r="G116" s="815"/>
      <c r="H116" s="6"/>
      <c r="I116" s="3"/>
      <c r="J116" s="1"/>
      <c r="K116" s="169">
        <f t="shared" si="14"/>
        <v>0</v>
      </c>
      <c r="L116" s="169"/>
      <c r="M116" s="169"/>
      <c r="N116" s="169">
        <f t="shared" si="15"/>
        <v>0</v>
      </c>
    </row>
    <row r="117" spans="2:17" ht="15" customHeight="1" x14ac:dyDescent="0.35">
      <c r="B117" s="206">
        <v>7</v>
      </c>
      <c r="C117" s="846"/>
      <c r="D117" s="846"/>
      <c r="E117" s="846"/>
      <c r="F117" s="846"/>
      <c r="G117" s="815"/>
      <c r="H117" s="6"/>
      <c r="I117" s="3"/>
      <c r="J117" s="1"/>
      <c r="K117" s="169">
        <f t="shared" si="14"/>
        <v>0</v>
      </c>
      <c r="L117" s="169"/>
      <c r="M117" s="169"/>
      <c r="N117" s="169">
        <f t="shared" si="15"/>
        <v>0</v>
      </c>
      <c r="Q117" s="225"/>
    </row>
    <row r="118" spans="2:17" ht="15" customHeight="1" x14ac:dyDescent="0.35">
      <c r="B118" s="226"/>
      <c r="C118" s="847" t="s">
        <v>577</v>
      </c>
      <c r="D118" s="847"/>
      <c r="E118" s="847"/>
      <c r="F118" s="847"/>
      <c r="G118" s="847"/>
      <c r="H118" s="847"/>
      <c r="I118" s="847"/>
      <c r="J118" s="848"/>
      <c r="K118" s="169">
        <f>SUM(K111:K112,K114:K117)</f>
        <v>0</v>
      </c>
      <c r="L118" s="169">
        <f>SUM(L111:L112,L114:L117)</f>
        <v>0</v>
      </c>
      <c r="M118" s="169">
        <f>SUM(M111:M112,M114:M117)</f>
        <v>0</v>
      </c>
      <c r="N118" s="169">
        <f>SUM(N111:N112,N114:N117)</f>
        <v>0</v>
      </c>
    </row>
    <row r="119" spans="2:17" ht="15" customHeight="1" x14ac:dyDescent="0.35">
      <c r="B119" s="211"/>
      <c r="C119" s="849" t="s">
        <v>573</v>
      </c>
      <c r="D119" s="849"/>
      <c r="E119" s="849"/>
      <c r="F119" s="849"/>
      <c r="G119" s="849"/>
      <c r="H119" s="849"/>
      <c r="I119" s="849"/>
      <c r="J119" s="850"/>
      <c r="K119" s="212">
        <f>SUM(K109,K118)</f>
        <v>0</v>
      </c>
      <c r="L119" s="212">
        <f>SUM(L109,L118)</f>
        <v>0</v>
      </c>
      <c r="M119" s="212">
        <f>(SUM(M109,M118))</f>
        <v>0</v>
      </c>
      <c r="N119" s="212">
        <f>SUM(N109,N118)</f>
        <v>0</v>
      </c>
    </row>
    <row r="120" spans="2:17" ht="14.5" hidden="1" x14ac:dyDescent="0.35">
      <c r="B120" s="858" t="s">
        <v>1363</v>
      </c>
      <c r="C120" s="859"/>
      <c r="D120" s="859"/>
      <c r="E120" s="859"/>
      <c r="F120" s="859"/>
      <c r="G120" s="859"/>
      <c r="H120" s="859"/>
      <c r="I120" s="859"/>
      <c r="J120" s="881"/>
      <c r="K120" s="807" t="s">
        <v>529</v>
      </c>
      <c r="L120" s="807"/>
      <c r="M120" s="807"/>
      <c r="N120" s="807"/>
    </row>
    <row r="121" spans="2:17" ht="15" hidden="1" customHeight="1" x14ac:dyDescent="0.35">
      <c r="B121" s="851" t="s">
        <v>537</v>
      </c>
      <c r="C121" s="873"/>
      <c r="D121" s="873"/>
      <c r="E121" s="873"/>
      <c r="F121" s="873"/>
      <c r="G121" s="873"/>
      <c r="H121" s="874"/>
      <c r="I121" s="197" t="s">
        <v>55</v>
      </c>
      <c r="J121" s="197" t="s">
        <v>540</v>
      </c>
      <c r="K121" s="198" t="s">
        <v>1206</v>
      </c>
      <c r="L121" s="162" t="s">
        <v>1854</v>
      </c>
      <c r="M121" s="162" t="s">
        <v>1855</v>
      </c>
      <c r="N121" s="163" t="s">
        <v>539</v>
      </c>
      <c r="P121" s="74"/>
    </row>
    <row r="122" spans="2:17" ht="15" hidden="1" customHeight="1" x14ac:dyDescent="0.35">
      <c r="B122" s="227">
        <v>1</v>
      </c>
      <c r="C122" s="830"/>
      <c r="D122" s="830"/>
      <c r="E122" s="830"/>
      <c r="F122" s="830"/>
      <c r="G122" s="830"/>
      <c r="H122" s="831"/>
      <c r="I122" s="3"/>
      <c r="J122" s="1"/>
      <c r="K122" s="169">
        <f>N122-L122-M122</f>
        <v>0</v>
      </c>
      <c r="L122" s="1"/>
      <c r="M122" s="1"/>
      <c r="N122" s="169">
        <f>I122*J122</f>
        <v>0</v>
      </c>
    </row>
    <row r="123" spans="2:17" ht="15" hidden="1" customHeight="1" x14ac:dyDescent="0.35">
      <c r="B123" s="227">
        <v>2</v>
      </c>
      <c r="C123" s="830"/>
      <c r="D123" s="830"/>
      <c r="E123" s="830"/>
      <c r="F123" s="830"/>
      <c r="G123" s="830"/>
      <c r="H123" s="831"/>
      <c r="I123" s="3"/>
      <c r="J123" s="1"/>
      <c r="K123" s="169">
        <f>N123-L123-M123</f>
        <v>0</v>
      </c>
      <c r="L123" s="1"/>
      <c r="M123" s="1"/>
      <c r="N123" s="169">
        <f>I123*J123</f>
        <v>0</v>
      </c>
    </row>
    <row r="124" spans="2:17" ht="15" hidden="1" customHeight="1" x14ac:dyDescent="0.35">
      <c r="B124" s="227">
        <v>3</v>
      </c>
      <c r="C124" s="830"/>
      <c r="D124" s="830"/>
      <c r="E124" s="830"/>
      <c r="F124" s="830"/>
      <c r="G124" s="830"/>
      <c r="H124" s="831"/>
      <c r="I124" s="3"/>
      <c r="J124" s="1"/>
      <c r="K124" s="169">
        <f>N124-L124-M124</f>
        <v>0</v>
      </c>
      <c r="L124" s="1"/>
      <c r="M124" s="1"/>
      <c r="N124" s="169">
        <f>I124*J124</f>
        <v>0</v>
      </c>
    </row>
    <row r="125" spans="2:17" ht="15" hidden="1" customHeight="1" x14ac:dyDescent="0.35">
      <c r="B125" s="226"/>
      <c r="C125" s="826" t="s">
        <v>537</v>
      </c>
      <c r="D125" s="826"/>
      <c r="E125" s="826"/>
      <c r="F125" s="826"/>
      <c r="G125" s="826"/>
      <c r="H125" s="826"/>
      <c r="I125" s="826"/>
      <c r="J125" s="827"/>
      <c r="K125" s="169">
        <f>SUM(K122:K124)</f>
        <v>0</v>
      </c>
      <c r="L125" s="169">
        <f>SUM(L122:L124)</f>
        <v>0</v>
      </c>
      <c r="M125" s="169">
        <f>SUM(M122:M124)</f>
        <v>0</v>
      </c>
      <c r="N125" s="169">
        <f>SUM(N122:N124)</f>
        <v>0</v>
      </c>
    </row>
    <row r="126" spans="2:17" ht="15" hidden="1" customHeight="1" x14ac:dyDescent="0.35">
      <c r="B126" s="211"/>
      <c r="C126" s="849" t="s">
        <v>1365</v>
      </c>
      <c r="D126" s="849"/>
      <c r="E126" s="849"/>
      <c r="F126" s="849"/>
      <c r="G126" s="849"/>
      <c r="H126" s="849"/>
      <c r="I126" s="849"/>
      <c r="J126" s="850"/>
      <c r="K126" s="212">
        <f>SUM(K125)</f>
        <v>0</v>
      </c>
      <c r="L126" s="212">
        <f>SUM(L125)</f>
        <v>0</v>
      </c>
      <c r="M126" s="212">
        <f>SUM(M125)</f>
        <v>0</v>
      </c>
      <c r="N126" s="212">
        <f>SUM(N125)</f>
        <v>0</v>
      </c>
    </row>
    <row r="127" spans="2:17" ht="15" hidden="1" customHeight="1" x14ac:dyDescent="0.35">
      <c r="B127" s="228"/>
      <c r="C127" s="819" t="s">
        <v>574</v>
      </c>
      <c r="D127" s="819"/>
      <c r="E127" s="819"/>
      <c r="F127" s="819"/>
      <c r="G127" s="819"/>
      <c r="H127" s="819"/>
      <c r="I127" s="819"/>
      <c r="J127" s="820"/>
      <c r="K127" s="174">
        <f>SUM(K107,K119,K126)</f>
        <v>0</v>
      </c>
      <c r="L127" s="174">
        <f>SUM(L107,L119,L126)</f>
        <v>0</v>
      </c>
      <c r="M127" s="174">
        <f>SUM(M107,M119,M126)</f>
        <v>0</v>
      </c>
      <c r="N127" s="174">
        <f>SUM(N107,N119,N126)</f>
        <v>0</v>
      </c>
    </row>
    <row r="128" spans="2:17" ht="15" customHeight="1" x14ac:dyDescent="0.35">
      <c r="B128" s="766" t="s">
        <v>898</v>
      </c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8"/>
    </row>
    <row r="129" spans="2:17" ht="15" customHeight="1" x14ac:dyDescent="0.35">
      <c r="B129" s="858" t="s">
        <v>1211</v>
      </c>
      <c r="C129" s="859"/>
      <c r="D129" s="859"/>
      <c r="E129" s="859"/>
      <c r="F129" s="859"/>
      <c r="G129" s="859"/>
      <c r="H129" s="859"/>
      <c r="I129" s="859"/>
      <c r="J129" s="859"/>
      <c r="K129" s="807" t="s">
        <v>529</v>
      </c>
      <c r="L129" s="807"/>
      <c r="M129" s="807"/>
      <c r="N129" s="807"/>
    </row>
    <row r="130" spans="2:17" ht="15" customHeight="1" x14ac:dyDescent="0.35">
      <c r="B130" s="851" t="s">
        <v>526</v>
      </c>
      <c r="C130" s="873"/>
      <c r="D130" s="873"/>
      <c r="E130" s="873"/>
      <c r="F130" s="873"/>
      <c r="G130" s="873"/>
      <c r="H130" s="874"/>
      <c r="I130" s="197" t="s">
        <v>55</v>
      </c>
      <c r="J130" s="197" t="s">
        <v>540</v>
      </c>
      <c r="K130" s="198" t="s">
        <v>1206</v>
      </c>
      <c r="L130" s="162" t="s">
        <v>1854</v>
      </c>
      <c r="M130" s="162" t="s">
        <v>1855</v>
      </c>
      <c r="N130" s="163" t="s">
        <v>539</v>
      </c>
    </row>
    <row r="131" spans="2:17" ht="15" customHeight="1" x14ac:dyDescent="0.35">
      <c r="B131" s="227">
        <v>1</v>
      </c>
      <c r="C131" s="830"/>
      <c r="D131" s="830"/>
      <c r="E131" s="830"/>
      <c r="F131" s="830"/>
      <c r="G131" s="830"/>
      <c r="H131" s="831"/>
      <c r="I131" s="3"/>
      <c r="J131" s="1"/>
      <c r="K131" s="169">
        <f>N131-L131-M131</f>
        <v>0</v>
      </c>
      <c r="L131" s="169"/>
      <c r="M131" s="169"/>
      <c r="N131" s="169">
        <f>I131*J131</f>
        <v>0</v>
      </c>
    </row>
    <row r="132" spans="2:17" ht="15" customHeight="1" x14ac:dyDescent="0.35">
      <c r="B132" s="227">
        <v>2</v>
      </c>
      <c r="C132" s="830"/>
      <c r="D132" s="830"/>
      <c r="E132" s="830"/>
      <c r="F132" s="830"/>
      <c r="G132" s="830"/>
      <c r="H132" s="831"/>
      <c r="I132" s="3"/>
      <c r="J132" s="1"/>
      <c r="K132" s="169">
        <f>N132-L132-M132</f>
        <v>0</v>
      </c>
      <c r="L132" s="169"/>
      <c r="M132" s="169"/>
      <c r="N132" s="169">
        <f>I132*J132</f>
        <v>0</v>
      </c>
    </row>
    <row r="133" spans="2:17" ht="15" customHeight="1" x14ac:dyDescent="0.35">
      <c r="B133" s="227">
        <v>3</v>
      </c>
      <c r="C133" s="830"/>
      <c r="D133" s="830"/>
      <c r="E133" s="830"/>
      <c r="F133" s="830"/>
      <c r="G133" s="830"/>
      <c r="H133" s="831"/>
      <c r="I133" s="3"/>
      <c r="J133" s="1"/>
      <c r="K133" s="169">
        <f>N133-L133-M133</f>
        <v>0</v>
      </c>
      <c r="L133" s="169"/>
      <c r="M133" s="169"/>
      <c r="N133" s="169">
        <f>I133*J133</f>
        <v>0</v>
      </c>
    </row>
    <row r="134" spans="2:17" ht="15" customHeight="1" x14ac:dyDescent="0.35">
      <c r="B134" s="226"/>
      <c r="C134" s="826" t="s">
        <v>526</v>
      </c>
      <c r="D134" s="826"/>
      <c r="E134" s="826"/>
      <c r="F134" s="826"/>
      <c r="G134" s="826"/>
      <c r="H134" s="826"/>
      <c r="I134" s="826"/>
      <c r="J134" s="827"/>
      <c r="K134" s="169">
        <f>SUM(K131:K133)</f>
        <v>0</v>
      </c>
      <c r="L134" s="169">
        <f>SUM(L131:L133)</f>
        <v>0</v>
      </c>
      <c r="M134" s="169">
        <f>SUM(M131:M133)</f>
        <v>0</v>
      </c>
      <c r="N134" s="169">
        <f>SUM(N131:N133)</f>
        <v>0</v>
      </c>
    </row>
    <row r="135" spans="2:17" ht="15" customHeight="1" x14ac:dyDescent="0.35">
      <c r="B135" s="226"/>
      <c r="C135" s="826" t="s">
        <v>523</v>
      </c>
      <c r="D135" s="826"/>
      <c r="E135" s="826"/>
      <c r="F135" s="826"/>
      <c r="G135" s="826"/>
      <c r="H135" s="826"/>
      <c r="I135" s="826"/>
      <c r="J135" s="827"/>
      <c r="K135" s="169">
        <f>Descarte!K15</f>
        <v>0</v>
      </c>
      <c r="L135" s="169">
        <f>Descarte!L15</f>
        <v>0</v>
      </c>
      <c r="M135" s="169">
        <f>Descarte!M15</f>
        <v>0</v>
      </c>
      <c r="N135" s="169">
        <f>Descarte!N15</f>
        <v>0</v>
      </c>
    </row>
    <row r="136" spans="2:17" ht="15" customHeight="1" x14ac:dyDescent="0.35">
      <c r="B136" s="226"/>
      <c r="C136" s="826" t="s">
        <v>524</v>
      </c>
      <c r="D136" s="826"/>
      <c r="E136" s="826"/>
      <c r="F136" s="826"/>
      <c r="G136" s="826"/>
      <c r="H136" s="826"/>
      <c r="I136" s="826"/>
      <c r="J136" s="827"/>
      <c r="K136" s="169">
        <f>('M&amp;V'!M115+K113)</f>
        <v>0</v>
      </c>
      <c r="L136" s="169">
        <f>('M&amp;V'!N115+L113)</f>
        <v>0</v>
      </c>
      <c r="M136" s="169">
        <f>('M&amp;V'!O115+M113)</f>
        <v>0</v>
      </c>
      <c r="N136" s="169">
        <f>('M&amp;V'!P115+N113)</f>
        <v>0</v>
      </c>
      <c r="P136" s="74"/>
    </row>
    <row r="137" spans="2:17" ht="15" customHeight="1" x14ac:dyDescent="0.35">
      <c r="B137" s="851" t="s">
        <v>520</v>
      </c>
      <c r="C137" s="873"/>
      <c r="D137" s="873"/>
      <c r="E137" s="873"/>
      <c r="F137" s="873"/>
      <c r="G137" s="873"/>
      <c r="H137" s="874"/>
      <c r="I137" s="197" t="s">
        <v>55</v>
      </c>
      <c r="J137" s="197" t="s">
        <v>540</v>
      </c>
      <c r="K137" s="198" t="s">
        <v>1206</v>
      </c>
      <c r="L137" s="162" t="s">
        <v>1854</v>
      </c>
      <c r="M137" s="162" t="s">
        <v>1855</v>
      </c>
      <c r="N137" s="163" t="s">
        <v>539</v>
      </c>
    </row>
    <row r="138" spans="2:17" ht="15" customHeight="1" x14ac:dyDescent="0.35">
      <c r="B138" s="227">
        <v>1</v>
      </c>
      <c r="C138" s="830"/>
      <c r="D138" s="830"/>
      <c r="E138" s="830"/>
      <c r="F138" s="830"/>
      <c r="G138" s="830"/>
      <c r="H138" s="831"/>
      <c r="I138" s="3"/>
      <c r="J138" s="1"/>
      <c r="K138" s="169">
        <f>N138-L138-M138</f>
        <v>0</v>
      </c>
      <c r="L138" s="169"/>
      <c r="M138" s="169"/>
      <c r="N138" s="169">
        <f>I138*J138</f>
        <v>0</v>
      </c>
    </row>
    <row r="139" spans="2:17" ht="15" customHeight="1" x14ac:dyDescent="0.35">
      <c r="B139" s="227">
        <v>2</v>
      </c>
      <c r="C139" s="830"/>
      <c r="D139" s="830"/>
      <c r="E139" s="830"/>
      <c r="F139" s="830"/>
      <c r="G139" s="830"/>
      <c r="H139" s="831"/>
      <c r="I139" s="3"/>
      <c r="J139" s="1"/>
      <c r="K139" s="169">
        <f>N139-L139-M139</f>
        <v>0</v>
      </c>
      <c r="L139" s="169"/>
      <c r="M139" s="169"/>
      <c r="N139" s="169">
        <f>I139*J139</f>
        <v>0</v>
      </c>
      <c r="Q139" s="225"/>
    </row>
    <row r="140" spans="2:17" ht="15" customHeight="1" x14ac:dyDescent="0.35">
      <c r="B140" s="227">
        <v>3</v>
      </c>
      <c r="C140" s="830"/>
      <c r="D140" s="830"/>
      <c r="E140" s="830"/>
      <c r="F140" s="830"/>
      <c r="G140" s="830"/>
      <c r="H140" s="831"/>
      <c r="I140" s="3"/>
      <c r="J140" s="1"/>
      <c r="K140" s="169">
        <f>N140-L140-M140</f>
        <v>0</v>
      </c>
      <c r="L140" s="169"/>
      <c r="M140" s="169"/>
      <c r="N140" s="169">
        <f>I140*J140</f>
        <v>0</v>
      </c>
    </row>
    <row r="141" spans="2:17" ht="15" customHeight="1" x14ac:dyDescent="0.35">
      <c r="B141" s="226"/>
      <c r="C141" s="826" t="s">
        <v>520</v>
      </c>
      <c r="D141" s="826"/>
      <c r="E141" s="826"/>
      <c r="F141" s="826"/>
      <c r="G141" s="826"/>
      <c r="H141" s="826"/>
      <c r="I141" s="826"/>
      <c r="J141" s="827"/>
      <c r="K141" s="169">
        <f>SUM(K138:K140)</f>
        <v>0</v>
      </c>
      <c r="L141" s="169">
        <f>SUM(L138:L140)</f>
        <v>0</v>
      </c>
      <c r="M141" s="169">
        <f>SUM(M138:M140)</f>
        <v>0</v>
      </c>
      <c r="N141" s="169">
        <f>SUM(N138:N140)</f>
        <v>0</v>
      </c>
    </row>
    <row r="142" spans="2:17" ht="15" customHeight="1" x14ac:dyDescent="0.35">
      <c r="B142" s="228"/>
      <c r="C142" s="819" t="s">
        <v>575</v>
      </c>
      <c r="D142" s="819"/>
      <c r="E142" s="819"/>
      <c r="F142" s="819"/>
      <c r="G142" s="819"/>
      <c r="H142" s="819"/>
      <c r="I142" s="819"/>
      <c r="J142" s="820"/>
      <c r="K142" s="174">
        <f>SUM(K134:K136,K141)</f>
        <v>0</v>
      </c>
      <c r="L142" s="174">
        <f>SUM(L134:L136,L141)</f>
        <v>0</v>
      </c>
      <c r="M142" s="174">
        <f>SUM(,M134:M136,M141)</f>
        <v>0</v>
      </c>
      <c r="N142" s="174">
        <f>SUM(,N134:N136,N141)</f>
        <v>0</v>
      </c>
    </row>
    <row r="143" spans="2:17" ht="15" customHeight="1" x14ac:dyDescent="0.35">
      <c r="B143" s="229"/>
      <c r="C143" s="808" t="s">
        <v>1016</v>
      </c>
      <c r="D143" s="808"/>
      <c r="E143" s="808"/>
      <c r="F143" s="808"/>
      <c r="G143" s="808"/>
      <c r="H143" s="808"/>
      <c r="I143" s="808"/>
      <c r="J143" s="809"/>
      <c r="K143" s="214">
        <f>SUM(K127,K142)</f>
        <v>0</v>
      </c>
      <c r="L143" s="214">
        <f>SUM(L127,L142)</f>
        <v>0</v>
      </c>
      <c r="M143" s="214">
        <f>SUM(M127,M142)</f>
        <v>0</v>
      </c>
      <c r="N143" s="214">
        <f>SUM(N127,N142)</f>
        <v>0</v>
      </c>
    </row>
    <row r="144" spans="2:17" ht="15" customHeight="1" x14ac:dyDescent="0.35">
      <c r="I144" s="230"/>
      <c r="K144" s="205"/>
      <c r="N144" s="205"/>
    </row>
    <row r="145" spans="2:25" ht="15" hidden="1" customHeight="1" x14ac:dyDescent="0.35">
      <c r="B145" s="774" t="s">
        <v>895</v>
      </c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6"/>
      <c r="P145" s="773" t="str">
        <f>B145</f>
        <v>ILUMINAÇÃO - EX POST</v>
      </c>
      <c r="Q145" s="773"/>
      <c r="R145" s="773"/>
      <c r="S145" s="773"/>
      <c r="T145" s="773"/>
      <c r="U145" s="773"/>
      <c r="V145" s="773"/>
      <c r="W145" s="773"/>
      <c r="X145" s="773"/>
      <c r="Y145" s="773"/>
    </row>
    <row r="146" spans="2:25" ht="15" hidden="1" customHeight="1" x14ac:dyDescent="0.35">
      <c r="B146" s="774" t="s">
        <v>900</v>
      </c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6"/>
      <c r="P146" s="773" t="s">
        <v>901</v>
      </c>
      <c r="Q146" s="773"/>
      <c r="R146" s="773"/>
      <c r="S146" s="773"/>
      <c r="T146" s="773"/>
      <c r="U146" s="773"/>
      <c r="V146" s="773"/>
      <c r="W146" s="773"/>
      <c r="X146" s="773"/>
      <c r="Y146" s="773"/>
    </row>
    <row r="147" spans="2:25" ht="15" hidden="1" customHeight="1" x14ac:dyDescent="0.35">
      <c r="B147" s="843" t="s">
        <v>538</v>
      </c>
      <c r="C147" s="844"/>
      <c r="D147" s="844"/>
      <c r="E147" s="844"/>
      <c r="F147" s="844"/>
      <c r="G147" s="844"/>
      <c r="H147" s="844"/>
      <c r="I147" s="844"/>
      <c r="J147" s="844"/>
      <c r="K147" s="842" t="s">
        <v>529</v>
      </c>
      <c r="L147" s="842"/>
      <c r="M147" s="842"/>
      <c r="N147" s="842"/>
      <c r="P147" s="843" t="s">
        <v>1210</v>
      </c>
      <c r="Q147" s="844"/>
      <c r="R147" s="844"/>
      <c r="S147" s="844"/>
      <c r="T147" s="844"/>
      <c r="U147" s="844"/>
      <c r="V147" s="844"/>
      <c r="W147" s="844"/>
      <c r="X147" s="857"/>
      <c r="Y147" s="231" t="s">
        <v>581</v>
      </c>
    </row>
    <row r="148" spans="2:25" ht="15" hidden="1" customHeight="1" x14ac:dyDescent="0.35">
      <c r="B148" s="832" t="s">
        <v>518</v>
      </c>
      <c r="C148" s="832"/>
      <c r="D148" s="832"/>
      <c r="E148" s="833"/>
      <c r="F148" s="833"/>
      <c r="G148" s="833"/>
      <c r="H148" s="232" t="s">
        <v>541</v>
      </c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832" t="str">
        <f>B148</f>
        <v>Materiais e equipamentos</v>
      </c>
      <c r="Q148" s="832"/>
      <c r="R148" s="832"/>
      <c r="S148" s="833"/>
      <c r="T148" s="833"/>
      <c r="U148" s="833"/>
      <c r="V148" s="232" t="s">
        <v>541</v>
      </c>
      <c r="W148" s="233" t="s">
        <v>535</v>
      </c>
      <c r="X148" s="181" t="s">
        <v>1239</v>
      </c>
      <c r="Y148" s="181" t="s">
        <v>1240</v>
      </c>
    </row>
    <row r="149" spans="2:25" ht="15" hidden="1" customHeight="1" x14ac:dyDescent="0.35">
      <c r="B149" s="234">
        <v>1</v>
      </c>
      <c r="C149" s="817"/>
      <c r="D149" s="818"/>
      <c r="E149" s="818"/>
      <c r="F149" s="818"/>
      <c r="G149" s="818"/>
      <c r="H149" s="200"/>
      <c r="I149" s="201"/>
      <c r="J149" s="168"/>
      <c r="K149" s="186">
        <f>N149-L149-M149</f>
        <v>0</v>
      </c>
      <c r="L149" s="168"/>
      <c r="M149" s="168"/>
      <c r="N149" s="186">
        <f>I149*J149</f>
        <v>0</v>
      </c>
      <c r="P149" s="234">
        <f>B149</f>
        <v>1</v>
      </c>
      <c r="Q149" s="840" t="str">
        <f>IF(OR(C149=0,C149=""),"",C149)</f>
        <v/>
      </c>
      <c r="R149" s="840"/>
      <c r="S149" s="840"/>
      <c r="T149" s="840"/>
      <c r="U149" s="841"/>
      <c r="V149" s="235" t="str">
        <f>IF(N149=0,"",H149)</f>
        <v/>
      </c>
      <c r="W149" s="236">
        <f>IF(OR(V149="",V149=0),0,(Projeto!$AD$8*((1+Projeto!$AD$8)^V149))/(((1+Projeto!$AD$8)^V149)-1))</f>
        <v>0</v>
      </c>
      <c r="X149" s="237">
        <f>IF(AND(K149&gt;0,CustoContabil!$F$31&gt;0),K149*(CustoContabil!$F$45/CustoContabil!$F$31)*W149,0)</f>
        <v>0</v>
      </c>
      <c r="Y149" s="237">
        <f>IF(AND(N149&gt;0,CustoContabil!$D$31&gt;0),N149*(CustoContabil!$D$45/CustoContabil!$D$31)*W149,0)</f>
        <v>0</v>
      </c>
    </row>
    <row r="150" spans="2:25" ht="15" hidden="1" customHeight="1" x14ac:dyDescent="0.35">
      <c r="B150" s="238">
        <v>2</v>
      </c>
      <c r="C150" s="817"/>
      <c r="D150" s="818"/>
      <c r="E150" s="818"/>
      <c r="F150" s="818"/>
      <c r="G150" s="818"/>
      <c r="H150" s="207"/>
      <c r="I150" s="208"/>
      <c r="J150" s="168"/>
      <c r="K150" s="186">
        <f t="shared" ref="K150:K199" si="16">N150-L150-M150</f>
        <v>0</v>
      </c>
      <c r="L150" s="168"/>
      <c r="M150" s="168"/>
      <c r="N150" s="186">
        <f t="shared" ref="N150:N199" si="17">I150*J150</f>
        <v>0</v>
      </c>
      <c r="P150" s="234">
        <f t="shared" ref="P150:P198" si="18">B150</f>
        <v>2</v>
      </c>
      <c r="Q150" s="840" t="str">
        <f t="shared" ref="Q150:Q199" si="19">IF(OR(C150=0,C150=""),"",C150)</f>
        <v/>
      </c>
      <c r="R150" s="840"/>
      <c r="S150" s="840"/>
      <c r="T150" s="840"/>
      <c r="U150" s="841"/>
      <c r="V150" s="235" t="str">
        <f t="shared" ref="V150:V199" si="20">IF(N150=0,"",H150)</f>
        <v/>
      </c>
      <c r="W150" s="236">
        <f>IF(OR(V150="",V150=0),0,(Projeto!$AD$8*((1+Projeto!$AD$8)^V150))/(((1+Projeto!$AD$8)^V150)-1))</f>
        <v>0</v>
      </c>
      <c r="X150" s="237">
        <f>IF(AND(K150&gt;0,CustoContabil!$F$31&gt;0),K150*(CustoContabil!$F$45/CustoContabil!$F$31)*W150,0)</f>
        <v>0</v>
      </c>
      <c r="Y150" s="237">
        <f>IF(AND(N150&gt;0,CustoContabil!$D$31&gt;0),N150*(CustoContabil!$D$45/CustoContabil!$D$31)*W150,0)</f>
        <v>0</v>
      </c>
    </row>
    <row r="151" spans="2:25" ht="15" hidden="1" customHeight="1" x14ac:dyDescent="0.35">
      <c r="B151" s="234">
        <v>3</v>
      </c>
      <c r="C151" s="817"/>
      <c r="D151" s="818"/>
      <c r="E151" s="818"/>
      <c r="F151" s="818"/>
      <c r="G151" s="818"/>
      <c r="H151" s="207"/>
      <c r="I151" s="208"/>
      <c r="J151" s="168"/>
      <c r="K151" s="186">
        <f t="shared" si="16"/>
        <v>0</v>
      </c>
      <c r="L151" s="168"/>
      <c r="M151" s="168"/>
      <c r="N151" s="186">
        <f t="shared" si="17"/>
        <v>0</v>
      </c>
      <c r="P151" s="234">
        <f t="shared" si="18"/>
        <v>3</v>
      </c>
      <c r="Q151" s="840" t="str">
        <f t="shared" si="19"/>
        <v/>
      </c>
      <c r="R151" s="840"/>
      <c r="S151" s="840"/>
      <c r="T151" s="840"/>
      <c r="U151" s="841"/>
      <c r="V151" s="235" t="str">
        <f t="shared" si="20"/>
        <v/>
      </c>
      <c r="W151" s="236">
        <f>IF(OR(V151="",V151=0),0,(Projeto!$AD$8*((1+Projeto!$AD$8)^V151))/(((1+Projeto!$AD$8)^V151)-1))</f>
        <v>0</v>
      </c>
      <c r="X151" s="237">
        <f>IF(AND(K151&gt;0,CustoContabil!$F$31&gt;0),K151*(CustoContabil!$F$45/CustoContabil!$F$31)*W151,0)</f>
        <v>0</v>
      </c>
      <c r="Y151" s="237">
        <f>IF(AND(N151&gt;0,CustoContabil!$D$31&gt;0),N151*(CustoContabil!$D$45/CustoContabil!$D$31)*W151,0)</f>
        <v>0</v>
      </c>
    </row>
    <row r="152" spans="2:25" ht="15" hidden="1" customHeight="1" x14ac:dyDescent="0.35">
      <c r="B152" s="238">
        <v>4</v>
      </c>
      <c r="C152" s="817"/>
      <c r="D152" s="818"/>
      <c r="E152" s="818"/>
      <c r="F152" s="818"/>
      <c r="G152" s="818"/>
      <c r="H152" s="207"/>
      <c r="I152" s="208"/>
      <c r="J152" s="168"/>
      <c r="K152" s="186">
        <f t="shared" si="16"/>
        <v>0</v>
      </c>
      <c r="L152" s="168"/>
      <c r="M152" s="168"/>
      <c r="N152" s="186">
        <f t="shared" si="17"/>
        <v>0</v>
      </c>
      <c r="P152" s="234">
        <f t="shared" si="18"/>
        <v>4</v>
      </c>
      <c r="Q152" s="840" t="str">
        <f t="shared" si="19"/>
        <v/>
      </c>
      <c r="R152" s="840"/>
      <c r="S152" s="840"/>
      <c r="T152" s="840"/>
      <c r="U152" s="841"/>
      <c r="V152" s="235" t="str">
        <f t="shared" si="20"/>
        <v/>
      </c>
      <c r="W152" s="236">
        <f>IF(OR(V152="",V152=0),0,(Projeto!$AD$8*((1+Projeto!$AD$8)^V152))/(((1+Projeto!$AD$8)^V152)-1))</f>
        <v>0</v>
      </c>
      <c r="X152" s="237">
        <f>IF(AND(K152&gt;0,CustoContabil!$F$31&gt;0),K152*(CustoContabil!$F$45/CustoContabil!$F$31)*W152,0)</f>
        <v>0</v>
      </c>
      <c r="Y152" s="237">
        <f>IF(AND(N152&gt;0,CustoContabil!$D$31&gt;0),N152*(CustoContabil!$D$45/CustoContabil!$D$31)*W152,0)</f>
        <v>0</v>
      </c>
    </row>
    <row r="153" spans="2:25" ht="15" hidden="1" customHeight="1" x14ac:dyDescent="0.35">
      <c r="B153" s="234">
        <v>5</v>
      </c>
      <c r="C153" s="817"/>
      <c r="D153" s="818"/>
      <c r="E153" s="818"/>
      <c r="F153" s="818"/>
      <c r="G153" s="818"/>
      <c r="H153" s="207"/>
      <c r="I153" s="208"/>
      <c r="J153" s="168"/>
      <c r="K153" s="186">
        <f t="shared" si="16"/>
        <v>0</v>
      </c>
      <c r="L153" s="168"/>
      <c r="M153" s="168"/>
      <c r="N153" s="186">
        <f t="shared" si="17"/>
        <v>0</v>
      </c>
      <c r="P153" s="234">
        <f t="shared" si="18"/>
        <v>5</v>
      </c>
      <c r="Q153" s="840" t="str">
        <f t="shared" si="19"/>
        <v/>
      </c>
      <c r="R153" s="840"/>
      <c r="S153" s="840"/>
      <c r="T153" s="840"/>
      <c r="U153" s="841"/>
      <c r="V153" s="235" t="str">
        <f t="shared" si="20"/>
        <v/>
      </c>
      <c r="W153" s="236">
        <f>IF(OR(V153="",V153=0),0,(Projeto!$AD$8*((1+Projeto!$AD$8)^V153))/(((1+Projeto!$AD$8)^V153)-1))</f>
        <v>0</v>
      </c>
      <c r="X153" s="237">
        <f>IF(AND(K153&gt;0,CustoContabil!$F$31&gt;0),K153*(CustoContabil!$F$45/CustoContabil!$F$31)*W153,0)</f>
        <v>0</v>
      </c>
      <c r="Y153" s="237">
        <f>IF(AND(N153&gt;0,CustoContabil!$D$31&gt;0),N153*(CustoContabil!$D$45/CustoContabil!$D$31)*W153,0)</f>
        <v>0</v>
      </c>
    </row>
    <row r="154" spans="2:25" ht="15" hidden="1" customHeight="1" x14ac:dyDescent="0.35">
      <c r="B154" s="238">
        <v>6</v>
      </c>
      <c r="C154" s="817"/>
      <c r="D154" s="818"/>
      <c r="E154" s="818"/>
      <c r="F154" s="818"/>
      <c r="G154" s="818"/>
      <c r="H154" s="207"/>
      <c r="I154" s="208"/>
      <c r="J154" s="168"/>
      <c r="K154" s="186">
        <f t="shared" si="16"/>
        <v>0</v>
      </c>
      <c r="L154" s="168"/>
      <c r="M154" s="168"/>
      <c r="N154" s="186">
        <f t="shared" si="17"/>
        <v>0</v>
      </c>
      <c r="P154" s="234">
        <f t="shared" si="18"/>
        <v>6</v>
      </c>
      <c r="Q154" s="840" t="str">
        <f t="shared" si="19"/>
        <v/>
      </c>
      <c r="R154" s="840"/>
      <c r="S154" s="840"/>
      <c r="T154" s="840"/>
      <c r="U154" s="841"/>
      <c r="V154" s="235" t="str">
        <f t="shared" si="20"/>
        <v/>
      </c>
      <c r="W154" s="236">
        <f>IF(OR(V154="",V154=0),0,(Projeto!$AD$8*((1+Projeto!$AD$8)^V154))/(((1+Projeto!$AD$8)^V154)-1))</f>
        <v>0</v>
      </c>
      <c r="X154" s="237">
        <f>IF(AND(K154&gt;0,CustoContabil!$F$31&gt;0),K154*(CustoContabil!$F$45/CustoContabil!$F$31)*W154,0)</f>
        <v>0</v>
      </c>
      <c r="Y154" s="237">
        <f>IF(AND(N154&gt;0,CustoContabil!$D$31&gt;0),N154*(CustoContabil!$D$45/CustoContabil!$D$31)*W154,0)</f>
        <v>0</v>
      </c>
    </row>
    <row r="155" spans="2:25" ht="15" hidden="1" customHeight="1" x14ac:dyDescent="0.35">
      <c r="B155" s="234">
        <v>7</v>
      </c>
      <c r="C155" s="817"/>
      <c r="D155" s="818"/>
      <c r="E155" s="818"/>
      <c r="F155" s="818"/>
      <c r="G155" s="818"/>
      <c r="H155" s="207"/>
      <c r="I155" s="208"/>
      <c r="J155" s="168"/>
      <c r="K155" s="186">
        <f t="shared" si="16"/>
        <v>0</v>
      </c>
      <c r="L155" s="168"/>
      <c r="M155" s="168"/>
      <c r="N155" s="186">
        <f t="shared" si="17"/>
        <v>0</v>
      </c>
      <c r="P155" s="234">
        <f t="shared" si="18"/>
        <v>7</v>
      </c>
      <c r="Q155" s="840" t="str">
        <f t="shared" si="19"/>
        <v/>
      </c>
      <c r="R155" s="840"/>
      <c r="S155" s="840"/>
      <c r="T155" s="840"/>
      <c r="U155" s="841"/>
      <c r="V155" s="235" t="str">
        <f t="shared" si="20"/>
        <v/>
      </c>
      <c r="W155" s="236">
        <f>IF(OR(V155="",V155=0),0,(Projeto!$AD$8*((1+Projeto!$AD$8)^V155))/(((1+Projeto!$AD$8)^V155)-1))</f>
        <v>0</v>
      </c>
      <c r="X155" s="237">
        <f>IF(AND(K155&gt;0,CustoContabil!$F$31&gt;0),K155*(CustoContabil!$F$45/CustoContabil!$F$31)*W155,0)</f>
        <v>0</v>
      </c>
      <c r="Y155" s="237">
        <f>IF(AND(N155&gt;0,CustoContabil!$D$31&gt;0),N155*(CustoContabil!$D$45/CustoContabil!$D$31)*W155,0)</f>
        <v>0</v>
      </c>
    </row>
    <row r="156" spans="2:25" ht="15" hidden="1" customHeight="1" x14ac:dyDescent="0.35">
      <c r="B156" s="238">
        <v>8</v>
      </c>
      <c r="C156" s="817"/>
      <c r="D156" s="818"/>
      <c r="E156" s="818"/>
      <c r="F156" s="818"/>
      <c r="G156" s="818"/>
      <c r="H156" s="207"/>
      <c r="I156" s="208"/>
      <c r="J156" s="168"/>
      <c r="K156" s="186">
        <f t="shared" si="16"/>
        <v>0</v>
      </c>
      <c r="L156" s="168"/>
      <c r="M156" s="168"/>
      <c r="N156" s="186">
        <f t="shared" si="17"/>
        <v>0</v>
      </c>
      <c r="P156" s="234">
        <f t="shared" si="18"/>
        <v>8</v>
      </c>
      <c r="Q156" s="840" t="str">
        <f t="shared" si="19"/>
        <v/>
      </c>
      <c r="R156" s="840"/>
      <c r="S156" s="840"/>
      <c r="T156" s="840"/>
      <c r="U156" s="841"/>
      <c r="V156" s="235" t="str">
        <f t="shared" si="20"/>
        <v/>
      </c>
      <c r="W156" s="236">
        <f>IF(OR(V156="",V156=0),0,(Projeto!$AD$8*((1+Projeto!$AD$8)^V156))/(((1+Projeto!$AD$8)^V156)-1))</f>
        <v>0</v>
      </c>
      <c r="X156" s="237">
        <f>IF(AND(K156&gt;0,CustoContabil!$F$31&gt;0),K156*(CustoContabil!$F$45/CustoContabil!$F$31)*W156,0)</f>
        <v>0</v>
      </c>
      <c r="Y156" s="237">
        <f>IF(AND(N156&gt;0,CustoContabil!$D$31&gt;0),N156*(CustoContabil!$D$45/CustoContabil!$D$31)*W156,0)</f>
        <v>0</v>
      </c>
    </row>
    <row r="157" spans="2:25" ht="15" hidden="1" customHeight="1" x14ac:dyDescent="0.35">
      <c r="B157" s="234">
        <v>9</v>
      </c>
      <c r="C157" s="817"/>
      <c r="D157" s="818"/>
      <c r="E157" s="818"/>
      <c r="F157" s="818"/>
      <c r="G157" s="818"/>
      <c r="H157" s="207"/>
      <c r="I157" s="208"/>
      <c r="J157" s="168"/>
      <c r="K157" s="186">
        <f t="shared" si="16"/>
        <v>0</v>
      </c>
      <c r="L157" s="168"/>
      <c r="M157" s="168"/>
      <c r="N157" s="186">
        <f t="shared" si="17"/>
        <v>0</v>
      </c>
      <c r="P157" s="234">
        <f t="shared" si="18"/>
        <v>9</v>
      </c>
      <c r="Q157" s="840" t="str">
        <f t="shared" si="19"/>
        <v/>
      </c>
      <c r="R157" s="840"/>
      <c r="S157" s="840"/>
      <c r="T157" s="840"/>
      <c r="U157" s="841"/>
      <c r="V157" s="235" t="str">
        <f t="shared" si="20"/>
        <v/>
      </c>
      <c r="W157" s="236">
        <f>IF(OR(V157="",V157=0),0,(Projeto!$AD$8*((1+Projeto!$AD$8)^V157))/(((1+Projeto!$AD$8)^V157)-1))</f>
        <v>0</v>
      </c>
      <c r="X157" s="237">
        <f>IF(AND(K157&gt;0,CustoContabil!$F$31&gt;0),K157*(CustoContabil!$F$45/CustoContabil!$F$31)*W157,0)</f>
        <v>0</v>
      </c>
      <c r="Y157" s="237">
        <f>IF(AND(N157&gt;0,CustoContabil!$D$31&gt;0),N157*(CustoContabil!$D$45/CustoContabil!$D$31)*W157,0)</f>
        <v>0</v>
      </c>
    </row>
    <row r="158" spans="2:25" ht="15" hidden="1" customHeight="1" x14ac:dyDescent="0.35">
      <c r="B158" s="238">
        <v>10</v>
      </c>
      <c r="C158" s="817"/>
      <c r="D158" s="818"/>
      <c r="E158" s="818"/>
      <c r="F158" s="818"/>
      <c r="G158" s="818"/>
      <c r="H158" s="209"/>
      <c r="I158" s="208"/>
      <c r="J158" s="168"/>
      <c r="K158" s="186">
        <f t="shared" si="16"/>
        <v>0</v>
      </c>
      <c r="L158" s="168"/>
      <c r="M158" s="168"/>
      <c r="N158" s="186">
        <f t="shared" si="17"/>
        <v>0</v>
      </c>
      <c r="P158" s="234">
        <f t="shared" si="18"/>
        <v>10</v>
      </c>
      <c r="Q158" s="840" t="str">
        <f t="shared" si="19"/>
        <v/>
      </c>
      <c r="R158" s="840"/>
      <c r="S158" s="840"/>
      <c r="T158" s="840"/>
      <c r="U158" s="841"/>
      <c r="V158" s="235" t="str">
        <f t="shared" si="20"/>
        <v/>
      </c>
      <c r="W158" s="236">
        <f>IF(OR(V158="",V158=0),0,(Projeto!$AD$8*((1+Projeto!$AD$8)^V158))/(((1+Projeto!$AD$8)^V158)-1))</f>
        <v>0</v>
      </c>
      <c r="X158" s="237">
        <f>IF(AND(K158&gt;0,CustoContabil!$F$31&gt;0),K158*(CustoContabil!$F$45/CustoContabil!$F$31)*W158,0)</f>
        <v>0</v>
      </c>
      <c r="Y158" s="237">
        <f>IF(AND(N158&gt;0,CustoContabil!$D$31&gt;0),N158*(CustoContabil!$D$45/CustoContabil!$D$31)*W158,0)</f>
        <v>0</v>
      </c>
    </row>
    <row r="159" spans="2:25" ht="15" hidden="1" customHeight="1" x14ac:dyDescent="0.35">
      <c r="B159" s="234">
        <v>11</v>
      </c>
      <c r="C159" s="817"/>
      <c r="D159" s="818"/>
      <c r="E159" s="818"/>
      <c r="F159" s="818"/>
      <c r="G159" s="818"/>
      <c r="H159" s="207"/>
      <c r="I159" s="208"/>
      <c r="J159" s="168"/>
      <c r="K159" s="186">
        <f t="shared" si="16"/>
        <v>0</v>
      </c>
      <c r="L159" s="168"/>
      <c r="M159" s="168"/>
      <c r="N159" s="186">
        <f t="shared" si="17"/>
        <v>0</v>
      </c>
      <c r="P159" s="234">
        <f t="shared" si="18"/>
        <v>11</v>
      </c>
      <c r="Q159" s="840" t="str">
        <f t="shared" si="19"/>
        <v/>
      </c>
      <c r="R159" s="840"/>
      <c r="S159" s="840"/>
      <c r="T159" s="840"/>
      <c r="U159" s="841"/>
      <c r="V159" s="235" t="str">
        <f t="shared" si="20"/>
        <v/>
      </c>
      <c r="W159" s="236">
        <f>IF(OR(V159="",V159=0),0,(Projeto!$AD$8*((1+Projeto!$AD$8)^V159))/(((1+Projeto!$AD$8)^V159)-1))</f>
        <v>0</v>
      </c>
      <c r="X159" s="237">
        <f>IF(AND(K159&gt;0,CustoContabil!$F$31&gt;0),K159*(CustoContabil!$F$45/CustoContabil!$F$31)*W159,0)</f>
        <v>0</v>
      </c>
      <c r="Y159" s="237">
        <f>IF(AND(N159&gt;0,CustoContabil!$D$31&gt;0),N159*(CustoContabil!$D$45/CustoContabil!$D$31)*W159,0)</f>
        <v>0</v>
      </c>
    </row>
    <row r="160" spans="2:25" ht="15" hidden="1" customHeight="1" x14ac:dyDescent="0.35">
      <c r="B160" s="238">
        <v>12</v>
      </c>
      <c r="C160" s="817"/>
      <c r="D160" s="818"/>
      <c r="E160" s="818"/>
      <c r="F160" s="818"/>
      <c r="G160" s="818"/>
      <c r="H160" s="207"/>
      <c r="I160" s="208"/>
      <c r="J160" s="168"/>
      <c r="K160" s="186">
        <f t="shared" si="16"/>
        <v>0</v>
      </c>
      <c r="L160" s="168"/>
      <c r="M160" s="168"/>
      <c r="N160" s="186">
        <f t="shared" si="17"/>
        <v>0</v>
      </c>
      <c r="P160" s="234">
        <f t="shared" si="18"/>
        <v>12</v>
      </c>
      <c r="Q160" s="840" t="str">
        <f t="shared" si="19"/>
        <v/>
      </c>
      <c r="R160" s="840"/>
      <c r="S160" s="840"/>
      <c r="T160" s="840"/>
      <c r="U160" s="841"/>
      <c r="V160" s="235" t="str">
        <f t="shared" si="20"/>
        <v/>
      </c>
      <c r="W160" s="236">
        <f>IF(OR(V160="",V160=0),0,(Projeto!$AD$8*((1+Projeto!$AD$8)^V160))/(((1+Projeto!$AD$8)^V160)-1))</f>
        <v>0</v>
      </c>
      <c r="X160" s="237">
        <f>IF(AND(K160&gt;0,CustoContabil!$F$31&gt;0),K160*(CustoContabil!$F$45/CustoContabil!$F$31)*W160,0)</f>
        <v>0</v>
      </c>
      <c r="Y160" s="237">
        <f>IF(AND(N160&gt;0,CustoContabil!$D$31&gt;0),N160*(CustoContabil!$D$45/CustoContabil!$D$31)*W160,0)</f>
        <v>0</v>
      </c>
    </row>
    <row r="161" spans="2:25" ht="15" hidden="1" customHeight="1" x14ac:dyDescent="0.35">
      <c r="B161" s="234">
        <v>13</v>
      </c>
      <c r="C161" s="817"/>
      <c r="D161" s="818"/>
      <c r="E161" s="818"/>
      <c r="F161" s="818"/>
      <c r="G161" s="818"/>
      <c r="H161" s="209"/>
      <c r="I161" s="208"/>
      <c r="J161" s="168"/>
      <c r="K161" s="186">
        <f t="shared" si="16"/>
        <v>0</v>
      </c>
      <c r="L161" s="168"/>
      <c r="M161" s="168"/>
      <c r="N161" s="186">
        <f t="shared" si="17"/>
        <v>0</v>
      </c>
      <c r="P161" s="234">
        <f t="shared" si="18"/>
        <v>13</v>
      </c>
      <c r="Q161" s="840" t="str">
        <f t="shared" si="19"/>
        <v/>
      </c>
      <c r="R161" s="840"/>
      <c r="S161" s="840"/>
      <c r="T161" s="840"/>
      <c r="U161" s="841"/>
      <c r="V161" s="235" t="str">
        <f t="shared" si="20"/>
        <v/>
      </c>
      <c r="W161" s="236">
        <f>IF(OR(V161="",V161=0),0,(Projeto!$AD$8*((1+Projeto!$AD$8)^V161))/(((1+Projeto!$AD$8)^V161)-1))</f>
        <v>0</v>
      </c>
      <c r="X161" s="237">
        <f>IF(AND(K161&gt;0,CustoContabil!$F$31&gt;0),K161*(CustoContabil!$F$45/CustoContabil!$F$31)*W161,0)</f>
        <v>0</v>
      </c>
      <c r="Y161" s="237">
        <f>IF(AND(N161&gt;0,CustoContabil!$D$31&gt;0),N161*(CustoContabil!$D$45/CustoContabil!$D$31)*W161,0)</f>
        <v>0</v>
      </c>
    </row>
    <row r="162" spans="2:25" ht="15" hidden="1" customHeight="1" x14ac:dyDescent="0.35">
      <c r="B162" s="238">
        <v>14</v>
      </c>
      <c r="C162" s="817"/>
      <c r="D162" s="818"/>
      <c r="E162" s="818"/>
      <c r="F162" s="818"/>
      <c r="G162" s="818"/>
      <c r="H162" s="207"/>
      <c r="I162" s="208"/>
      <c r="J162" s="168"/>
      <c r="K162" s="186">
        <f t="shared" si="16"/>
        <v>0</v>
      </c>
      <c r="L162" s="168"/>
      <c r="M162" s="168"/>
      <c r="N162" s="186">
        <f t="shared" si="17"/>
        <v>0</v>
      </c>
      <c r="P162" s="234">
        <f t="shared" si="18"/>
        <v>14</v>
      </c>
      <c r="Q162" s="840" t="str">
        <f t="shared" si="19"/>
        <v/>
      </c>
      <c r="R162" s="840"/>
      <c r="S162" s="840"/>
      <c r="T162" s="840"/>
      <c r="U162" s="841"/>
      <c r="V162" s="235" t="str">
        <f t="shared" si="20"/>
        <v/>
      </c>
      <c r="W162" s="236">
        <f>IF(OR(V162="",V162=0),0,(Projeto!$AD$8*((1+Projeto!$AD$8)^V162))/(((1+Projeto!$AD$8)^V162)-1))</f>
        <v>0</v>
      </c>
      <c r="X162" s="237">
        <f>IF(AND(K162&gt;0,CustoContabil!$F$31&gt;0),K162*(CustoContabil!$F$45/CustoContabil!$F$31)*W162,0)</f>
        <v>0</v>
      </c>
      <c r="Y162" s="237">
        <f>IF(AND(N162&gt;0,CustoContabil!$D$31&gt;0),N162*(CustoContabil!$D$45/CustoContabil!$D$31)*W162,0)</f>
        <v>0</v>
      </c>
    </row>
    <row r="163" spans="2:25" ht="15" hidden="1" customHeight="1" x14ac:dyDescent="0.35">
      <c r="B163" s="234">
        <v>15</v>
      </c>
      <c r="C163" s="817"/>
      <c r="D163" s="818"/>
      <c r="E163" s="818"/>
      <c r="F163" s="818"/>
      <c r="G163" s="818"/>
      <c r="H163" s="207"/>
      <c r="I163" s="208"/>
      <c r="J163" s="168"/>
      <c r="K163" s="186">
        <f t="shared" si="16"/>
        <v>0</v>
      </c>
      <c r="L163" s="168"/>
      <c r="M163" s="168"/>
      <c r="N163" s="186">
        <f t="shared" si="17"/>
        <v>0</v>
      </c>
      <c r="P163" s="234">
        <f t="shared" si="18"/>
        <v>15</v>
      </c>
      <c r="Q163" s="840" t="str">
        <f t="shared" si="19"/>
        <v/>
      </c>
      <c r="R163" s="840"/>
      <c r="S163" s="840"/>
      <c r="T163" s="840"/>
      <c r="U163" s="841"/>
      <c r="V163" s="235" t="str">
        <f t="shared" si="20"/>
        <v/>
      </c>
      <c r="W163" s="236">
        <f>IF(OR(V163="",V163=0),0,(Projeto!$AD$8*((1+Projeto!$AD$8)^V163))/(((1+Projeto!$AD$8)^V163)-1))</f>
        <v>0</v>
      </c>
      <c r="X163" s="237">
        <f>IF(AND(K163&gt;0,CustoContabil!$F$31&gt;0),K163*(CustoContabil!$F$45/CustoContabil!$F$31)*W163,0)</f>
        <v>0</v>
      </c>
      <c r="Y163" s="237">
        <f>IF(AND(N163&gt;0,CustoContabil!$D$31&gt;0),N163*(CustoContabil!$D$45/CustoContabil!$D$31)*W163,0)</f>
        <v>0</v>
      </c>
    </row>
    <row r="164" spans="2:25" ht="15" hidden="1" customHeight="1" x14ac:dyDescent="0.35">
      <c r="B164" s="238">
        <v>16</v>
      </c>
      <c r="C164" s="817"/>
      <c r="D164" s="818"/>
      <c r="E164" s="818"/>
      <c r="F164" s="818"/>
      <c r="G164" s="818"/>
      <c r="H164" s="207"/>
      <c r="I164" s="208"/>
      <c r="J164" s="168"/>
      <c r="K164" s="186">
        <f t="shared" si="16"/>
        <v>0</v>
      </c>
      <c r="L164" s="168"/>
      <c r="M164" s="168"/>
      <c r="N164" s="186">
        <f t="shared" si="17"/>
        <v>0</v>
      </c>
      <c r="P164" s="234">
        <f t="shared" si="18"/>
        <v>16</v>
      </c>
      <c r="Q164" s="840" t="str">
        <f t="shared" si="19"/>
        <v/>
      </c>
      <c r="R164" s="840"/>
      <c r="S164" s="840"/>
      <c r="T164" s="840"/>
      <c r="U164" s="841"/>
      <c r="V164" s="235" t="str">
        <f t="shared" si="20"/>
        <v/>
      </c>
      <c r="W164" s="236">
        <f>IF(OR(V164="",V164=0),0,(Projeto!$AD$8*((1+Projeto!$AD$8)^V164))/(((1+Projeto!$AD$8)^V164)-1))</f>
        <v>0</v>
      </c>
      <c r="X164" s="237">
        <f>IF(AND(K164&gt;0,CustoContabil!$F$31&gt;0),K164*(CustoContabil!$F$45/CustoContabil!$F$31)*W164,0)</f>
        <v>0</v>
      </c>
      <c r="Y164" s="237">
        <f>IF(AND(N164&gt;0,CustoContabil!$D$31&gt;0),N164*(CustoContabil!$D$45/CustoContabil!$D$31)*W164,0)</f>
        <v>0</v>
      </c>
    </row>
    <row r="165" spans="2:25" ht="15" hidden="1" customHeight="1" x14ac:dyDescent="0.35">
      <c r="B165" s="234">
        <v>17</v>
      </c>
      <c r="C165" s="817"/>
      <c r="D165" s="818"/>
      <c r="E165" s="818"/>
      <c r="F165" s="818"/>
      <c r="G165" s="818"/>
      <c r="H165" s="207"/>
      <c r="I165" s="208"/>
      <c r="J165" s="168"/>
      <c r="K165" s="186">
        <f t="shared" si="16"/>
        <v>0</v>
      </c>
      <c r="L165" s="168"/>
      <c r="M165" s="168"/>
      <c r="N165" s="186">
        <f t="shared" si="17"/>
        <v>0</v>
      </c>
      <c r="P165" s="234">
        <f t="shared" si="18"/>
        <v>17</v>
      </c>
      <c r="Q165" s="840" t="str">
        <f t="shared" si="19"/>
        <v/>
      </c>
      <c r="R165" s="840"/>
      <c r="S165" s="840"/>
      <c r="T165" s="840"/>
      <c r="U165" s="841"/>
      <c r="V165" s="235" t="str">
        <f t="shared" si="20"/>
        <v/>
      </c>
      <c r="W165" s="236">
        <f>IF(OR(V165="",V165=0),0,(Projeto!$AD$8*((1+Projeto!$AD$8)^V165))/(((1+Projeto!$AD$8)^V165)-1))</f>
        <v>0</v>
      </c>
      <c r="X165" s="237">
        <f>IF(AND(K165&gt;0,CustoContabil!$F$31&gt;0),K165*(CustoContabil!$F$45/CustoContabil!$F$31)*W165,0)</f>
        <v>0</v>
      </c>
      <c r="Y165" s="237">
        <f>IF(AND(N165&gt;0,CustoContabil!$D$31&gt;0),N165*(CustoContabil!$D$45/CustoContabil!$D$31)*W165,0)</f>
        <v>0</v>
      </c>
    </row>
    <row r="166" spans="2:25" ht="15" hidden="1" customHeight="1" x14ac:dyDescent="0.35">
      <c r="B166" s="238">
        <v>18</v>
      </c>
      <c r="C166" s="817"/>
      <c r="D166" s="818"/>
      <c r="E166" s="818"/>
      <c r="F166" s="818"/>
      <c r="G166" s="818"/>
      <c r="H166" s="207"/>
      <c r="I166" s="208"/>
      <c r="J166" s="168"/>
      <c r="K166" s="186">
        <f t="shared" si="16"/>
        <v>0</v>
      </c>
      <c r="L166" s="168"/>
      <c r="M166" s="168"/>
      <c r="N166" s="186">
        <f t="shared" si="17"/>
        <v>0</v>
      </c>
      <c r="P166" s="234">
        <f t="shared" si="18"/>
        <v>18</v>
      </c>
      <c r="Q166" s="840" t="str">
        <f t="shared" si="19"/>
        <v/>
      </c>
      <c r="R166" s="840"/>
      <c r="S166" s="840"/>
      <c r="T166" s="840"/>
      <c r="U166" s="841"/>
      <c r="V166" s="235" t="str">
        <f t="shared" si="20"/>
        <v/>
      </c>
      <c r="W166" s="236">
        <f>IF(OR(V166="",V166=0),0,(Projeto!$AD$8*((1+Projeto!$AD$8)^V166))/(((1+Projeto!$AD$8)^V166)-1))</f>
        <v>0</v>
      </c>
      <c r="X166" s="237">
        <f>IF(AND(K166&gt;0,CustoContabil!$F$31&gt;0),K166*(CustoContabil!$F$45/CustoContabil!$F$31)*W166,0)</f>
        <v>0</v>
      </c>
      <c r="Y166" s="237">
        <f>IF(AND(N166&gt;0,CustoContabil!$D$31&gt;0),N166*(CustoContabil!$D$45/CustoContabil!$D$31)*W166,0)</f>
        <v>0</v>
      </c>
    </row>
    <row r="167" spans="2:25" ht="15" hidden="1" customHeight="1" x14ac:dyDescent="0.35">
      <c r="B167" s="234">
        <v>19</v>
      </c>
      <c r="C167" s="817"/>
      <c r="D167" s="818"/>
      <c r="E167" s="818"/>
      <c r="F167" s="818"/>
      <c r="G167" s="818"/>
      <c r="H167" s="207"/>
      <c r="I167" s="208"/>
      <c r="J167" s="168"/>
      <c r="K167" s="186">
        <f t="shared" si="16"/>
        <v>0</v>
      </c>
      <c r="L167" s="168"/>
      <c r="M167" s="168"/>
      <c r="N167" s="186">
        <f t="shared" si="17"/>
        <v>0</v>
      </c>
      <c r="P167" s="234">
        <f t="shared" si="18"/>
        <v>19</v>
      </c>
      <c r="Q167" s="840" t="str">
        <f t="shared" si="19"/>
        <v/>
      </c>
      <c r="R167" s="840"/>
      <c r="S167" s="840"/>
      <c r="T167" s="840"/>
      <c r="U167" s="841"/>
      <c r="V167" s="235" t="str">
        <f t="shared" si="20"/>
        <v/>
      </c>
      <c r="W167" s="236">
        <f>IF(OR(V167="",V167=0),0,(Projeto!$AD$8*((1+Projeto!$AD$8)^V167))/(((1+Projeto!$AD$8)^V167)-1))</f>
        <v>0</v>
      </c>
      <c r="X167" s="237">
        <f>IF(AND(K167&gt;0,CustoContabil!$F$31&gt;0),K167*(CustoContabil!$F$45/CustoContabil!$F$31)*W167,0)</f>
        <v>0</v>
      </c>
      <c r="Y167" s="237">
        <f>IF(AND(N167&gt;0,CustoContabil!$D$31&gt;0),N167*(CustoContabil!$D$45/CustoContabil!$D$31)*W167,0)</f>
        <v>0</v>
      </c>
    </row>
    <row r="168" spans="2:25" ht="15" hidden="1" customHeight="1" x14ac:dyDescent="0.35">
      <c r="B168" s="234">
        <v>20</v>
      </c>
      <c r="C168" s="817"/>
      <c r="D168" s="818"/>
      <c r="E168" s="818"/>
      <c r="F168" s="818"/>
      <c r="G168" s="818"/>
      <c r="H168" s="207"/>
      <c r="I168" s="208"/>
      <c r="J168" s="168"/>
      <c r="K168" s="186">
        <f t="shared" si="16"/>
        <v>0</v>
      </c>
      <c r="L168" s="168"/>
      <c r="M168" s="168"/>
      <c r="N168" s="186">
        <f t="shared" si="17"/>
        <v>0</v>
      </c>
      <c r="P168" s="234">
        <f t="shared" si="18"/>
        <v>20</v>
      </c>
      <c r="Q168" s="840" t="str">
        <f t="shared" si="19"/>
        <v/>
      </c>
      <c r="R168" s="840"/>
      <c r="S168" s="840"/>
      <c r="T168" s="840"/>
      <c r="U168" s="841"/>
      <c r="V168" s="235" t="str">
        <f t="shared" si="20"/>
        <v/>
      </c>
      <c r="W168" s="236">
        <f>IF(OR(V168="",V168=0),0,(Projeto!$AD$8*((1+Projeto!$AD$8)^V168))/(((1+Projeto!$AD$8)^V168)-1))</f>
        <v>0</v>
      </c>
      <c r="X168" s="237">
        <f>IF(AND(K168&gt;0,CustoContabil!$F$31&gt;0),K168*(CustoContabil!$F$45/CustoContabil!$F$31)*W168,0)</f>
        <v>0</v>
      </c>
      <c r="Y168" s="237">
        <f>IF(AND(N168&gt;0,CustoContabil!$D$31&gt;0),N168*(CustoContabil!$D$45/CustoContabil!$D$31)*W168,0)</f>
        <v>0</v>
      </c>
    </row>
    <row r="169" spans="2:25" ht="15" hidden="1" customHeight="1" x14ac:dyDescent="0.35">
      <c r="B169" s="234">
        <v>21</v>
      </c>
      <c r="C169" s="817"/>
      <c r="D169" s="818"/>
      <c r="E169" s="818"/>
      <c r="F169" s="818"/>
      <c r="G169" s="818"/>
      <c r="H169" s="207"/>
      <c r="I169" s="208"/>
      <c r="J169" s="168"/>
      <c r="K169" s="186">
        <f t="shared" si="16"/>
        <v>0</v>
      </c>
      <c r="L169" s="168"/>
      <c r="M169" s="168"/>
      <c r="N169" s="186">
        <f t="shared" si="17"/>
        <v>0</v>
      </c>
      <c r="P169" s="234">
        <f t="shared" si="18"/>
        <v>21</v>
      </c>
      <c r="Q169" s="840" t="str">
        <f t="shared" si="19"/>
        <v/>
      </c>
      <c r="R169" s="840"/>
      <c r="S169" s="840"/>
      <c r="T169" s="840"/>
      <c r="U169" s="841"/>
      <c r="V169" s="235" t="str">
        <f t="shared" si="20"/>
        <v/>
      </c>
      <c r="W169" s="236">
        <f>IF(OR(V169="",V169=0),0,(Projeto!$AD$8*((1+Projeto!$AD$8)^V169))/(((1+Projeto!$AD$8)^V169)-1))</f>
        <v>0</v>
      </c>
      <c r="X169" s="237">
        <f>IF(AND(K169&gt;0,CustoContabil!$F$31&gt;0),K169*(CustoContabil!$F$45/CustoContabil!$F$31)*W169,0)</f>
        <v>0</v>
      </c>
      <c r="Y169" s="237">
        <f>IF(AND(N169&gt;0,CustoContabil!$D$31&gt;0),N169*(CustoContabil!$D$45/CustoContabil!$D$31)*W169,0)</f>
        <v>0</v>
      </c>
    </row>
    <row r="170" spans="2:25" ht="15" hidden="1" customHeight="1" x14ac:dyDescent="0.35">
      <c r="B170" s="234">
        <v>22</v>
      </c>
      <c r="C170" s="817"/>
      <c r="D170" s="818"/>
      <c r="E170" s="818"/>
      <c r="F170" s="818"/>
      <c r="G170" s="818"/>
      <c r="H170" s="207"/>
      <c r="I170" s="208"/>
      <c r="J170" s="168"/>
      <c r="K170" s="186">
        <f t="shared" si="16"/>
        <v>0</v>
      </c>
      <c r="L170" s="168"/>
      <c r="M170" s="168"/>
      <c r="N170" s="186">
        <f t="shared" si="17"/>
        <v>0</v>
      </c>
      <c r="P170" s="234">
        <f t="shared" si="18"/>
        <v>22</v>
      </c>
      <c r="Q170" s="840" t="str">
        <f t="shared" si="19"/>
        <v/>
      </c>
      <c r="R170" s="840"/>
      <c r="S170" s="840"/>
      <c r="T170" s="840"/>
      <c r="U170" s="841"/>
      <c r="V170" s="235" t="str">
        <f t="shared" si="20"/>
        <v/>
      </c>
      <c r="W170" s="236">
        <f>IF(OR(V170="",V170=0),0,(Projeto!$AD$8*((1+Projeto!$AD$8)^V170))/(((1+Projeto!$AD$8)^V170)-1))</f>
        <v>0</v>
      </c>
      <c r="X170" s="237">
        <f>IF(AND(K170&gt;0,CustoContabil!$F$31&gt;0),K170*(CustoContabil!$F$45/CustoContabil!$F$31)*W170,0)</f>
        <v>0</v>
      </c>
      <c r="Y170" s="237">
        <f>IF(AND(N170&gt;0,CustoContabil!$D$31&gt;0),N170*(CustoContabil!$D$45/CustoContabil!$D$31)*W170,0)</f>
        <v>0</v>
      </c>
    </row>
    <row r="171" spans="2:25" ht="15" hidden="1" customHeight="1" x14ac:dyDescent="0.35">
      <c r="B171" s="234">
        <v>23</v>
      </c>
      <c r="C171" s="817"/>
      <c r="D171" s="818"/>
      <c r="E171" s="818"/>
      <c r="F171" s="818"/>
      <c r="G171" s="818"/>
      <c r="H171" s="207"/>
      <c r="I171" s="208"/>
      <c r="J171" s="168"/>
      <c r="K171" s="186">
        <f t="shared" si="16"/>
        <v>0</v>
      </c>
      <c r="L171" s="168"/>
      <c r="M171" s="168"/>
      <c r="N171" s="186">
        <f t="shared" si="17"/>
        <v>0</v>
      </c>
      <c r="P171" s="234">
        <f t="shared" si="18"/>
        <v>23</v>
      </c>
      <c r="Q171" s="840" t="str">
        <f t="shared" si="19"/>
        <v/>
      </c>
      <c r="R171" s="840"/>
      <c r="S171" s="840"/>
      <c r="T171" s="840"/>
      <c r="U171" s="841"/>
      <c r="V171" s="235" t="str">
        <f t="shared" si="20"/>
        <v/>
      </c>
      <c r="W171" s="236">
        <f>IF(OR(V171="",V171=0),0,(Projeto!$AD$8*((1+Projeto!$AD$8)^V171))/(((1+Projeto!$AD$8)^V171)-1))</f>
        <v>0</v>
      </c>
      <c r="X171" s="237">
        <f>IF(AND(K171&gt;0,CustoContabil!$F$31&gt;0),K171*(CustoContabil!$F$45/CustoContabil!$F$31)*W171,0)</f>
        <v>0</v>
      </c>
      <c r="Y171" s="237">
        <f>IF(AND(N171&gt;0,CustoContabil!$D$31&gt;0),N171*(CustoContabil!$D$45/CustoContabil!$D$31)*W171,0)</f>
        <v>0</v>
      </c>
    </row>
    <row r="172" spans="2:25" ht="15" hidden="1" customHeight="1" x14ac:dyDescent="0.35">
      <c r="B172" s="234">
        <v>24</v>
      </c>
      <c r="C172" s="817"/>
      <c r="D172" s="818"/>
      <c r="E172" s="818"/>
      <c r="F172" s="818"/>
      <c r="G172" s="818"/>
      <c r="H172" s="207"/>
      <c r="I172" s="208"/>
      <c r="J172" s="168"/>
      <c r="K172" s="186">
        <f t="shared" si="16"/>
        <v>0</v>
      </c>
      <c r="L172" s="168"/>
      <c r="M172" s="168"/>
      <c r="N172" s="186">
        <f t="shared" si="17"/>
        <v>0</v>
      </c>
      <c r="P172" s="234">
        <f t="shared" si="18"/>
        <v>24</v>
      </c>
      <c r="Q172" s="840" t="str">
        <f t="shared" si="19"/>
        <v/>
      </c>
      <c r="R172" s="840"/>
      <c r="S172" s="840"/>
      <c r="T172" s="840"/>
      <c r="U172" s="841"/>
      <c r="V172" s="235" t="str">
        <f t="shared" si="20"/>
        <v/>
      </c>
      <c r="W172" s="236">
        <f>IF(OR(V172="",V172=0),0,(Projeto!$AD$8*((1+Projeto!$AD$8)^V172))/(((1+Projeto!$AD$8)^V172)-1))</f>
        <v>0</v>
      </c>
      <c r="X172" s="237">
        <f>IF(AND(K172&gt;0,CustoContabil!$F$31&gt;0),K172*(CustoContabil!$F$45/CustoContabil!$F$31)*W172,0)</f>
        <v>0</v>
      </c>
      <c r="Y172" s="237">
        <f>IF(AND(N172&gt;0,CustoContabil!$D$31&gt;0),N172*(CustoContabil!$D$45/CustoContabil!$D$31)*W172,0)</f>
        <v>0</v>
      </c>
    </row>
    <row r="173" spans="2:25" ht="15" hidden="1" customHeight="1" x14ac:dyDescent="0.35">
      <c r="B173" s="234">
        <v>25</v>
      </c>
      <c r="C173" s="817"/>
      <c r="D173" s="818"/>
      <c r="E173" s="818"/>
      <c r="F173" s="818"/>
      <c r="G173" s="818"/>
      <c r="H173" s="207"/>
      <c r="I173" s="208"/>
      <c r="J173" s="168"/>
      <c r="K173" s="186">
        <f t="shared" si="16"/>
        <v>0</v>
      </c>
      <c r="L173" s="168"/>
      <c r="M173" s="168"/>
      <c r="N173" s="186">
        <f t="shared" si="17"/>
        <v>0</v>
      </c>
      <c r="P173" s="234">
        <f t="shared" si="18"/>
        <v>25</v>
      </c>
      <c r="Q173" s="840" t="str">
        <f t="shared" si="19"/>
        <v/>
      </c>
      <c r="R173" s="840"/>
      <c r="S173" s="840"/>
      <c r="T173" s="840"/>
      <c r="U173" s="841"/>
      <c r="V173" s="235" t="str">
        <f t="shared" si="20"/>
        <v/>
      </c>
      <c r="W173" s="236">
        <f>IF(OR(V173="",V173=0),0,(Projeto!$AD$8*((1+Projeto!$AD$8)^V173))/(((1+Projeto!$AD$8)^V173)-1))</f>
        <v>0</v>
      </c>
      <c r="X173" s="237">
        <f>IF(AND(K173&gt;0,CustoContabil!$F$31&gt;0),K173*(CustoContabil!$F$45/CustoContabil!$F$31)*W173,0)</f>
        <v>0</v>
      </c>
      <c r="Y173" s="237">
        <f>IF(AND(N173&gt;0,CustoContabil!$D$31&gt;0),N173*(CustoContabil!$D$45/CustoContabil!$D$31)*W173,0)</f>
        <v>0</v>
      </c>
    </row>
    <row r="174" spans="2:25" ht="15" hidden="1" customHeight="1" x14ac:dyDescent="0.35">
      <c r="B174" s="234">
        <v>26</v>
      </c>
      <c r="C174" s="817"/>
      <c r="D174" s="818"/>
      <c r="E174" s="818"/>
      <c r="F174" s="818"/>
      <c r="G174" s="818"/>
      <c r="H174" s="207"/>
      <c r="I174" s="208"/>
      <c r="J174" s="168"/>
      <c r="K174" s="186">
        <f t="shared" si="16"/>
        <v>0</v>
      </c>
      <c r="L174" s="168"/>
      <c r="M174" s="168"/>
      <c r="N174" s="186">
        <f t="shared" si="17"/>
        <v>0</v>
      </c>
      <c r="P174" s="234">
        <f t="shared" si="18"/>
        <v>26</v>
      </c>
      <c r="Q174" s="840" t="str">
        <f t="shared" si="19"/>
        <v/>
      </c>
      <c r="R174" s="840"/>
      <c r="S174" s="840"/>
      <c r="T174" s="840"/>
      <c r="U174" s="841"/>
      <c r="V174" s="235" t="str">
        <f t="shared" si="20"/>
        <v/>
      </c>
      <c r="W174" s="236">
        <f>IF(OR(V174="",V174=0),0,(Projeto!$AD$8*((1+Projeto!$AD$8)^V174))/(((1+Projeto!$AD$8)^V174)-1))</f>
        <v>0</v>
      </c>
      <c r="X174" s="237">
        <f>IF(AND(K174&gt;0,CustoContabil!$F$31&gt;0),K174*(CustoContabil!$F$45/CustoContabil!$F$31)*W174,0)</f>
        <v>0</v>
      </c>
      <c r="Y174" s="237">
        <f>IF(AND(N174&gt;0,CustoContabil!$D$31&gt;0),N174*(CustoContabil!$D$45/CustoContabil!$D$31)*W174,0)</f>
        <v>0</v>
      </c>
    </row>
    <row r="175" spans="2:25" ht="15" hidden="1" customHeight="1" x14ac:dyDescent="0.35">
      <c r="B175" s="234">
        <v>27</v>
      </c>
      <c r="C175" s="817"/>
      <c r="D175" s="818"/>
      <c r="E175" s="818"/>
      <c r="F175" s="818"/>
      <c r="G175" s="818"/>
      <c r="H175" s="207"/>
      <c r="I175" s="208"/>
      <c r="J175" s="168"/>
      <c r="K175" s="186">
        <f t="shared" si="16"/>
        <v>0</v>
      </c>
      <c r="L175" s="168"/>
      <c r="M175" s="168"/>
      <c r="N175" s="186">
        <f t="shared" si="17"/>
        <v>0</v>
      </c>
      <c r="P175" s="234">
        <f t="shared" si="18"/>
        <v>27</v>
      </c>
      <c r="Q175" s="840" t="str">
        <f t="shared" si="19"/>
        <v/>
      </c>
      <c r="R175" s="840"/>
      <c r="S175" s="840"/>
      <c r="T175" s="840"/>
      <c r="U175" s="841"/>
      <c r="V175" s="235" t="str">
        <f t="shared" si="20"/>
        <v/>
      </c>
      <c r="W175" s="236">
        <f>IF(OR(V175="",V175=0),0,(Projeto!$AD$8*((1+Projeto!$AD$8)^V175))/(((1+Projeto!$AD$8)^V175)-1))</f>
        <v>0</v>
      </c>
      <c r="X175" s="237">
        <f>IF(AND(K175&gt;0,CustoContabil!$F$31&gt;0),K175*(CustoContabil!$F$45/CustoContabil!$F$31)*W175,0)</f>
        <v>0</v>
      </c>
      <c r="Y175" s="237">
        <f>IF(AND(N175&gt;0,CustoContabil!$D$31&gt;0),N175*(CustoContabil!$D$45/CustoContabil!$D$31)*W175,0)</f>
        <v>0</v>
      </c>
    </row>
    <row r="176" spans="2:25" ht="15" hidden="1" customHeight="1" x14ac:dyDescent="0.35">
      <c r="B176" s="234">
        <v>28</v>
      </c>
      <c r="C176" s="817"/>
      <c r="D176" s="818"/>
      <c r="E176" s="818"/>
      <c r="F176" s="818"/>
      <c r="G176" s="818"/>
      <c r="H176" s="207"/>
      <c r="I176" s="208"/>
      <c r="J176" s="168"/>
      <c r="K176" s="186">
        <f t="shared" si="16"/>
        <v>0</v>
      </c>
      <c r="L176" s="168"/>
      <c r="M176" s="168"/>
      <c r="N176" s="186">
        <f t="shared" si="17"/>
        <v>0</v>
      </c>
      <c r="P176" s="234">
        <f t="shared" si="18"/>
        <v>28</v>
      </c>
      <c r="Q176" s="840" t="str">
        <f t="shared" si="19"/>
        <v/>
      </c>
      <c r="R176" s="840"/>
      <c r="S176" s="840"/>
      <c r="T176" s="840"/>
      <c r="U176" s="841"/>
      <c r="V176" s="235" t="str">
        <f t="shared" si="20"/>
        <v/>
      </c>
      <c r="W176" s="236">
        <f>IF(OR(V176="",V176=0),0,(Projeto!$AD$8*((1+Projeto!$AD$8)^V176))/(((1+Projeto!$AD$8)^V176)-1))</f>
        <v>0</v>
      </c>
      <c r="X176" s="237">
        <f>IF(AND(K176&gt;0,CustoContabil!$F$31&gt;0),K176*(CustoContabil!$F$45/CustoContabil!$F$31)*W176,0)</f>
        <v>0</v>
      </c>
      <c r="Y176" s="237">
        <f>IF(AND(N176&gt;0,CustoContabil!$D$31&gt;0),N176*(CustoContabil!$D$45/CustoContabil!$D$31)*W176,0)</f>
        <v>0</v>
      </c>
    </row>
    <row r="177" spans="2:25" ht="15" hidden="1" customHeight="1" x14ac:dyDescent="0.35">
      <c r="B177" s="234">
        <v>29</v>
      </c>
      <c r="C177" s="817"/>
      <c r="D177" s="818"/>
      <c r="E177" s="818"/>
      <c r="F177" s="818"/>
      <c r="G177" s="818"/>
      <c r="H177" s="207"/>
      <c r="I177" s="208"/>
      <c r="J177" s="168"/>
      <c r="K177" s="186">
        <f t="shared" si="16"/>
        <v>0</v>
      </c>
      <c r="L177" s="168"/>
      <c r="M177" s="168"/>
      <c r="N177" s="186">
        <f t="shared" si="17"/>
        <v>0</v>
      </c>
      <c r="P177" s="234">
        <f t="shared" si="18"/>
        <v>29</v>
      </c>
      <c r="Q177" s="840" t="str">
        <f t="shared" si="19"/>
        <v/>
      </c>
      <c r="R177" s="840"/>
      <c r="S177" s="840"/>
      <c r="T177" s="840"/>
      <c r="U177" s="841"/>
      <c r="V177" s="235" t="str">
        <f t="shared" si="20"/>
        <v/>
      </c>
      <c r="W177" s="236">
        <f>IF(OR(V177="",V177=0),0,(Projeto!$AD$8*((1+Projeto!$AD$8)^V177))/(((1+Projeto!$AD$8)^V177)-1))</f>
        <v>0</v>
      </c>
      <c r="X177" s="237">
        <f>IF(AND(K177&gt;0,CustoContabil!$F$31&gt;0),K177*(CustoContabil!$F$45/CustoContabil!$F$31)*W177,0)</f>
        <v>0</v>
      </c>
      <c r="Y177" s="237">
        <f>IF(AND(N177&gt;0,CustoContabil!$D$31&gt;0),N177*(CustoContabil!$D$45/CustoContabil!$D$31)*W177,0)</f>
        <v>0</v>
      </c>
    </row>
    <row r="178" spans="2:25" ht="15" hidden="1" customHeight="1" x14ac:dyDescent="0.35">
      <c r="B178" s="234">
        <v>30</v>
      </c>
      <c r="C178" s="817"/>
      <c r="D178" s="818"/>
      <c r="E178" s="818"/>
      <c r="F178" s="818"/>
      <c r="G178" s="818"/>
      <c r="H178" s="207"/>
      <c r="I178" s="208"/>
      <c r="J178" s="168"/>
      <c r="K178" s="186">
        <f t="shared" si="16"/>
        <v>0</v>
      </c>
      <c r="L178" s="168"/>
      <c r="M178" s="168"/>
      <c r="N178" s="186">
        <f t="shared" si="17"/>
        <v>0</v>
      </c>
      <c r="P178" s="234">
        <f t="shared" si="18"/>
        <v>30</v>
      </c>
      <c r="Q178" s="840" t="str">
        <f t="shared" si="19"/>
        <v/>
      </c>
      <c r="R178" s="840"/>
      <c r="S178" s="840"/>
      <c r="T178" s="840"/>
      <c r="U178" s="841"/>
      <c r="V178" s="235" t="str">
        <f t="shared" si="20"/>
        <v/>
      </c>
      <c r="W178" s="236">
        <f>IF(OR(V178="",V178=0),0,(Projeto!$AD$8*((1+Projeto!$AD$8)^V178))/(((1+Projeto!$AD$8)^V178)-1))</f>
        <v>0</v>
      </c>
      <c r="X178" s="237">
        <f>IF(AND(K178&gt;0,CustoContabil!$F$31&gt;0),K178*(CustoContabil!$F$45/CustoContabil!$F$31)*W178,0)</f>
        <v>0</v>
      </c>
      <c r="Y178" s="237">
        <f>IF(AND(N178&gt;0,CustoContabil!$D$31&gt;0),N178*(CustoContabil!$D$45/CustoContabil!$D$31)*W178,0)</f>
        <v>0</v>
      </c>
    </row>
    <row r="179" spans="2:25" ht="15" hidden="1" customHeight="1" x14ac:dyDescent="0.35">
      <c r="B179" s="234">
        <v>31</v>
      </c>
      <c r="C179" s="817"/>
      <c r="D179" s="818"/>
      <c r="E179" s="818"/>
      <c r="F179" s="818"/>
      <c r="G179" s="818"/>
      <c r="H179" s="207"/>
      <c r="I179" s="208"/>
      <c r="J179" s="168"/>
      <c r="K179" s="186">
        <f t="shared" si="16"/>
        <v>0</v>
      </c>
      <c r="L179" s="168"/>
      <c r="M179" s="168"/>
      <c r="N179" s="186">
        <f t="shared" si="17"/>
        <v>0</v>
      </c>
      <c r="P179" s="234">
        <f t="shared" si="18"/>
        <v>31</v>
      </c>
      <c r="Q179" s="840" t="str">
        <f t="shared" si="19"/>
        <v/>
      </c>
      <c r="R179" s="840"/>
      <c r="S179" s="840"/>
      <c r="T179" s="840"/>
      <c r="U179" s="841"/>
      <c r="V179" s="235" t="str">
        <f t="shared" si="20"/>
        <v/>
      </c>
      <c r="W179" s="236">
        <f>IF(OR(V179="",V179=0),0,(Projeto!$AD$8*((1+Projeto!$AD$8)^V179))/(((1+Projeto!$AD$8)^V179)-1))</f>
        <v>0</v>
      </c>
      <c r="X179" s="237">
        <f>IF(AND(K179&gt;0,CustoContabil!$F$31&gt;0),K179*(CustoContabil!$F$45/CustoContabil!$F$31)*W179,0)</f>
        <v>0</v>
      </c>
      <c r="Y179" s="237">
        <f>IF(AND(N179&gt;0,CustoContabil!$D$31&gt;0),N179*(CustoContabil!$D$45/CustoContabil!$D$31)*W179,0)</f>
        <v>0</v>
      </c>
    </row>
    <row r="180" spans="2:25" ht="15" hidden="1" customHeight="1" x14ac:dyDescent="0.35">
      <c r="B180" s="234">
        <v>32</v>
      </c>
      <c r="C180" s="817"/>
      <c r="D180" s="818"/>
      <c r="E180" s="818"/>
      <c r="F180" s="818"/>
      <c r="G180" s="818"/>
      <c r="H180" s="207"/>
      <c r="I180" s="208"/>
      <c r="J180" s="168"/>
      <c r="K180" s="186">
        <f t="shared" si="16"/>
        <v>0</v>
      </c>
      <c r="L180" s="168"/>
      <c r="M180" s="168"/>
      <c r="N180" s="186">
        <f t="shared" si="17"/>
        <v>0</v>
      </c>
      <c r="P180" s="234">
        <f t="shared" si="18"/>
        <v>32</v>
      </c>
      <c r="Q180" s="840" t="str">
        <f t="shared" si="19"/>
        <v/>
      </c>
      <c r="R180" s="840"/>
      <c r="S180" s="840"/>
      <c r="T180" s="840"/>
      <c r="U180" s="841"/>
      <c r="V180" s="235" t="str">
        <f t="shared" si="20"/>
        <v/>
      </c>
      <c r="W180" s="236">
        <f>IF(OR(V180="",V180=0),0,(Projeto!$AD$8*((1+Projeto!$AD$8)^V180))/(((1+Projeto!$AD$8)^V180)-1))</f>
        <v>0</v>
      </c>
      <c r="X180" s="237">
        <f>IF(AND(K180&gt;0,CustoContabil!$F$31&gt;0),K180*(CustoContabil!$F$45/CustoContabil!$F$31)*W180,0)</f>
        <v>0</v>
      </c>
      <c r="Y180" s="237">
        <f>IF(AND(N180&gt;0,CustoContabil!$D$31&gt;0),N180*(CustoContabil!$D$45/CustoContabil!$D$31)*W180,0)</f>
        <v>0</v>
      </c>
    </row>
    <row r="181" spans="2:25" ht="15" hidden="1" customHeight="1" x14ac:dyDescent="0.35">
      <c r="B181" s="234">
        <v>33</v>
      </c>
      <c r="C181" s="817"/>
      <c r="D181" s="818"/>
      <c r="E181" s="818"/>
      <c r="F181" s="818"/>
      <c r="G181" s="818"/>
      <c r="H181" s="207"/>
      <c r="I181" s="208"/>
      <c r="J181" s="168"/>
      <c r="K181" s="186">
        <f t="shared" si="16"/>
        <v>0</v>
      </c>
      <c r="L181" s="168"/>
      <c r="M181" s="168"/>
      <c r="N181" s="186">
        <f t="shared" si="17"/>
        <v>0</v>
      </c>
      <c r="P181" s="234">
        <f t="shared" si="18"/>
        <v>33</v>
      </c>
      <c r="Q181" s="840" t="str">
        <f t="shared" si="19"/>
        <v/>
      </c>
      <c r="R181" s="840"/>
      <c r="S181" s="840"/>
      <c r="T181" s="840"/>
      <c r="U181" s="841"/>
      <c r="V181" s="235" t="str">
        <f t="shared" si="20"/>
        <v/>
      </c>
      <c r="W181" s="236">
        <f>IF(OR(V181="",V181=0),0,(Projeto!$AD$8*((1+Projeto!$AD$8)^V181))/(((1+Projeto!$AD$8)^V181)-1))</f>
        <v>0</v>
      </c>
      <c r="X181" s="237">
        <f>IF(AND(K181&gt;0,CustoContabil!$F$31&gt;0),K181*(CustoContabil!$F$45/CustoContabil!$F$31)*W181,0)</f>
        <v>0</v>
      </c>
      <c r="Y181" s="237">
        <f>IF(AND(N181&gt;0,CustoContabil!$D$31&gt;0),N181*(CustoContabil!$D$45/CustoContabil!$D$31)*W181,0)</f>
        <v>0</v>
      </c>
    </row>
    <row r="182" spans="2:25" ht="15" hidden="1" customHeight="1" x14ac:dyDescent="0.35">
      <c r="B182" s="234">
        <v>34</v>
      </c>
      <c r="C182" s="817"/>
      <c r="D182" s="818"/>
      <c r="E182" s="818"/>
      <c r="F182" s="818"/>
      <c r="G182" s="818"/>
      <c r="H182" s="207"/>
      <c r="I182" s="208"/>
      <c r="J182" s="168"/>
      <c r="K182" s="186">
        <f t="shared" si="16"/>
        <v>0</v>
      </c>
      <c r="L182" s="168"/>
      <c r="M182" s="168"/>
      <c r="N182" s="186">
        <f t="shared" si="17"/>
        <v>0</v>
      </c>
      <c r="P182" s="234">
        <f t="shared" si="18"/>
        <v>34</v>
      </c>
      <c r="Q182" s="840" t="str">
        <f t="shared" si="19"/>
        <v/>
      </c>
      <c r="R182" s="840"/>
      <c r="S182" s="840"/>
      <c r="T182" s="840"/>
      <c r="U182" s="841"/>
      <c r="V182" s="235" t="str">
        <f t="shared" si="20"/>
        <v/>
      </c>
      <c r="W182" s="236">
        <f>IF(OR(V182="",V182=0),0,(Projeto!$AD$8*((1+Projeto!$AD$8)^V182))/(((1+Projeto!$AD$8)^V182)-1))</f>
        <v>0</v>
      </c>
      <c r="X182" s="237">
        <f>IF(AND(K182&gt;0,CustoContabil!$F$31&gt;0),K182*(CustoContabil!$F$45/CustoContabil!$F$31)*W182,0)</f>
        <v>0</v>
      </c>
      <c r="Y182" s="237">
        <f>IF(AND(N182&gt;0,CustoContabil!$D$31&gt;0),N182*(CustoContabil!$D$45/CustoContabil!$D$31)*W182,0)</f>
        <v>0</v>
      </c>
    </row>
    <row r="183" spans="2:25" ht="15" hidden="1" customHeight="1" x14ac:dyDescent="0.35">
      <c r="B183" s="234">
        <v>35</v>
      </c>
      <c r="C183" s="817"/>
      <c r="D183" s="818"/>
      <c r="E183" s="818"/>
      <c r="F183" s="818"/>
      <c r="G183" s="818"/>
      <c r="H183" s="207"/>
      <c r="I183" s="208"/>
      <c r="J183" s="168"/>
      <c r="K183" s="186">
        <f t="shared" si="16"/>
        <v>0</v>
      </c>
      <c r="L183" s="168"/>
      <c r="M183" s="168"/>
      <c r="N183" s="186">
        <f t="shared" si="17"/>
        <v>0</v>
      </c>
      <c r="P183" s="234">
        <f t="shared" si="18"/>
        <v>35</v>
      </c>
      <c r="Q183" s="840" t="str">
        <f t="shared" si="19"/>
        <v/>
      </c>
      <c r="R183" s="840"/>
      <c r="S183" s="840"/>
      <c r="T183" s="840"/>
      <c r="U183" s="841"/>
      <c r="V183" s="235" t="str">
        <f t="shared" si="20"/>
        <v/>
      </c>
      <c r="W183" s="236">
        <f>IF(OR(V183="",V183=0),0,(Projeto!$AD$8*((1+Projeto!$AD$8)^V183))/(((1+Projeto!$AD$8)^V183)-1))</f>
        <v>0</v>
      </c>
      <c r="X183" s="237">
        <f>IF(AND(K183&gt;0,CustoContabil!$F$31&gt;0),K183*(CustoContabil!$F$45/CustoContabil!$F$31)*W183,0)</f>
        <v>0</v>
      </c>
      <c r="Y183" s="237">
        <f>IF(AND(N183&gt;0,CustoContabil!$D$31&gt;0),N183*(CustoContabil!$D$45/CustoContabil!$D$31)*W183,0)</f>
        <v>0</v>
      </c>
    </row>
    <row r="184" spans="2:25" ht="15" hidden="1" customHeight="1" x14ac:dyDescent="0.35">
      <c r="B184" s="234">
        <v>36</v>
      </c>
      <c r="C184" s="817"/>
      <c r="D184" s="818"/>
      <c r="E184" s="818"/>
      <c r="F184" s="818"/>
      <c r="G184" s="818"/>
      <c r="H184" s="207"/>
      <c r="I184" s="208"/>
      <c r="J184" s="168"/>
      <c r="K184" s="186">
        <f t="shared" si="16"/>
        <v>0</v>
      </c>
      <c r="L184" s="168"/>
      <c r="M184" s="168"/>
      <c r="N184" s="186">
        <f t="shared" si="17"/>
        <v>0</v>
      </c>
      <c r="P184" s="234">
        <f t="shared" si="18"/>
        <v>36</v>
      </c>
      <c r="Q184" s="840" t="str">
        <f t="shared" si="19"/>
        <v/>
      </c>
      <c r="R184" s="840"/>
      <c r="S184" s="840"/>
      <c r="T184" s="840"/>
      <c r="U184" s="841"/>
      <c r="V184" s="235" t="str">
        <f t="shared" si="20"/>
        <v/>
      </c>
      <c r="W184" s="236">
        <f>IF(OR(V184="",V184=0),0,(Projeto!$AD$8*((1+Projeto!$AD$8)^V184))/(((1+Projeto!$AD$8)^V184)-1))</f>
        <v>0</v>
      </c>
      <c r="X184" s="237">
        <f>IF(AND(K184&gt;0,CustoContabil!$F$31&gt;0),K184*(CustoContabil!$F$45/CustoContabil!$F$31)*W184,0)</f>
        <v>0</v>
      </c>
      <c r="Y184" s="237">
        <f>IF(AND(N184&gt;0,CustoContabil!$D$31&gt;0),N184*(CustoContabil!$D$45/CustoContabil!$D$31)*W184,0)</f>
        <v>0</v>
      </c>
    </row>
    <row r="185" spans="2:25" ht="15" hidden="1" customHeight="1" x14ac:dyDescent="0.35">
      <c r="B185" s="234">
        <v>37</v>
      </c>
      <c r="C185" s="817"/>
      <c r="D185" s="818"/>
      <c r="E185" s="818"/>
      <c r="F185" s="818"/>
      <c r="G185" s="818"/>
      <c r="H185" s="207"/>
      <c r="I185" s="208"/>
      <c r="J185" s="168"/>
      <c r="K185" s="186">
        <f t="shared" si="16"/>
        <v>0</v>
      </c>
      <c r="L185" s="168"/>
      <c r="M185" s="168"/>
      <c r="N185" s="186">
        <f t="shared" si="17"/>
        <v>0</v>
      </c>
      <c r="P185" s="234">
        <f t="shared" si="18"/>
        <v>37</v>
      </c>
      <c r="Q185" s="840" t="str">
        <f t="shared" si="19"/>
        <v/>
      </c>
      <c r="R185" s="840"/>
      <c r="S185" s="840"/>
      <c r="T185" s="840"/>
      <c r="U185" s="841"/>
      <c r="V185" s="235" t="str">
        <f t="shared" si="20"/>
        <v/>
      </c>
      <c r="W185" s="236">
        <f>IF(OR(V185="",V185=0),0,(Projeto!$AD$8*((1+Projeto!$AD$8)^V185))/(((1+Projeto!$AD$8)^V185)-1))</f>
        <v>0</v>
      </c>
      <c r="X185" s="237">
        <f>IF(AND(K185&gt;0,CustoContabil!$F$31&gt;0),K185*(CustoContabil!$F$45/CustoContabil!$F$31)*W185,0)</f>
        <v>0</v>
      </c>
      <c r="Y185" s="237">
        <f>IF(AND(N185&gt;0,CustoContabil!$D$31&gt;0),N185*(CustoContabil!$D$45/CustoContabil!$D$31)*W185,0)</f>
        <v>0</v>
      </c>
    </row>
    <row r="186" spans="2:25" ht="15" hidden="1" customHeight="1" x14ac:dyDescent="0.35">
      <c r="B186" s="234">
        <v>38</v>
      </c>
      <c r="C186" s="817"/>
      <c r="D186" s="818"/>
      <c r="E186" s="818"/>
      <c r="F186" s="818"/>
      <c r="G186" s="818"/>
      <c r="H186" s="207"/>
      <c r="I186" s="208"/>
      <c r="J186" s="168"/>
      <c r="K186" s="186">
        <f t="shared" si="16"/>
        <v>0</v>
      </c>
      <c r="L186" s="168"/>
      <c r="M186" s="168"/>
      <c r="N186" s="186">
        <f t="shared" si="17"/>
        <v>0</v>
      </c>
      <c r="P186" s="234">
        <f t="shared" si="18"/>
        <v>38</v>
      </c>
      <c r="Q186" s="840" t="str">
        <f t="shared" si="19"/>
        <v/>
      </c>
      <c r="R186" s="840"/>
      <c r="S186" s="840"/>
      <c r="T186" s="840"/>
      <c r="U186" s="841"/>
      <c r="V186" s="235" t="str">
        <f t="shared" si="20"/>
        <v/>
      </c>
      <c r="W186" s="236">
        <f>IF(OR(V186="",V186=0),0,(Projeto!$AD$8*((1+Projeto!$AD$8)^V186))/(((1+Projeto!$AD$8)^V186)-1))</f>
        <v>0</v>
      </c>
      <c r="X186" s="237">
        <f>IF(AND(K186&gt;0,CustoContabil!$F$31&gt;0),K186*(CustoContabil!$F$45/CustoContabil!$F$31)*W186,0)</f>
        <v>0</v>
      </c>
      <c r="Y186" s="237">
        <f>IF(AND(N186&gt;0,CustoContabil!$D$31&gt;0),N186*(CustoContabil!$D$45/CustoContabil!$D$31)*W186,0)</f>
        <v>0</v>
      </c>
    </row>
    <row r="187" spans="2:25" ht="15" hidden="1" customHeight="1" x14ac:dyDescent="0.35">
      <c r="B187" s="234">
        <v>39</v>
      </c>
      <c r="C187" s="817"/>
      <c r="D187" s="818"/>
      <c r="E187" s="818"/>
      <c r="F187" s="818"/>
      <c r="G187" s="818"/>
      <c r="H187" s="207"/>
      <c r="I187" s="208"/>
      <c r="J187" s="168"/>
      <c r="K187" s="186">
        <f t="shared" si="16"/>
        <v>0</v>
      </c>
      <c r="L187" s="168"/>
      <c r="M187" s="168"/>
      <c r="N187" s="186">
        <f t="shared" si="17"/>
        <v>0</v>
      </c>
      <c r="P187" s="234">
        <f t="shared" si="18"/>
        <v>39</v>
      </c>
      <c r="Q187" s="840" t="str">
        <f t="shared" si="19"/>
        <v/>
      </c>
      <c r="R187" s="840"/>
      <c r="S187" s="840"/>
      <c r="T187" s="840"/>
      <c r="U187" s="841"/>
      <c r="V187" s="235" t="str">
        <f t="shared" si="20"/>
        <v/>
      </c>
      <c r="W187" s="236">
        <f>IF(OR(V187="",V187=0),0,(Projeto!$AD$8*((1+Projeto!$AD$8)^V187))/(((1+Projeto!$AD$8)^V187)-1))</f>
        <v>0</v>
      </c>
      <c r="X187" s="237">
        <f>IF(AND(K187&gt;0,CustoContabil!$F$31&gt;0),K187*(CustoContabil!$F$45/CustoContabil!$F$31)*W187,0)</f>
        <v>0</v>
      </c>
      <c r="Y187" s="237">
        <f>IF(AND(N187&gt;0,CustoContabil!$D$31&gt;0),N187*(CustoContabil!$D$45/CustoContabil!$D$31)*W187,0)</f>
        <v>0</v>
      </c>
    </row>
    <row r="188" spans="2:25" ht="15" hidden="1" customHeight="1" x14ac:dyDescent="0.35">
      <c r="B188" s="234">
        <v>40</v>
      </c>
      <c r="C188" s="817"/>
      <c r="D188" s="818"/>
      <c r="E188" s="818"/>
      <c r="F188" s="818"/>
      <c r="G188" s="818"/>
      <c r="H188" s="207"/>
      <c r="I188" s="208"/>
      <c r="J188" s="168"/>
      <c r="K188" s="186">
        <f t="shared" si="16"/>
        <v>0</v>
      </c>
      <c r="L188" s="168"/>
      <c r="M188" s="168"/>
      <c r="N188" s="186">
        <f t="shared" si="17"/>
        <v>0</v>
      </c>
      <c r="P188" s="234">
        <f t="shared" si="18"/>
        <v>40</v>
      </c>
      <c r="Q188" s="840" t="str">
        <f t="shared" si="19"/>
        <v/>
      </c>
      <c r="R188" s="840"/>
      <c r="S188" s="840"/>
      <c r="T188" s="840"/>
      <c r="U188" s="841"/>
      <c r="V188" s="235" t="str">
        <f t="shared" si="20"/>
        <v/>
      </c>
      <c r="W188" s="236">
        <f>IF(OR(V188="",V188=0),0,(Projeto!$AD$8*((1+Projeto!$AD$8)^V188))/(((1+Projeto!$AD$8)^V188)-1))</f>
        <v>0</v>
      </c>
      <c r="X188" s="237">
        <f>IF(AND(K188&gt;0,CustoContabil!$F$31&gt;0),K188*(CustoContabil!$F$45/CustoContabil!$F$31)*W188,0)</f>
        <v>0</v>
      </c>
      <c r="Y188" s="237">
        <f>IF(AND(N188&gt;0,CustoContabil!$D$31&gt;0),N188*(CustoContabil!$D$45/CustoContabil!$D$31)*W188,0)</f>
        <v>0</v>
      </c>
    </row>
    <row r="189" spans="2:25" ht="15" hidden="1" customHeight="1" x14ac:dyDescent="0.35">
      <c r="B189" s="234">
        <v>41</v>
      </c>
      <c r="C189" s="817"/>
      <c r="D189" s="818"/>
      <c r="E189" s="818"/>
      <c r="F189" s="818"/>
      <c r="G189" s="818"/>
      <c r="H189" s="207"/>
      <c r="I189" s="208"/>
      <c r="J189" s="168"/>
      <c r="K189" s="186">
        <f t="shared" si="16"/>
        <v>0</v>
      </c>
      <c r="L189" s="168"/>
      <c r="M189" s="168"/>
      <c r="N189" s="186">
        <f t="shared" si="17"/>
        <v>0</v>
      </c>
      <c r="P189" s="234">
        <f t="shared" si="18"/>
        <v>41</v>
      </c>
      <c r="Q189" s="840" t="str">
        <f t="shared" si="19"/>
        <v/>
      </c>
      <c r="R189" s="840"/>
      <c r="S189" s="840"/>
      <c r="T189" s="840"/>
      <c r="U189" s="841"/>
      <c r="V189" s="235" t="str">
        <f t="shared" si="20"/>
        <v/>
      </c>
      <c r="W189" s="236">
        <f>IF(OR(V189="",V189=0),0,(Projeto!$AD$8*((1+Projeto!$AD$8)^V189))/(((1+Projeto!$AD$8)^V189)-1))</f>
        <v>0</v>
      </c>
      <c r="X189" s="237">
        <f>IF(AND(K189&gt;0,CustoContabil!$F$31&gt;0),K189*(CustoContabil!$F$45/CustoContabil!$F$31)*W189,0)</f>
        <v>0</v>
      </c>
      <c r="Y189" s="237">
        <f>IF(AND(N189&gt;0,CustoContabil!$D$31&gt;0),N189*(CustoContabil!$D$45/CustoContabil!$D$31)*W189,0)</f>
        <v>0</v>
      </c>
    </row>
    <row r="190" spans="2:25" ht="15" hidden="1" customHeight="1" x14ac:dyDescent="0.35">
      <c r="B190" s="234">
        <v>42</v>
      </c>
      <c r="C190" s="817"/>
      <c r="D190" s="818"/>
      <c r="E190" s="818"/>
      <c r="F190" s="818"/>
      <c r="G190" s="818"/>
      <c r="H190" s="207"/>
      <c r="I190" s="208"/>
      <c r="J190" s="168"/>
      <c r="K190" s="186">
        <f t="shared" si="16"/>
        <v>0</v>
      </c>
      <c r="L190" s="168"/>
      <c r="M190" s="168"/>
      <c r="N190" s="186">
        <f t="shared" si="17"/>
        <v>0</v>
      </c>
      <c r="P190" s="234">
        <f t="shared" si="18"/>
        <v>42</v>
      </c>
      <c r="Q190" s="840" t="str">
        <f t="shared" si="19"/>
        <v/>
      </c>
      <c r="R190" s="840"/>
      <c r="S190" s="840"/>
      <c r="T190" s="840"/>
      <c r="U190" s="841"/>
      <c r="V190" s="235" t="str">
        <f t="shared" si="20"/>
        <v/>
      </c>
      <c r="W190" s="236">
        <f>IF(OR(V190="",V190=0),0,(Projeto!$AD$8*((1+Projeto!$AD$8)^V190))/(((1+Projeto!$AD$8)^V190)-1))</f>
        <v>0</v>
      </c>
      <c r="X190" s="237">
        <f>IF(AND(K190&gt;0,CustoContabil!$F$31&gt;0),K190*(CustoContabil!$F$45/CustoContabil!$F$31)*W190,0)</f>
        <v>0</v>
      </c>
      <c r="Y190" s="237">
        <f>IF(AND(N190&gt;0,CustoContabil!$D$31&gt;0),N190*(CustoContabil!$D$45/CustoContabil!$D$31)*W190,0)</f>
        <v>0</v>
      </c>
    </row>
    <row r="191" spans="2:25" ht="15" hidden="1" customHeight="1" x14ac:dyDescent="0.35">
      <c r="B191" s="234">
        <v>43</v>
      </c>
      <c r="C191" s="817"/>
      <c r="D191" s="818"/>
      <c r="E191" s="818"/>
      <c r="F191" s="818"/>
      <c r="G191" s="818"/>
      <c r="H191" s="207"/>
      <c r="I191" s="208"/>
      <c r="J191" s="168"/>
      <c r="K191" s="186">
        <f t="shared" si="16"/>
        <v>0</v>
      </c>
      <c r="L191" s="168"/>
      <c r="M191" s="168"/>
      <c r="N191" s="186">
        <f t="shared" si="17"/>
        <v>0</v>
      </c>
      <c r="P191" s="234">
        <f t="shared" si="18"/>
        <v>43</v>
      </c>
      <c r="Q191" s="840" t="str">
        <f t="shared" si="19"/>
        <v/>
      </c>
      <c r="R191" s="840"/>
      <c r="S191" s="840"/>
      <c r="T191" s="840"/>
      <c r="U191" s="841"/>
      <c r="V191" s="235" t="str">
        <f t="shared" si="20"/>
        <v/>
      </c>
      <c r="W191" s="236">
        <f>IF(OR(V191="",V191=0),0,(Projeto!$AD$8*((1+Projeto!$AD$8)^V191))/(((1+Projeto!$AD$8)^V191)-1))</f>
        <v>0</v>
      </c>
      <c r="X191" s="237">
        <f>IF(AND(K191&gt;0,CustoContabil!$F$31&gt;0),K191*(CustoContabil!$F$45/CustoContabil!$F$31)*W191,0)</f>
        <v>0</v>
      </c>
      <c r="Y191" s="237">
        <f>IF(AND(N191&gt;0,CustoContabil!$D$31&gt;0),N191*(CustoContabil!$D$45/CustoContabil!$D$31)*W191,0)</f>
        <v>0</v>
      </c>
    </row>
    <row r="192" spans="2:25" ht="15" hidden="1" customHeight="1" x14ac:dyDescent="0.35">
      <c r="B192" s="234">
        <v>44</v>
      </c>
      <c r="C192" s="817"/>
      <c r="D192" s="818"/>
      <c r="E192" s="818"/>
      <c r="F192" s="818"/>
      <c r="G192" s="818"/>
      <c r="H192" s="207"/>
      <c r="I192" s="208"/>
      <c r="J192" s="168"/>
      <c r="K192" s="186">
        <f t="shared" si="16"/>
        <v>0</v>
      </c>
      <c r="L192" s="168"/>
      <c r="M192" s="168"/>
      <c r="N192" s="186">
        <f t="shared" si="17"/>
        <v>0</v>
      </c>
      <c r="P192" s="234">
        <f t="shared" si="18"/>
        <v>44</v>
      </c>
      <c r="Q192" s="840" t="str">
        <f t="shared" si="19"/>
        <v/>
      </c>
      <c r="R192" s="840"/>
      <c r="S192" s="840"/>
      <c r="T192" s="840"/>
      <c r="U192" s="841"/>
      <c r="V192" s="235" t="str">
        <f t="shared" si="20"/>
        <v/>
      </c>
      <c r="W192" s="236">
        <f>IF(OR(V192="",V192=0),0,(Projeto!$AD$8*((1+Projeto!$AD$8)^V192))/(((1+Projeto!$AD$8)^V192)-1))</f>
        <v>0</v>
      </c>
      <c r="X192" s="237">
        <f>IF(AND(K192&gt;0,CustoContabil!$F$31&gt;0),K192*(CustoContabil!$F$45/CustoContabil!$F$31)*W192,0)</f>
        <v>0</v>
      </c>
      <c r="Y192" s="237">
        <f>IF(AND(N192&gt;0,CustoContabil!$D$31&gt;0),N192*(CustoContabil!$D$45/CustoContabil!$D$31)*W192,0)</f>
        <v>0</v>
      </c>
    </row>
    <row r="193" spans="2:25" ht="15" hidden="1" customHeight="1" x14ac:dyDescent="0.35">
      <c r="B193" s="234">
        <v>45</v>
      </c>
      <c r="C193" s="817"/>
      <c r="D193" s="818"/>
      <c r="E193" s="818"/>
      <c r="F193" s="818"/>
      <c r="G193" s="818"/>
      <c r="H193" s="207"/>
      <c r="I193" s="208"/>
      <c r="J193" s="168"/>
      <c r="K193" s="186">
        <f t="shared" si="16"/>
        <v>0</v>
      </c>
      <c r="L193" s="168"/>
      <c r="M193" s="168"/>
      <c r="N193" s="186">
        <f t="shared" si="17"/>
        <v>0</v>
      </c>
      <c r="P193" s="234">
        <f t="shared" si="18"/>
        <v>45</v>
      </c>
      <c r="Q193" s="840" t="str">
        <f t="shared" si="19"/>
        <v/>
      </c>
      <c r="R193" s="840"/>
      <c r="S193" s="840"/>
      <c r="T193" s="840"/>
      <c r="U193" s="841"/>
      <c r="V193" s="235" t="str">
        <f t="shared" si="20"/>
        <v/>
      </c>
      <c r="W193" s="236">
        <f>IF(OR(V193="",V193=0),0,(Projeto!$AD$8*((1+Projeto!$AD$8)^V193))/(((1+Projeto!$AD$8)^V193)-1))</f>
        <v>0</v>
      </c>
      <c r="X193" s="237">
        <f>IF(AND(K193&gt;0,CustoContabil!$F$31&gt;0),K193*(CustoContabil!$F$45/CustoContabil!$F$31)*W193,0)</f>
        <v>0</v>
      </c>
      <c r="Y193" s="237">
        <f>IF(AND(N193&gt;0,CustoContabil!$D$31&gt;0),N193*(CustoContabil!$D$45/CustoContabil!$D$31)*W193,0)</f>
        <v>0</v>
      </c>
    </row>
    <row r="194" spans="2:25" ht="15" hidden="1" customHeight="1" x14ac:dyDescent="0.35">
      <c r="B194" s="234">
        <v>46</v>
      </c>
      <c r="C194" s="817"/>
      <c r="D194" s="818"/>
      <c r="E194" s="818"/>
      <c r="F194" s="818"/>
      <c r="G194" s="818"/>
      <c r="H194" s="207"/>
      <c r="I194" s="208"/>
      <c r="J194" s="168"/>
      <c r="K194" s="186">
        <f t="shared" si="16"/>
        <v>0</v>
      </c>
      <c r="L194" s="168"/>
      <c r="M194" s="168"/>
      <c r="N194" s="186">
        <f t="shared" si="17"/>
        <v>0</v>
      </c>
      <c r="P194" s="234">
        <f t="shared" si="18"/>
        <v>46</v>
      </c>
      <c r="Q194" s="840" t="str">
        <f t="shared" si="19"/>
        <v/>
      </c>
      <c r="R194" s="840"/>
      <c r="S194" s="840"/>
      <c r="T194" s="840"/>
      <c r="U194" s="841"/>
      <c r="V194" s="235" t="str">
        <f t="shared" si="20"/>
        <v/>
      </c>
      <c r="W194" s="236">
        <f>IF(OR(V194="",V194=0),0,(Projeto!$AD$8*((1+Projeto!$AD$8)^V194))/(((1+Projeto!$AD$8)^V194)-1))</f>
        <v>0</v>
      </c>
      <c r="X194" s="237">
        <f>IF(AND(K194&gt;0,CustoContabil!$F$31&gt;0),K194*(CustoContabil!$F$45/CustoContabil!$F$31)*W194,0)</f>
        <v>0</v>
      </c>
      <c r="Y194" s="237">
        <f>IF(AND(N194&gt;0,CustoContabil!$D$31&gt;0),N194*(CustoContabil!$D$45/CustoContabil!$D$31)*W194,0)</f>
        <v>0</v>
      </c>
    </row>
    <row r="195" spans="2:25" ht="15" hidden="1" customHeight="1" x14ac:dyDescent="0.35">
      <c r="B195" s="234">
        <v>47</v>
      </c>
      <c r="C195" s="817"/>
      <c r="D195" s="818"/>
      <c r="E195" s="818"/>
      <c r="F195" s="818"/>
      <c r="G195" s="818"/>
      <c r="H195" s="207"/>
      <c r="I195" s="208"/>
      <c r="J195" s="168"/>
      <c r="K195" s="186">
        <f t="shared" si="16"/>
        <v>0</v>
      </c>
      <c r="L195" s="168"/>
      <c r="M195" s="168"/>
      <c r="N195" s="186">
        <f t="shared" si="17"/>
        <v>0</v>
      </c>
      <c r="P195" s="234">
        <f t="shared" si="18"/>
        <v>47</v>
      </c>
      <c r="Q195" s="840" t="str">
        <f t="shared" si="19"/>
        <v/>
      </c>
      <c r="R195" s="840"/>
      <c r="S195" s="840"/>
      <c r="T195" s="840"/>
      <c r="U195" s="841"/>
      <c r="V195" s="235" t="str">
        <f t="shared" si="20"/>
        <v/>
      </c>
      <c r="W195" s="236">
        <f>IF(OR(V195="",V195=0),0,(Projeto!$AD$8*((1+Projeto!$AD$8)^V195))/(((1+Projeto!$AD$8)^V195)-1))</f>
        <v>0</v>
      </c>
      <c r="X195" s="237">
        <f>IF(AND(K195&gt;0,CustoContabil!$F$31&gt;0),K195*(CustoContabil!$F$45/CustoContabil!$F$31)*W195,0)</f>
        <v>0</v>
      </c>
      <c r="Y195" s="237">
        <f>IF(AND(N195&gt;0,CustoContabil!$D$31&gt;0),N195*(CustoContabil!$D$45/CustoContabil!$D$31)*W195,0)</f>
        <v>0</v>
      </c>
    </row>
    <row r="196" spans="2:25" ht="15" hidden="1" customHeight="1" x14ac:dyDescent="0.35">
      <c r="B196" s="234">
        <v>48</v>
      </c>
      <c r="C196" s="817"/>
      <c r="D196" s="818"/>
      <c r="E196" s="818"/>
      <c r="F196" s="818"/>
      <c r="G196" s="818"/>
      <c r="H196" s="207"/>
      <c r="I196" s="208"/>
      <c r="J196" s="168"/>
      <c r="K196" s="186">
        <f t="shared" si="16"/>
        <v>0</v>
      </c>
      <c r="L196" s="168"/>
      <c r="M196" s="168"/>
      <c r="N196" s="186">
        <f t="shared" si="17"/>
        <v>0</v>
      </c>
      <c r="P196" s="234">
        <f t="shared" si="18"/>
        <v>48</v>
      </c>
      <c r="Q196" s="840" t="str">
        <f t="shared" si="19"/>
        <v/>
      </c>
      <c r="R196" s="840"/>
      <c r="S196" s="840"/>
      <c r="T196" s="840"/>
      <c r="U196" s="841"/>
      <c r="V196" s="235" t="str">
        <f t="shared" si="20"/>
        <v/>
      </c>
      <c r="W196" s="236">
        <f>IF(OR(V196="",V196=0),0,(Projeto!$AD$8*((1+Projeto!$AD$8)^V196))/(((1+Projeto!$AD$8)^V196)-1))</f>
        <v>0</v>
      </c>
      <c r="X196" s="237">
        <f>IF(AND(K196&gt;0,CustoContabil!$F$31&gt;0),K196*(CustoContabil!$F$45/CustoContabil!$F$31)*W196,0)</f>
        <v>0</v>
      </c>
      <c r="Y196" s="237">
        <f>IF(AND(N196&gt;0,CustoContabil!$D$31&gt;0),N196*(CustoContabil!$D$45/CustoContabil!$D$31)*W196,0)</f>
        <v>0</v>
      </c>
    </row>
    <row r="197" spans="2:25" ht="15" hidden="1" customHeight="1" x14ac:dyDescent="0.35">
      <c r="B197" s="234">
        <v>49</v>
      </c>
      <c r="C197" s="817"/>
      <c r="D197" s="818"/>
      <c r="E197" s="818"/>
      <c r="F197" s="818"/>
      <c r="G197" s="818"/>
      <c r="H197" s="207"/>
      <c r="I197" s="208"/>
      <c r="J197" s="168"/>
      <c r="K197" s="186">
        <f t="shared" si="16"/>
        <v>0</v>
      </c>
      <c r="L197" s="168"/>
      <c r="M197" s="168"/>
      <c r="N197" s="186">
        <f t="shared" si="17"/>
        <v>0</v>
      </c>
      <c r="P197" s="234">
        <f t="shared" si="18"/>
        <v>49</v>
      </c>
      <c r="Q197" s="840" t="str">
        <f t="shared" si="19"/>
        <v/>
      </c>
      <c r="R197" s="840"/>
      <c r="S197" s="840"/>
      <c r="T197" s="840"/>
      <c r="U197" s="841"/>
      <c r="V197" s="235" t="str">
        <f t="shared" si="20"/>
        <v/>
      </c>
      <c r="W197" s="236">
        <f>IF(OR(V197="",V197=0),0,(Projeto!$AD$8*((1+Projeto!$AD$8)^V197))/(((1+Projeto!$AD$8)^V197)-1))</f>
        <v>0</v>
      </c>
      <c r="X197" s="237">
        <f>IF(AND(K197&gt;0,CustoContabil!$F$31&gt;0),K197*(CustoContabil!$F$45/CustoContabil!$F$31)*W197,0)</f>
        <v>0</v>
      </c>
      <c r="Y197" s="237">
        <f>IF(AND(N197&gt;0,CustoContabil!$D$31&gt;0),N197*(CustoContabil!$D$45/CustoContabil!$D$31)*W197,0)</f>
        <v>0</v>
      </c>
    </row>
    <row r="198" spans="2:25" ht="15" hidden="1" customHeight="1" x14ac:dyDescent="0.35">
      <c r="B198" s="234">
        <v>50</v>
      </c>
      <c r="C198" s="817"/>
      <c r="D198" s="818"/>
      <c r="E198" s="818"/>
      <c r="F198" s="818"/>
      <c r="G198" s="818"/>
      <c r="H198" s="207"/>
      <c r="I198" s="208"/>
      <c r="J198" s="168"/>
      <c r="K198" s="186">
        <f t="shared" si="16"/>
        <v>0</v>
      </c>
      <c r="L198" s="168"/>
      <c r="M198" s="168"/>
      <c r="N198" s="186">
        <f t="shared" si="17"/>
        <v>0</v>
      </c>
      <c r="P198" s="234">
        <f t="shared" si="18"/>
        <v>50</v>
      </c>
      <c r="Q198" s="840" t="str">
        <f t="shared" si="19"/>
        <v/>
      </c>
      <c r="R198" s="840"/>
      <c r="S198" s="840"/>
      <c r="T198" s="840"/>
      <c r="U198" s="841"/>
      <c r="V198" s="235" t="str">
        <f t="shared" si="20"/>
        <v/>
      </c>
      <c r="W198" s="236">
        <f>IF(OR(V198="",V198=0),0,(Projeto!$AD$8*((1+Projeto!$AD$8)^V198))/(((1+Projeto!$AD$8)^V198)-1))</f>
        <v>0</v>
      </c>
      <c r="X198" s="237">
        <f>IF(AND(K198&gt;0,CustoContabil!$F$31&gt;0),K198*(CustoContabil!$F$45/CustoContabil!$F$31)*W198,0)</f>
        <v>0</v>
      </c>
      <c r="Y198" s="237">
        <f>IF(AND(N198&gt;0,CustoContabil!$D$31&gt;0),N198*(CustoContabil!$D$45/CustoContabil!$D$31)*W198,0)</f>
        <v>0</v>
      </c>
    </row>
    <row r="199" spans="2:25" ht="15" hidden="1" customHeight="1" x14ac:dyDescent="0.35">
      <c r="B199" s="234"/>
      <c r="C199" s="875" t="s">
        <v>536</v>
      </c>
      <c r="D199" s="876"/>
      <c r="E199" s="876"/>
      <c r="F199" s="876"/>
      <c r="G199" s="876"/>
      <c r="H199" s="239">
        <v>20</v>
      </c>
      <c r="I199" s="208"/>
      <c r="J199" s="168"/>
      <c r="K199" s="186">
        <f t="shared" si="16"/>
        <v>0</v>
      </c>
      <c r="L199" s="168"/>
      <c r="M199" s="168"/>
      <c r="N199" s="186">
        <f t="shared" si="17"/>
        <v>0</v>
      </c>
      <c r="P199" s="234"/>
      <c r="Q199" s="840" t="str">
        <f t="shared" si="19"/>
        <v>Acessórios</v>
      </c>
      <c r="R199" s="840"/>
      <c r="S199" s="840"/>
      <c r="T199" s="840"/>
      <c r="U199" s="841"/>
      <c r="V199" s="235" t="str">
        <f t="shared" si="20"/>
        <v/>
      </c>
      <c r="W199" s="236">
        <f>IF(OR(V199="",V199=0),0,(Projeto!$AD$8*((1+Projeto!$AD$8)^V199))/(((1+Projeto!$AD$8)^V199)-1))</f>
        <v>0</v>
      </c>
      <c r="X199" s="237">
        <f>IF(AND(K199&gt;0,CustoContabil!$F$31&gt;0),K199*(CustoContabil!$F$45/CustoContabil!$F$31)*W199,0)</f>
        <v>0</v>
      </c>
      <c r="Y199" s="237">
        <f>IF(AND(N199&gt;0,CustoContabil!$D$31&gt;0),N199*(CustoContabil!$D$45/CustoContabil!$D$31)*W199,0)</f>
        <v>0</v>
      </c>
    </row>
    <row r="200" spans="2:25" ht="15" hidden="1" customHeight="1" x14ac:dyDescent="0.35">
      <c r="B200" s="240"/>
      <c r="C200" s="862" t="s">
        <v>572</v>
      </c>
      <c r="D200" s="862"/>
      <c r="E200" s="862"/>
      <c r="F200" s="862"/>
      <c r="G200" s="862"/>
      <c r="H200" s="862"/>
      <c r="I200" s="862"/>
      <c r="J200" s="863"/>
      <c r="K200" s="241">
        <f>SUM(K149:K199)</f>
        <v>0</v>
      </c>
      <c r="L200" s="241">
        <f>SUM(L149:L199)</f>
        <v>0</v>
      </c>
      <c r="M200" s="241">
        <f>SUM(M149:M199)</f>
        <v>0</v>
      </c>
      <c r="N200" s="241">
        <f>SUM(N149:N199)</f>
        <v>0</v>
      </c>
      <c r="P200" s="864" t="s">
        <v>957</v>
      </c>
      <c r="Q200" s="865"/>
      <c r="R200" s="865"/>
      <c r="S200" s="865"/>
      <c r="T200" s="865"/>
      <c r="U200" s="865"/>
      <c r="V200" s="866"/>
      <c r="W200" s="242" t="s">
        <v>902</v>
      </c>
      <c r="X200" s="243">
        <f>SUM(X149:X199)</f>
        <v>0</v>
      </c>
      <c r="Y200" s="243">
        <f>SUM(Y149:Y199)</f>
        <v>0</v>
      </c>
    </row>
    <row r="201" spans="2:25" ht="15" hidden="1" customHeight="1" x14ac:dyDescent="0.35">
      <c r="B201" s="843" t="s">
        <v>542</v>
      </c>
      <c r="C201" s="844"/>
      <c r="D201" s="844"/>
      <c r="E201" s="844"/>
      <c r="F201" s="844"/>
      <c r="G201" s="844"/>
      <c r="H201" s="844"/>
      <c r="I201" s="844"/>
      <c r="J201" s="844"/>
      <c r="K201" s="842" t="s">
        <v>529</v>
      </c>
      <c r="L201" s="842"/>
      <c r="M201" s="842"/>
      <c r="N201" s="842"/>
      <c r="P201" s="215"/>
      <c r="Q201" s="215"/>
      <c r="R201" s="216"/>
      <c r="S201" s="217"/>
      <c r="T201" s="217"/>
      <c r="U201" s="217"/>
      <c r="V201" s="218"/>
      <c r="W201" s="219"/>
    </row>
    <row r="202" spans="2:25" ht="15" hidden="1" customHeight="1" x14ac:dyDescent="0.45">
      <c r="B202" s="244"/>
      <c r="C202" s="821" t="s">
        <v>543</v>
      </c>
      <c r="D202" s="821"/>
      <c r="E202" s="821"/>
      <c r="F202" s="821"/>
      <c r="G202" s="821"/>
      <c r="H202" s="821"/>
      <c r="I202" s="821"/>
      <c r="J202" s="822"/>
      <c r="K202" s="186">
        <v>0</v>
      </c>
      <c r="L202" s="245"/>
      <c r="M202" s="246"/>
      <c r="N202" s="186">
        <f>K202</f>
        <v>0</v>
      </c>
      <c r="P202" s="247" t="s">
        <v>1232</v>
      </c>
      <c r="Q202" s="248"/>
      <c r="R202" s="249">
        <f>RCB!$G$29</f>
        <v>0</v>
      </c>
      <c r="T202" s="247" t="s">
        <v>1233</v>
      </c>
      <c r="U202" s="248"/>
      <c r="V202" s="249">
        <f>RCB!$J$29</f>
        <v>0</v>
      </c>
    </row>
    <row r="203" spans="2:25" ht="15" hidden="1" customHeight="1" x14ac:dyDescent="0.45">
      <c r="B203" s="823" t="s">
        <v>544</v>
      </c>
      <c r="C203" s="824"/>
      <c r="D203" s="824"/>
      <c r="E203" s="824"/>
      <c r="F203" s="824"/>
      <c r="G203" s="825"/>
      <c r="H203" s="180" t="s">
        <v>55</v>
      </c>
      <c r="I203" s="232" t="s">
        <v>545</v>
      </c>
      <c r="J203" s="232" t="s">
        <v>546</v>
      </c>
      <c r="K203" s="233" t="s">
        <v>1206</v>
      </c>
      <c r="L203" s="180" t="s">
        <v>582</v>
      </c>
      <c r="M203" s="180" t="s">
        <v>583</v>
      </c>
      <c r="N203" s="181" t="s">
        <v>539</v>
      </c>
      <c r="P203" s="247" t="s">
        <v>1231</v>
      </c>
      <c r="Q203" s="248"/>
      <c r="R203" s="249">
        <f>RCB!$H$29</f>
        <v>0</v>
      </c>
      <c r="T203" s="247" t="s">
        <v>1230</v>
      </c>
      <c r="U203" s="248"/>
      <c r="V203" s="249">
        <f>RCB!$K$29</f>
        <v>0</v>
      </c>
    </row>
    <row r="204" spans="2:25" ht="15" hidden="1" customHeight="1" x14ac:dyDescent="0.35">
      <c r="B204" s="234">
        <v>1</v>
      </c>
      <c r="C204" s="845"/>
      <c r="D204" s="845"/>
      <c r="E204" s="845"/>
      <c r="F204" s="845"/>
      <c r="G204" s="817"/>
      <c r="H204" s="223"/>
      <c r="I204" s="201"/>
      <c r="J204" s="168"/>
      <c r="K204" s="186">
        <f>N204-L204-M204</f>
        <v>0</v>
      </c>
      <c r="L204" s="168"/>
      <c r="M204" s="168"/>
      <c r="N204" s="186">
        <f>H204*I204*J204</f>
        <v>0</v>
      </c>
    </row>
    <row r="205" spans="2:25" ht="15" hidden="1" customHeight="1" x14ac:dyDescent="0.35">
      <c r="B205" s="238">
        <v>2</v>
      </c>
      <c r="C205" s="845"/>
      <c r="D205" s="845"/>
      <c r="E205" s="845"/>
      <c r="F205" s="845"/>
      <c r="G205" s="817"/>
      <c r="H205" s="224"/>
      <c r="I205" s="208"/>
      <c r="J205" s="168"/>
      <c r="K205" s="186">
        <f>N205-L205-M205</f>
        <v>0</v>
      </c>
      <c r="L205" s="168"/>
      <c r="M205" s="168"/>
      <c r="N205" s="186">
        <f>H205*I205*J205</f>
        <v>0</v>
      </c>
    </row>
    <row r="206" spans="2:25" ht="15" hidden="1" customHeight="1" x14ac:dyDescent="0.35">
      <c r="B206" s="234">
        <v>3</v>
      </c>
      <c r="C206" s="845"/>
      <c r="D206" s="845"/>
      <c r="E206" s="845"/>
      <c r="F206" s="845"/>
      <c r="G206" s="817"/>
      <c r="H206" s="224"/>
      <c r="I206" s="208"/>
      <c r="J206" s="168"/>
      <c r="K206" s="186">
        <f>N206-L206-M206</f>
        <v>0</v>
      </c>
      <c r="L206" s="168"/>
      <c r="M206" s="168"/>
      <c r="N206" s="186">
        <f>H206*I206*J206</f>
        <v>0</v>
      </c>
    </row>
    <row r="207" spans="2:25" ht="15" hidden="1" customHeight="1" x14ac:dyDescent="0.35">
      <c r="B207" s="238">
        <v>4</v>
      </c>
      <c r="C207" s="845"/>
      <c r="D207" s="845"/>
      <c r="E207" s="845"/>
      <c r="F207" s="845"/>
      <c r="G207" s="817"/>
      <c r="H207" s="224"/>
      <c r="I207" s="208"/>
      <c r="J207" s="168"/>
      <c r="K207" s="186">
        <f>N207-L207-M207</f>
        <v>0</v>
      </c>
      <c r="L207" s="168"/>
      <c r="M207" s="168"/>
      <c r="N207" s="186">
        <f>H207*I207*J207</f>
        <v>0</v>
      </c>
    </row>
    <row r="208" spans="2:25" ht="15" hidden="1" customHeight="1" x14ac:dyDescent="0.35">
      <c r="B208" s="234">
        <v>5</v>
      </c>
      <c r="C208" s="845"/>
      <c r="D208" s="845"/>
      <c r="E208" s="845"/>
      <c r="F208" s="845"/>
      <c r="G208" s="817"/>
      <c r="H208" s="224"/>
      <c r="I208" s="208"/>
      <c r="J208" s="168"/>
      <c r="K208" s="186">
        <f>N208-L208-M208</f>
        <v>0</v>
      </c>
      <c r="L208" s="168"/>
      <c r="M208" s="168"/>
      <c r="N208" s="186">
        <f>H208*I208*J208</f>
        <v>0</v>
      </c>
    </row>
    <row r="209" spans="2:16" ht="15" hidden="1" customHeight="1" x14ac:dyDescent="0.35">
      <c r="B209" s="244"/>
      <c r="C209" s="869" t="s">
        <v>577</v>
      </c>
      <c r="D209" s="869"/>
      <c r="E209" s="869"/>
      <c r="F209" s="869"/>
      <c r="G209" s="869"/>
      <c r="H209" s="869"/>
      <c r="I209" s="869"/>
      <c r="J209" s="870"/>
      <c r="K209" s="186">
        <f>SUM(K204:K208)</f>
        <v>0</v>
      </c>
      <c r="L209" s="186">
        <f>SUM(L204:L208)</f>
        <v>0</v>
      </c>
      <c r="M209" s="186">
        <f>SUM(M204:M208)</f>
        <v>0</v>
      </c>
      <c r="N209" s="186">
        <f>SUM(N204:N208)</f>
        <v>0</v>
      </c>
    </row>
    <row r="210" spans="2:16" ht="15" hidden="1" customHeight="1" x14ac:dyDescent="0.35">
      <c r="B210" s="240"/>
      <c r="C210" s="862" t="s">
        <v>573</v>
      </c>
      <c r="D210" s="862"/>
      <c r="E210" s="862"/>
      <c r="F210" s="862"/>
      <c r="G210" s="862"/>
      <c r="H210" s="862"/>
      <c r="I210" s="862"/>
      <c r="J210" s="863"/>
      <c r="K210" s="241">
        <f>SUM(K202,K209)</f>
        <v>0</v>
      </c>
      <c r="L210" s="241">
        <f>SUM(L202,L209)</f>
        <v>0</v>
      </c>
      <c r="M210" s="241">
        <f>SUM(M202,M209)</f>
        <v>0</v>
      </c>
      <c r="N210" s="241">
        <f>SUM(N202,N209)</f>
        <v>0</v>
      </c>
    </row>
    <row r="211" spans="2:16" ht="15" hidden="1" customHeight="1" x14ac:dyDescent="0.35">
      <c r="B211" s="843" t="s">
        <v>547</v>
      </c>
      <c r="C211" s="844"/>
      <c r="D211" s="844"/>
      <c r="E211" s="844"/>
      <c r="F211" s="844"/>
      <c r="G211" s="844"/>
      <c r="H211" s="844"/>
      <c r="I211" s="844"/>
      <c r="J211" s="844"/>
      <c r="K211" s="842" t="s">
        <v>529</v>
      </c>
      <c r="L211" s="842"/>
      <c r="M211" s="842"/>
      <c r="N211" s="842"/>
    </row>
    <row r="212" spans="2:16" ht="15" hidden="1" customHeight="1" x14ac:dyDescent="0.35">
      <c r="B212" s="244"/>
      <c r="C212" s="821" t="s">
        <v>519</v>
      </c>
      <c r="D212" s="821"/>
      <c r="E212" s="821"/>
      <c r="F212" s="821"/>
      <c r="G212" s="821"/>
      <c r="H212" s="821"/>
      <c r="I212" s="821"/>
      <c r="J212" s="822"/>
      <c r="K212" s="186">
        <v>0</v>
      </c>
      <c r="L212" s="245"/>
      <c r="M212" s="246"/>
      <c r="N212" s="186">
        <f>K212</f>
        <v>0</v>
      </c>
    </row>
    <row r="213" spans="2:16" ht="15" hidden="1" customHeight="1" x14ac:dyDescent="0.35">
      <c r="B213" s="823" t="s">
        <v>537</v>
      </c>
      <c r="C213" s="871"/>
      <c r="D213" s="871"/>
      <c r="E213" s="871"/>
      <c r="F213" s="871"/>
      <c r="G213" s="871"/>
      <c r="H213" s="872"/>
      <c r="I213" s="232" t="s">
        <v>55</v>
      </c>
      <c r="J213" s="232" t="s">
        <v>540</v>
      </c>
      <c r="K213" s="233" t="s">
        <v>1206</v>
      </c>
      <c r="L213" s="180" t="s">
        <v>582</v>
      </c>
      <c r="M213" s="180" t="s">
        <v>583</v>
      </c>
      <c r="N213" s="181" t="s">
        <v>539</v>
      </c>
      <c r="P213" s="74"/>
    </row>
    <row r="214" spans="2:16" ht="15" hidden="1" customHeight="1" x14ac:dyDescent="0.35">
      <c r="B214" s="250">
        <v>1</v>
      </c>
      <c r="C214" s="867"/>
      <c r="D214" s="867"/>
      <c r="E214" s="867"/>
      <c r="F214" s="867"/>
      <c r="G214" s="867"/>
      <c r="H214" s="868"/>
      <c r="I214" s="208"/>
      <c r="J214" s="168"/>
      <c r="K214" s="186">
        <f>N214-L214-M214</f>
        <v>0</v>
      </c>
      <c r="L214" s="168"/>
      <c r="M214" s="168"/>
      <c r="N214" s="186">
        <f>I214*J214</f>
        <v>0</v>
      </c>
    </row>
    <row r="215" spans="2:16" ht="15" hidden="1" customHeight="1" x14ac:dyDescent="0.35">
      <c r="B215" s="250">
        <v>2</v>
      </c>
      <c r="C215" s="867"/>
      <c r="D215" s="867"/>
      <c r="E215" s="867"/>
      <c r="F215" s="867"/>
      <c r="G215" s="867"/>
      <c r="H215" s="868"/>
      <c r="I215" s="208"/>
      <c r="J215" s="168"/>
      <c r="K215" s="186">
        <f>N215-L215-M215</f>
        <v>0</v>
      </c>
      <c r="L215" s="168"/>
      <c r="M215" s="168"/>
      <c r="N215" s="186">
        <f>I215*J215</f>
        <v>0</v>
      </c>
    </row>
    <row r="216" spans="2:16" ht="15" hidden="1" customHeight="1" x14ac:dyDescent="0.35">
      <c r="B216" s="250">
        <v>3</v>
      </c>
      <c r="C216" s="867"/>
      <c r="D216" s="867"/>
      <c r="E216" s="867"/>
      <c r="F216" s="867"/>
      <c r="G216" s="867"/>
      <c r="H216" s="868"/>
      <c r="I216" s="208"/>
      <c r="J216" s="168"/>
      <c r="K216" s="186">
        <f>N216-L216-M216</f>
        <v>0</v>
      </c>
      <c r="L216" s="168"/>
      <c r="M216" s="168"/>
      <c r="N216" s="186">
        <f>I216*J216</f>
        <v>0</v>
      </c>
    </row>
    <row r="217" spans="2:16" ht="15" hidden="1" customHeight="1" x14ac:dyDescent="0.35">
      <c r="B217" s="244"/>
      <c r="C217" s="821" t="s">
        <v>537</v>
      </c>
      <c r="D217" s="821"/>
      <c r="E217" s="821"/>
      <c r="F217" s="821"/>
      <c r="G217" s="821"/>
      <c r="H217" s="821"/>
      <c r="I217" s="821"/>
      <c r="J217" s="822"/>
      <c r="K217" s="186">
        <f>SUM(K214:K216)</f>
        <v>0</v>
      </c>
      <c r="L217" s="186">
        <f>SUM(L214:L216)</f>
        <v>0</v>
      </c>
      <c r="M217" s="186">
        <f>SUM(M214:M216)</f>
        <v>0</v>
      </c>
      <c r="N217" s="186">
        <f>SUM(N214:N216)</f>
        <v>0</v>
      </c>
    </row>
    <row r="218" spans="2:16" ht="15" hidden="1" customHeight="1" x14ac:dyDescent="0.35">
      <c r="B218" s="240"/>
      <c r="C218" s="862" t="s">
        <v>576</v>
      </c>
      <c r="D218" s="862"/>
      <c r="E218" s="862"/>
      <c r="F218" s="862"/>
      <c r="G218" s="862"/>
      <c r="H218" s="862"/>
      <c r="I218" s="862"/>
      <c r="J218" s="863"/>
      <c r="K218" s="241">
        <f>SUM(K212,K217)</f>
        <v>0</v>
      </c>
      <c r="L218" s="241">
        <f>SUM(L212,L217)</f>
        <v>0</v>
      </c>
      <c r="M218" s="241">
        <f>SUM(M212,M217)</f>
        <v>0</v>
      </c>
      <c r="N218" s="241">
        <f>SUM(N212,N217)</f>
        <v>0</v>
      </c>
    </row>
    <row r="219" spans="2:16" ht="15" hidden="1" customHeight="1" x14ac:dyDescent="0.35">
      <c r="B219" s="251"/>
      <c r="C219" s="860" t="s">
        <v>903</v>
      </c>
      <c r="D219" s="860"/>
      <c r="E219" s="860"/>
      <c r="F219" s="860"/>
      <c r="G219" s="860"/>
      <c r="H219" s="860"/>
      <c r="I219" s="860"/>
      <c r="J219" s="861"/>
      <c r="K219" s="192">
        <f>SUM(K200,K210,K218)</f>
        <v>0</v>
      </c>
      <c r="L219" s="192">
        <f>SUM(L200,L210,L218)</f>
        <v>0</v>
      </c>
      <c r="M219" s="192">
        <f>SUM(M200,M210,M218)</f>
        <v>0</v>
      </c>
      <c r="N219" s="192">
        <f>SUM(N200,N210,N218)</f>
        <v>0</v>
      </c>
    </row>
    <row r="220" spans="2:16" ht="15" hidden="1" customHeight="1" x14ac:dyDescent="0.35">
      <c r="B220" s="774" t="s">
        <v>904</v>
      </c>
      <c r="C220" s="775"/>
      <c r="D220" s="775"/>
      <c r="E220" s="775"/>
      <c r="F220" s="775"/>
      <c r="G220" s="775"/>
      <c r="H220" s="775"/>
      <c r="I220" s="775"/>
      <c r="J220" s="775"/>
      <c r="K220" s="775"/>
      <c r="L220" s="775"/>
      <c r="M220" s="775"/>
      <c r="N220" s="776"/>
    </row>
    <row r="221" spans="2:16" ht="15" hidden="1" customHeight="1" x14ac:dyDescent="0.35">
      <c r="B221" s="843" t="s">
        <v>1211</v>
      </c>
      <c r="C221" s="844"/>
      <c r="D221" s="844"/>
      <c r="E221" s="844"/>
      <c r="F221" s="844"/>
      <c r="G221" s="844"/>
      <c r="H221" s="844"/>
      <c r="I221" s="844"/>
      <c r="J221" s="844"/>
      <c r="K221" s="842" t="s">
        <v>529</v>
      </c>
      <c r="L221" s="842"/>
      <c r="M221" s="842"/>
      <c r="N221" s="842"/>
    </row>
    <row r="222" spans="2:16" ht="15" hidden="1" customHeight="1" x14ac:dyDescent="0.35">
      <c r="B222" s="244"/>
      <c r="C222" s="821" t="s">
        <v>521</v>
      </c>
      <c r="D222" s="821"/>
      <c r="E222" s="821"/>
      <c r="F222" s="821"/>
      <c r="G222" s="821"/>
      <c r="H222" s="821"/>
      <c r="I222" s="821"/>
      <c r="J222" s="822"/>
      <c r="K222" s="186">
        <v>0</v>
      </c>
      <c r="L222" s="245"/>
      <c r="M222" s="246"/>
      <c r="N222" s="186">
        <f>K222</f>
        <v>0</v>
      </c>
    </row>
    <row r="223" spans="2:16" ht="15" hidden="1" customHeight="1" x14ac:dyDescent="0.35">
      <c r="B223" s="823" t="s">
        <v>522</v>
      </c>
      <c r="C223" s="871"/>
      <c r="D223" s="871"/>
      <c r="E223" s="871"/>
      <c r="F223" s="871"/>
      <c r="G223" s="871"/>
      <c r="H223" s="872"/>
      <c r="I223" s="232" t="s">
        <v>55</v>
      </c>
      <c r="J223" s="232" t="s">
        <v>540</v>
      </c>
      <c r="K223" s="233" t="s">
        <v>1206</v>
      </c>
      <c r="L223" s="180" t="s">
        <v>582</v>
      </c>
      <c r="M223" s="180" t="s">
        <v>583</v>
      </c>
      <c r="N223" s="181" t="s">
        <v>539</v>
      </c>
      <c r="P223" s="74"/>
    </row>
    <row r="224" spans="2:16" ht="15" hidden="1" customHeight="1" x14ac:dyDescent="0.35">
      <c r="B224" s="250">
        <v>1</v>
      </c>
      <c r="C224" s="867"/>
      <c r="D224" s="867"/>
      <c r="E224" s="867"/>
      <c r="F224" s="867"/>
      <c r="G224" s="867"/>
      <c r="H224" s="868"/>
      <c r="I224" s="208"/>
      <c r="J224" s="168"/>
      <c r="K224" s="186">
        <f>N224-L224-M224</f>
        <v>0</v>
      </c>
      <c r="L224" s="168"/>
      <c r="M224" s="168"/>
      <c r="N224" s="186">
        <f>I224*J224</f>
        <v>0</v>
      </c>
    </row>
    <row r="225" spans="2:16" ht="15" hidden="1" customHeight="1" x14ac:dyDescent="0.35">
      <c r="B225" s="250">
        <v>2</v>
      </c>
      <c r="C225" s="867"/>
      <c r="D225" s="867"/>
      <c r="E225" s="867"/>
      <c r="F225" s="867"/>
      <c r="G225" s="867"/>
      <c r="H225" s="868"/>
      <c r="I225" s="208"/>
      <c r="J225" s="168"/>
      <c r="K225" s="186">
        <f>N225-L225-M225</f>
        <v>0</v>
      </c>
      <c r="L225" s="168"/>
      <c r="M225" s="168"/>
      <c r="N225" s="186">
        <f>I225*J225</f>
        <v>0</v>
      </c>
    </row>
    <row r="226" spans="2:16" ht="15" hidden="1" customHeight="1" x14ac:dyDescent="0.35">
      <c r="B226" s="250">
        <v>3</v>
      </c>
      <c r="C226" s="867"/>
      <c r="D226" s="867"/>
      <c r="E226" s="867"/>
      <c r="F226" s="867"/>
      <c r="G226" s="867"/>
      <c r="H226" s="868"/>
      <c r="I226" s="208"/>
      <c r="J226" s="168"/>
      <c r="K226" s="186">
        <f>N226-L226-M226</f>
        <v>0</v>
      </c>
      <c r="L226" s="168"/>
      <c r="M226" s="168"/>
      <c r="N226" s="186">
        <f>I226*J226</f>
        <v>0</v>
      </c>
    </row>
    <row r="227" spans="2:16" ht="15" hidden="1" customHeight="1" x14ac:dyDescent="0.35">
      <c r="B227" s="244"/>
      <c r="C227" s="821" t="s">
        <v>522</v>
      </c>
      <c r="D227" s="821"/>
      <c r="E227" s="821"/>
      <c r="F227" s="821"/>
      <c r="G227" s="821"/>
      <c r="H227" s="821"/>
      <c r="I227" s="821"/>
      <c r="J227" s="822"/>
      <c r="K227" s="186">
        <f>SUM(K224:K226)</f>
        <v>0</v>
      </c>
      <c r="L227" s="186">
        <f>SUM(L224:L226)</f>
        <v>0</v>
      </c>
      <c r="M227" s="186">
        <f>SUM(M224:M226)</f>
        <v>0</v>
      </c>
      <c r="N227" s="186">
        <f>SUM(N224:N226)</f>
        <v>0</v>
      </c>
    </row>
    <row r="228" spans="2:16" ht="15" hidden="1" customHeight="1" x14ac:dyDescent="0.35">
      <c r="B228" s="823" t="s">
        <v>526</v>
      </c>
      <c r="C228" s="871"/>
      <c r="D228" s="871"/>
      <c r="E228" s="871"/>
      <c r="F228" s="871"/>
      <c r="G228" s="871"/>
      <c r="H228" s="872"/>
      <c r="I228" s="232" t="s">
        <v>55</v>
      </c>
      <c r="J228" s="232" t="s">
        <v>540</v>
      </c>
      <c r="K228" s="233" t="s">
        <v>1206</v>
      </c>
      <c r="L228" s="180" t="s">
        <v>582</v>
      </c>
      <c r="M228" s="180" t="s">
        <v>583</v>
      </c>
      <c r="N228" s="181" t="s">
        <v>539</v>
      </c>
      <c r="P228" s="74"/>
    </row>
    <row r="229" spans="2:16" ht="15" hidden="1" customHeight="1" x14ac:dyDescent="0.35">
      <c r="B229" s="250">
        <v>1</v>
      </c>
      <c r="C229" s="867"/>
      <c r="D229" s="867"/>
      <c r="E229" s="867"/>
      <c r="F229" s="867"/>
      <c r="G229" s="867"/>
      <c r="H229" s="868"/>
      <c r="I229" s="208"/>
      <c r="J229" s="168"/>
      <c r="K229" s="186">
        <f>N229-L229-M229</f>
        <v>0</v>
      </c>
      <c r="L229" s="168"/>
      <c r="M229" s="168"/>
      <c r="N229" s="186">
        <f>I229*J229</f>
        <v>0</v>
      </c>
    </row>
    <row r="230" spans="2:16" ht="15" hidden="1" customHeight="1" x14ac:dyDescent="0.35">
      <c r="B230" s="250">
        <v>2</v>
      </c>
      <c r="C230" s="867"/>
      <c r="D230" s="867"/>
      <c r="E230" s="867"/>
      <c r="F230" s="867"/>
      <c r="G230" s="867"/>
      <c r="H230" s="868"/>
      <c r="I230" s="208"/>
      <c r="J230" s="168"/>
      <c r="K230" s="186">
        <f>N230-L230-M230</f>
        <v>0</v>
      </c>
      <c r="L230" s="168"/>
      <c r="M230" s="168"/>
      <c r="N230" s="186">
        <f>I230*J230</f>
        <v>0</v>
      </c>
    </row>
    <row r="231" spans="2:16" ht="15" hidden="1" customHeight="1" x14ac:dyDescent="0.35">
      <c r="B231" s="250">
        <v>3</v>
      </c>
      <c r="C231" s="867"/>
      <c r="D231" s="867"/>
      <c r="E231" s="867"/>
      <c r="F231" s="867"/>
      <c r="G231" s="867"/>
      <c r="H231" s="868"/>
      <c r="I231" s="208"/>
      <c r="J231" s="168"/>
      <c r="K231" s="186">
        <f>N231-L231-M231</f>
        <v>0</v>
      </c>
      <c r="L231" s="168"/>
      <c r="M231" s="168"/>
      <c r="N231" s="186">
        <f>I231*J231</f>
        <v>0</v>
      </c>
    </row>
    <row r="232" spans="2:16" ht="15" hidden="1" customHeight="1" x14ac:dyDescent="0.35">
      <c r="B232" s="244"/>
      <c r="C232" s="821" t="s">
        <v>526</v>
      </c>
      <c r="D232" s="821"/>
      <c r="E232" s="821"/>
      <c r="F232" s="821"/>
      <c r="G232" s="821"/>
      <c r="H232" s="821"/>
      <c r="I232" s="821"/>
      <c r="J232" s="822"/>
      <c r="K232" s="186">
        <f>SUM(K229:K231)</f>
        <v>0</v>
      </c>
      <c r="L232" s="186">
        <f>SUM(L229:L231)</f>
        <v>0</v>
      </c>
      <c r="M232" s="186">
        <f>SUM(M229:M231)</f>
        <v>0</v>
      </c>
      <c r="N232" s="186">
        <f>SUM(N229:N231)</f>
        <v>0</v>
      </c>
    </row>
    <row r="233" spans="2:16" ht="15" hidden="1" customHeight="1" x14ac:dyDescent="0.35">
      <c r="B233" s="244"/>
      <c r="C233" s="821" t="s">
        <v>523</v>
      </c>
      <c r="D233" s="821"/>
      <c r="E233" s="821"/>
      <c r="F233" s="821"/>
      <c r="G233" s="821"/>
      <c r="H233" s="821"/>
      <c r="I233" s="821"/>
      <c r="J233" s="822"/>
      <c r="K233" s="186">
        <f>Descarte!K109</f>
        <v>0</v>
      </c>
      <c r="L233" s="186">
        <f>Descarte!L109</f>
        <v>0</v>
      </c>
      <c r="M233" s="186">
        <f>Descarte!M109</f>
        <v>0</v>
      </c>
      <c r="N233" s="186">
        <f>Descarte!N109</f>
        <v>0</v>
      </c>
    </row>
    <row r="234" spans="2:16" ht="15" hidden="1" customHeight="1" x14ac:dyDescent="0.35">
      <c r="B234" s="244"/>
      <c r="C234" s="821" t="s">
        <v>524</v>
      </c>
      <c r="D234" s="821"/>
      <c r="E234" s="821"/>
      <c r="F234" s="821"/>
      <c r="G234" s="821"/>
      <c r="H234" s="821"/>
      <c r="I234" s="821"/>
      <c r="J234" s="822"/>
      <c r="K234" s="186">
        <f>'M&amp;V'!M706</f>
        <v>0</v>
      </c>
      <c r="L234" s="186">
        <f>'M&amp;V'!N706</f>
        <v>0</v>
      </c>
      <c r="M234" s="186">
        <f>'M&amp;V'!O706</f>
        <v>0</v>
      </c>
      <c r="N234" s="186">
        <f>'M&amp;V'!P706</f>
        <v>0</v>
      </c>
    </row>
    <row r="235" spans="2:16" ht="15" hidden="1" customHeight="1" x14ac:dyDescent="0.35">
      <c r="B235" s="823" t="s">
        <v>520</v>
      </c>
      <c r="C235" s="871"/>
      <c r="D235" s="871"/>
      <c r="E235" s="871"/>
      <c r="F235" s="871"/>
      <c r="G235" s="871"/>
      <c r="H235" s="872"/>
      <c r="I235" s="232" t="s">
        <v>55</v>
      </c>
      <c r="J235" s="232" t="s">
        <v>540</v>
      </c>
      <c r="K235" s="233" t="s">
        <v>1206</v>
      </c>
      <c r="L235" s="180" t="s">
        <v>582</v>
      </c>
      <c r="M235" s="180" t="s">
        <v>583</v>
      </c>
      <c r="N235" s="181" t="s">
        <v>539</v>
      </c>
      <c r="P235" s="74"/>
    </row>
    <row r="236" spans="2:16" ht="15" hidden="1" customHeight="1" x14ac:dyDescent="0.35">
      <c r="B236" s="250">
        <v>1</v>
      </c>
      <c r="C236" s="867"/>
      <c r="D236" s="867"/>
      <c r="E236" s="867"/>
      <c r="F236" s="867"/>
      <c r="G236" s="867"/>
      <c r="H236" s="868"/>
      <c r="I236" s="208"/>
      <c r="J236" s="168"/>
      <c r="K236" s="186">
        <f>N236-L236-M236</f>
        <v>0</v>
      </c>
      <c r="L236" s="168"/>
      <c r="M236" s="168"/>
      <c r="N236" s="186">
        <f>I236*J236</f>
        <v>0</v>
      </c>
    </row>
    <row r="237" spans="2:16" ht="15" hidden="1" customHeight="1" x14ac:dyDescent="0.35">
      <c r="B237" s="250">
        <v>2</v>
      </c>
      <c r="C237" s="867"/>
      <c r="D237" s="867"/>
      <c r="E237" s="867"/>
      <c r="F237" s="867"/>
      <c r="G237" s="867"/>
      <c r="H237" s="868"/>
      <c r="I237" s="208"/>
      <c r="J237" s="168"/>
      <c r="K237" s="186">
        <f>N237-L237-M237</f>
        <v>0</v>
      </c>
      <c r="L237" s="168"/>
      <c r="M237" s="168"/>
      <c r="N237" s="186">
        <f>I237*J237</f>
        <v>0</v>
      </c>
    </row>
    <row r="238" spans="2:16" ht="15" hidden="1" customHeight="1" x14ac:dyDescent="0.35">
      <c r="B238" s="250">
        <v>3</v>
      </c>
      <c r="C238" s="867"/>
      <c r="D238" s="867"/>
      <c r="E238" s="867"/>
      <c r="F238" s="867"/>
      <c r="G238" s="867"/>
      <c r="H238" s="868"/>
      <c r="I238" s="208"/>
      <c r="J238" s="168"/>
      <c r="K238" s="186">
        <f>N238-L238-M238</f>
        <v>0</v>
      </c>
      <c r="L238" s="168"/>
      <c r="M238" s="168"/>
      <c r="N238" s="186">
        <f>I238*J238</f>
        <v>0</v>
      </c>
    </row>
    <row r="239" spans="2:16" ht="15" hidden="1" customHeight="1" x14ac:dyDescent="0.35">
      <c r="B239" s="244"/>
      <c r="C239" s="821" t="s">
        <v>520</v>
      </c>
      <c r="D239" s="821"/>
      <c r="E239" s="821"/>
      <c r="F239" s="821"/>
      <c r="G239" s="821"/>
      <c r="H239" s="821"/>
      <c r="I239" s="821"/>
      <c r="J239" s="822"/>
      <c r="K239" s="186">
        <f>SUM(K236:K238)</f>
        <v>0</v>
      </c>
      <c r="L239" s="186">
        <f>SUM(L236:L238)</f>
        <v>0</v>
      </c>
      <c r="M239" s="186">
        <f>SUM(M236:M238)</f>
        <v>0</v>
      </c>
      <c r="N239" s="186">
        <f>SUM(N236:N238)</f>
        <v>0</v>
      </c>
    </row>
    <row r="240" spans="2:16" ht="15" hidden="1" customHeight="1" x14ac:dyDescent="0.35">
      <c r="B240" s="251"/>
      <c r="C240" s="860" t="s">
        <v>575</v>
      </c>
      <c r="D240" s="860"/>
      <c r="E240" s="860"/>
      <c r="F240" s="860"/>
      <c r="G240" s="860"/>
      <c r="H240" s="860"/>
      <c r="I240" s="860"/>
      <c r="J240" s="861"/>
      <c r="K240" s="192">
        <f>SUM(K222,K227,K232:K234,K239)</f>
        <v>0</v>
      </c>
      <c r="L240" s="192">
        <f>SUM(L222,L227,L232:L234,L239)</f>
        <v>0</v>
      </c>
      <c r="M240" s="192">
        <f>SUM(M222,M227,M232:M234,M239)</f>
        <v>0</v>
      </c>
      <c r="N240" s="192">
        <f>SUM(N222,N227,N232:N234,N239)</f>
        <v>0</v>
      </c>
    </row>
    <row r="241" spans="2:14" ht="15" hidden="1" customHeight="1" x14ac:dyDescent="0.35">
      <c r="B241" s="252"/>
      <c r="C241" s="810" t="s">
        <v>1017</v>
      </c>
      <c r="D241" s="810"/>
      <c r="E241" s="810"/>
      <c r="F241" s="810"/>
      <c r="G241" s="810"/>
      <c r="H241" s="810"/>
      <c r="I241" s="810"/>
      <c r="J241" s="811"/>
      <c r="K241" s="243">
        <f>SUM(K219,K240)</f>
        <v>0</v>
      </c>
      <c r="L241" s="243">
        <f>SUM(L219,L240)</f>
        <v>0</v>
      </c>
      <c r="M241" s="243">
        <f>SUM(M219,M240)</f>
        <v>0</v>
      </c>
      <c r="N241" s="243">
        <f>SUM(N219,N240)</f>
        <v>0</v>
      </c>
    </row>
  </sheetData>
  <sheetProtection algorithmName="SHA-512" hashValue="bj87i2V0AXO5XzIUGhmVUqhHL+MEh0C7VIWzsOi9p3lmz/IZTxXtxLtMljqu+MGPzVBV7pQuyjqncsqBOqNZoQ==" saltValue="Kq+xVk4Qkh9/ILhhQrbFHg==" spinCount="100000" sheet="1" objects="1" scenarios="1"/>
  <mergeCells count="408">
    <mergeCell ref="P5:U5"/>
    <mergeCell ref="C6:G6"/>
    <mergeCell ref="Q6:U6"/>
    <mergeCell ref="C15:G15"/>
    <mergeCell ref="C16:G16"/>
    <mergeCell ref="C17:G17"/>
    <mergeCell ref="Q87:U87"/>
    <mergeCell ref="Q63:U63"/>
    <mergeCell ref="Q58:U58"/>
    <mergeCell ref="Q59:U59"/>
    <mergeCell ref="Q85:U85"/>
    <mergeCell ref="Q67:U67"/>
    <mergeCell ref="C68:G68"/>
    <mergeCell ref="Q68:U68"/>
    <mergeCell ref="C69:G69"/>
    <mergeCell ref="Q69:U69"/>
    <mergeCell ref="C64:G64"/>
    <mergeCell ref="Q64:U64"/>
    <mergeCell ref="C65:G65"/>
    <mergeCell ref="Q65:U65"/>
    <mergeCell ref="C81:G81"/>
    <mergeCell ref="Q86:U86"/>
    <mergeCell ref="Q84:U84"/>
    <mergeCell ref="Q66:U66"/>
    <mergeCell ref="P2:Y2"/>
    <mergeCell ref="P3:Y3"/>
    <mergeCell ref="B120:J120"/>
    <mergeCell ref="K120:N120"/>
    <mergeCell ref="C60:G60"/>
    <mergeCell ref="Q60:U60"/>
    <mergeCell ref="B2:N2"/>
    <mergeCell ref="B3:N3"/>
    <mergeCell ref="B4:J4"/>
    <mergeCell ref="K4:N4"/>
    <mergeCell ref="Q104:U104"/>
    <mergeCell ref="Q105:U105"/>
    <mergeCell ref="C7:G7"/>
    <mergeCell ref="C8:G8"/>
    <mergeCell ref="C9:G9"/>
    <mergeCell ref="C10:G10"/>
    <mergeCell ref="C11:G11"/>
    <mergeCell ref="C12:G12"/>
    <mergeCell ref="C13:G13"/>
    <mergeCell ref="C14:G14"/>
    <mergeCell ref="C70:G70"/>
    <mergeCell ref="Q70:U70"/>
    <mergeCell ref="C89:G89"/>
    <mergeCell ref="P4:X4"/>
    <mergeCell ref="C126:J126"/>
    <mergeCell ref="C107:J107"/>
    <mergeCell ref="C106:G106"/>
    <mergeCell ref="B121:H121"/>
    <mergeCell ref="C134:J134"/>
    <mergeCell ref="C125:J125"/>
    <mergeCell ref="B5:G5"/>
    <mergeCell ref="K129:N129"/>
    <mergeCell ref="B130:H130"/>
    <mergeCell ref="C83:G83"/>
    <mergeCell ref="C90:G90"/>
    <mergeCell ref="C91:G91"/>
    <mergeCell ref="C92:G92"/>
    <mergeCell ref="C93:G93"/>
    <mergeCell ref="C46:G46"/>
    <mergeCell ref="C47:G47"/>
    <mergeCell ref="C48:G48"/>
    <mergeCell ref="C31:G31"/>
    <mergeCell ref="C32:G32"/>
    <mergeCell ref="C33:G33"/>
    <mergeCell ref="C34:G34"/>
    <mergeCell ref="C35:G35"/>
    <mergeCell ref="C36:G36"/>
    <mergeCell ref="C37:G37"/>
    <mergeCell ref="C237:H237"/>
    <mergeCell ref="C238:H238"/>
    <mergeCell ref="C150:G150"/>
    <mergeCell ref="C143:J143"/>
    <mergeCell ref="C63:G63"/>
    <mergeCell ref="C58:G58"/>
    <mergeCell ref="C59:G59"/>
    <mergeCell ref="B137:H137"/>
    <mergeCell ref="C173:G173"/>
    <mergeCell ref="C158:G158"/>
    <mergeCell ref="C200:J200"/>
    <mergeCell ref="C190:G190"/>
    <mergeCell ref="C198:G198"/>
    <mergeCell ref="C189:G189"/>
    <mergeCell ref="C179:G179"/>
    <mergeCell ref="C199:G199"/>
    <mergeCell ref="C193:G193"/>
    <mergeCell ref="C185:G185"/>
    <mergeCell ref="C174:G174"/>
    <mergeCell ref="C165:G165"/>
    <mergeCell ref="C166:G166"/>
    <mergeCell ref="C162:G162"/>
    <mergeCell ref="C127:J127"/>
    <mergeCell ref="C131:H131"/>
    <mergeCell ref="B228:H228"/>
    <mergeCell ref="C229:H229"/>
    <mergeCell ref="C230:H230"/>
    <mergeCell ref="C231:H231"/>
    <mergeCell ref="C214:H214"/>
    <mergeCell ref="C215:H215"/>
    <mergeCell ref="C216:H216"/>
    <mergeCell ref="B211:J211"/>
    <mergeCell ref="B235:H235"/>
    <mergeCell ref="B221:J221"/>
    <mergeCell ref="B223:H223"/>
    <mergeCell ref="Q199:U199"/>
    <mergeCell ref="B201:J201"/>
    <mergeCell ref="C239:J239"/>
    <mergeCell ref="C240:J240"/>
    <mergeCell ref="C241:J241"/>
    <mergeCell ref="C217:J217"/>
    <mergeCell ref="C218:J218"/>
    <mergeCell ref="C219:J219"/>
    <mergeCell ref="C222:J222"/>
    <mergeCell ref="C227:J227"/>
    <mergeCell ref="K211:N211"/>
    <mergeCell ref="P200:V200"/>
    <mergeCell ref="C236:H236"/>
    <mergeCell ref="C208:G208"/>
    <mergeCell ref="C209:J209"/>
    <mergeCell ref="C210:J210"/>
    <mergeCell ref="C212:J212"/>
    <mergeCell ref="B213:H213"/>
    <mergeCell ref="C232:J232"/>
    <mergeCell ref="C233:J233"/>
    <mergeCell ref="C234:J234"/>
    <mergeCell ref="C224:H224"/>
    <mergeCell ref="C225:H225"/>
    <mergeCell ref="C226:H226"/>
    <mergeCell ref="Q183:U183"/>
    <mergeCell ref="C184:G184"/>
    <mergeCell ref="Q184:U184"/>
    <mergeCell ref="Q185:U185"/>
    <mergeCell ref="C178:G178"/>
    <mergeCell ref="C195:G195"/>
    <mergeCell ref="C186:G186"/>
    <mergeCell ref="C188:G188"/>
    <mergeCell ref="Q197:U197"/>
    <mergeCell ref="C191:G191"/>
    <mergeCell ref="Q195:U195"/>
    <mergeCell ref="C196:G196"/>
    <mergeCell ref="Q196:U196"/>
    <mergeCell ref="Q193:U193"/>
    <mergeCell ref="C194:G194"/>
    <mergeCell ref="Q194:U194"/>
    <mergeCell ref="Q174:U174"/>
    <mergeCell ref="Q175:U175"/>
    <mergeCell ref="C180:G180"/>
    <mergeCell ref="C175:G175"/>
    <mergeCell ref="Q189:U189"/>
    <mergeCell ref="Q190:U190"/>
    <mergeCell ref="C181:G181"/>
    <mergeCell ref="Q181:U181"/>
    <mergeCell ref="C167:G167"/>
    <mergeCell ref="C171:G171"/>
    <mergeCell ref="C176:G176"/>
    <mergeCell ref="C182:G182"/>
    <mergeCell ref="Q182:U182"/>
    <mergeCell ref="C183:G183"/>
    <mergeCell ref="C170:G170"/>
    <mergeCell ref="C168:G168"/>
    <mergeCell ref="Q179:U179"/>
    <mergeCell ref="Q180:U180"/>
    <mergeCell ref="Q168:U168"/>
    <mergeCell ref="C169:G169"/>
    <mergeCell ref="Q169:U169"/>
    <mergeCell ref="Q176:U176"/>
    <mergeCell ref="Q171:U171"/>
    <mergeCell ref="C172:G172"/>
    <mergeCell ref="C164:G164"/>
    <mergeCell ref="C18:G18"/>
    <mergeCell ref="C19:G19"/>
    <mergeCell ref="C20:G20"/>
    <mergeCell ref="C21:G21"/>
    <mergeCell ref="Q95:U95"/>
    <mergeCell ref="Q101:U101"/>
    <mergeCell ref="C99:G99"/>
    <mergeCell ref="C100:G100"/>
    <mergeCell ref="C101:G101"/>
    <mergeCell ref="C67:G67"/>
    <mergeCell ref="C62:G62"/>
    <mergeCell ref="Q62:U62"/>
    <mergeCell ref="C57:G57"/>
    <mergeCell ref="Q57:U57"/>
    <mergeCell ref="C61:G61"/>
    <mergeCell ref="Q61:U61"/>
    <mergeCell ref="Q94:U94"/>
    <mergeCell ref="C122:H122"/>
    <mergeCell ref="C123:H123"/>
    <mergeCell ref="C124:H124"/>
    <mergeCell ref="B128:N128"/>
    <mergeCell ref="B129:J129"/>
    <mergeCell ref="C138:H138"/>
    <mergeCell ref="Q100:U100"/>
    <mergeCell ref="Q96:U96"/>
    <mergeCell ref="Q97:U97"/>
    <mergeCell ref="Q89:U89"/>
    <mergeCell ref="Q90:U90"/>
    <mergeCell ref="Q91:U91"/>
    <mergeCell ref="Q92:U92"/>
    <mergeCell ref="Q98:U98"/>
    <mergeCell ref="Q93:U93"/>
    <mergeCell ref="P147:X147"/>
    <mergeCell ref="P148:U148"/>
    <mergeCell ref="Q78:U78"/>
    <mergeCell ref="Q79:U79"/>
    <mergeCell ref="Q80:U80"/>
    <mergeCell ref="Q81:U81"/>
    <mergeCell ref="Q82:U82"/>
    <mergeCell ref="C71:G71"/>
    <mergeCell ref="Q71:U71"/>
    <mergeCell ref="C72:G72"/>
    <mergeCell ref="Q72:U72"/>
    <mergeCell ref="Q73:U73"/>
    <mergeCell ref="C74:G74"/>
    <mergeCell ref="Q74:U74"/>
    <mergeCell ref="C75:G75"/>
    <mergeCell ref="C76:G76"/>
    <mergeCell ref="C78:G78"/>
    <mergeCell ref="C79:G79"/>
    <mergeCell ref="C80:G80"/>
    <mergeCell ref="C82:G82"/>
    <mergeCell ref="C105:G105"/>
    <mergeCell ref="C103:G103"/>
    <mergeCell ref="C102:G102"/>
    <mergeCell ref="C98:G98"/>
    <mergeCell ref="Q75:U75"/>
    <mergeCell ref="Q76:U76"/>
    <mergeCell ref="Q77:U77"/>
    <mergeCell ref="C77:G77"/>
    <mergeCell ref="C73:G73"/>
    <mergeCell ref="K108:N109"/>
    <mergeCell ref="C115:G115"/>
    <mergeCell ref="C116:G116"/>
    <mergeCell ref="P107:V107"/>
    <mergeCell ref="C94:G94"/>
    <mergeCell ref="C95:G95"/>
    <mergeCell ref="C96:G96"/>
    <mergeCell ref="C97:G97"/>
    <mergeCell ref="Q88:U88"/>
    <mergeCell ref="Q102:U102"/>
    <mergeCell ref="Q103:U103"/>
    <mergeCell ref="C104:G104"/>
    <mergeCell ref="Q83:U83"/>
    <mergeCell ref="C84:G84"/>
    <mergeCell ref="C85:G85"/>
    <mergeCell ref="C86:G86"/>
    <mergeCell ref="C87:G87"/>
    <mergeCell ref="C88:G88"/>
    <mergeCell ref="Q99:U99"/>
    <mergeCell ref="Q172:U172"/>
    <mergeCell ref="C132:H132"/>
    <mergeCell ref="C133:H133"/>
    <mergeCell ref="C141:J141"/>
    <mergeCell ref="Q173:U173"/>
    <mergeCell ref="Q192:U192"/>
    <mergeCell ref="Q106:U106"/>
    <mergeCell ref="C117:G117"/>
    <mergeCell ref="C118:J118"/>
    <mergeCell ref="C119:J119"/>
    <mergeCell ref="B110:G110"/>
    <mergeCell ref="C111:G111"/>
    <mergeCell ref="C112:G112"/>
    <mergeCell ref="C113:G113"/>
    <mergeCell ref="Q186:U186"/>
    <mergeCell ref="Q151:U151"/>
    <mergeCell ref="Q177:U177"/>
    <mergeCell ref="Q187:U187"/>
    <mergeCell ref="Q191:U191"/>
    <mergeCell ref="Q157:U157"/>
    <mergeCell ref="Q167:U167"/>
    <mergeCell ref="Q178:U178"/>
    <mergeCell ref="Q188:U188"/>
    <mergeCell ref="Q156:U156"/>
    <mergeCell ref="Q166:U166"/>
    <mergeCell ref="Q152:U152"/>
    <mergeCell ref="Q153:U153"/>
    <mergeCell ref="Q154:U154"/>
    <mergeCell ref="Q155:U155"/>
    <mergeCell ref="Q170:U170"/>
    <mergeCell ref="Q161:U161"/>
    <mergeCell ref="Q164:U164"/>
    <mergeCell ref="Q165:U165"/>
    <mergeCell ref="Q162:U162"/>
    <mergeCell ref="Q163:U163"/>
    <mergeCell ref="Q149:U149"/>
    <mergeCell ref="Q158:U158"/>
    <mergeCell ref="Q159:U159"/>
    <mergeCell ref="Q160:U160"/>
    <mergeCell ref="Q150:U150"/>
    <mergeCell ref="K221:N221"/>
    <mergeCell ref="B220:N220"/>
    <mergeCell ref="P145:Y145"/>
    <mergeCell ref="P146:Y146"/>
    <mergeCell ref="B145:N145"/>
    <mergeCell ref="B146:N146"/>
    <mergeCell ref="B147:J147"/>
    <mergeCell ref="K147:N147"/>
    <mergeCell ref="C149:G149"/>
    <mergeCell ref="Q198:U198"/>
    <mergeCell ref="C204:G204"/>
    <mergeCell ref="C205:G205"/>
    <mergeCell ref="C206:G206"/>
    <mergeCell ref="C207:G207"/>
    <mergeCell ref="C187:G187"/>
    <mergeCell ref="C177:G177"/>
    <mergeCell ref="C192:G192"/>
    <mergeCell ref="C197:G197"/>
    <mergeCell ref="K201:N201"/>
    <mergeCell ref="C161:G161"/>
    <mergeCell ref="C142:J142"/>
    <mergeCell ref="C202:J202"/>
    <mergeCell ref="C156:G156"/>
    <mergeCell ref="C151:G151"/>
    <mergeCell ref="C157:G157"/>
    <mergeCell ref="C155:G155"/>
    <mergeCell ref="B203:G203"/>
    <mergeCell ref="C30:G30"/>
    <mergeCell ref="C135:J135"/>
    <mergeCell ref="C136:J136"/>
    <mergeCell ref="C159:G159"/>
    <mergeCell ref="C160:G160"/>
    <mergeCell ref="C152:G152"/>
    <mergeCell ref="C153:G153"/>
    <mergeCell ref="C154:G154"/>
    <mergeCell ref="C114:G114"/>
    <mergeCell ref="C139:H139"/>
    <mergeCell ref="C56:G56"/>
    <mergeCell ref="C140:H140"/>
    <mergeCell ref="B148:G148"/>
    <mergeCell ref="B108:J109"/>
    <mergeCell ref="C66:G66"/>
    <mergeCell ref="C163:G163"/>
    <mergeCell ref="C39:G39"/>
    <mergeCell ref="C22:G22"/>
    <mergeCell ref="C23:G23"/>
    <mergeCell ref="C24:G24"/>
    <mergeCell ref="C25:G25"/>
    <mergeCell ref="C26:G26"/>
    <mergeCell ref="C27:G27"/>
    <mergeCell ref="C28:G28"/>
    <mergeCell ref="C29:G29"/>
    <mergeCell ref="Q13:U13"/>
    <mergeCell ref="Q14:U14"/>
    <mergeCell ref="Q15:U15"/>
    <mergeCell ref="Q16:U16"/>
    <mergeCell ref="Q17:U17"/>
    <mergeCell ref="Q18:U18"/>
    <mergeCell ref="C53:G53"/>
    <mergeCell ref="C54:G54"/>
    <mergeCell ref="C55:G55"/>
    <mergeCell ref="C50:G50"/>
    <mergeCell ref="C51:G51"/>
    <mergeCell ref="C52:G52"/>
    <mergeCell ref="Q33:U33"/>
    <mergeCell ref="Q34:U34"/>
    <mergeCell ref="Q35:U35"/>
    <mergeCell ref="Q36:U36"/>
    <mergeCell ref="Q37:U37"/>
    <mergeCell ref="Q19:U19"/>
    <mergeCell ref="Q20:U20"/>
    <mergeCell ref="Q21:U21"/>
    <mergeCell ref="Q22:U22"/>
    <mergeCell ref="C40:G40"/>
    <mergeCell ref="C41:G41"/>
    <mergeCell ref="C38:G38"/>
    <mergeCell ref="Q7:U7"/>
    <mergeCell ref="Q8:U8"/>
    <mergeCell ref="Q9:U9"/>
    <mergeCell ref="Q10:U10"/>
    <mergeCell ref="Q11:U11"/>
    <mergeCell ref="Q12:U12"/>
    <mergeCell ref="Q30:U30"/>
    <mergeCell ref="Q31:U31"/>
    <mergeCell ref="C49:G49"/>
    <mergeCell ref="C42:G42"/>
    <mergeCell ref="C43:G43"/>
    <mergeCell ref="C44:G44"/>
    <mergeCell ref="C45:G45"/>
    <mergeCell ref="Q38:U38"/>
    <mergeCell ref="Q39:U39"/>
    <mergeCell ref="Q40:U40"/>
    <mergeCell ref="Q23:U23"/>
    <mergeCell ref="Q24:U24"/>
    <mergeCell ref="Q25:U25"/>
    <mergeCell ref="Q26:U26"/>
    <mergeCell ref="Q27:U27"/>
    <mergeCell ref="Q28:U28"/>
    <mergeCell ref="Q29:U29"/>
    <mergeCell ref="Q32:U32"/>
    <mergeCell ref="Q56:U56"/>
    <mergeCell ref="Q41:U41"/>
    <mergeCell ref="Q42:U42"/>
    <mergeCell ref="Q43:U43"/>
    <mergeCell ref="Q44:U44"/>
    <mergeCell ref="Q45:U45"/>
    <mergeCell ref="Q46:U4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</mergeCells>
  <conditionalFormatting sqref="K6:K107 L107:N107 K111:K119 L118:N119 K122:K127 L125:N125 L127:N127 K131:K136 L134:N134 L136:N136 K138:K143 L141:N141 L143:N143">
    <cfRule type="cellIs" dxfId="143" priority="1" operator="lessThan">
      <formula>0</formula>
    </cfRule>
  </conditionalFormatting>
  <conditionalFormatting sqref="K149:K200 K202 K204:K210 K212 K214:K219 K222 K224:K227 K229:K234 K236:K241">
    <cfRule type="cellIs" dxfId="142" priority="4" operator="lessThan">
      <formula>0</formula>
    </cfRule>
  </conditionalFormatting>
  <conditionalFormatting sqref="R109:R110">
    <cfRule type="expression" dxfId="141" priority="2">
      <formula>AND(R109&lt;=#REF!,R109&gt;0)</formula>
    </cfRule>
    <cfRule type="expression" dxfId="140" priority="3">
      <formula>OR(R109&gt;#REF!,R109&lt;0)</formula>
    </cfRule>
  </conditionalFormatting>
  <conditionalFormatting sqref="R202:R203">
    <cfRule type="expression" dxfId="139" priority="5">
      <formula>AND(R202&lt;=#REF!,R202&gt;0)</formula>
    </cfRule>
    <cfRule type="expression" dxfId="138" priority="6">
      <formula>OR(R202&gt;#REF!,R202&lt;0)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07 A6 A125 A122 A137 A134 A135 A136 Z135:IV135 A200:IV203 A149:G149 K149:V149 A205:IV65536 A204:G204 K204:IV204 A130 A143 A142 A121 A117 Z117:IV117 A106 A119 A128:A129 A126 A110 A109 A108 Z108:IV109 A127 Z126:IV126 Z57:IV106 A120 Z120:IV120 K144:IV144 A131 A57 A111:A114 A145:IV148 A144:I144 A58:A59 A60:A67 A68:A88 Z107:IV107 Z111:IV114 A118 Z118:IV119 A123:A124 Z122:IV125 Z127:IV127 Z131:IV131 Z134:IV134 A141 A138 A139:A140 Z138:IV143 Z136:IV136 Z6:IV6 A89:A105 A5 Z5:IV5 Z110:IV110 Z121:IV121 Z130:IV130 Z137:IV137 A2:A4 Z2:IV4 Z128:IV129 X149:IV149 A150:V199 X150:IV199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7"/>
  <dimension ref="A1:DC98"/>
  <sheetViews>
    <sheetView zoomScale="85" zoomScaleNormal="85" workbookViewId="0">
      <selection activeCell="H4" sqref="H4"/>
    </sheetView>
  </sheetViews>
  <sheetFormatPr defaultColWidth="9.1796875" defaultRowHeight="15" customHeight="1" x14ac:dyDescent="0.35"/>
  <cols>
    <col min="1" max="1" width="3.7265625" style="78" customWidth="1"/>
    <col min="2" max="2" width="3.7265625" style="110" customWidth="1"/>
    <col min="3" max="3" width="40.7265625" style="78" customWidth="1"/>
    <col min="4" max="4" width="11.7265625" style="78" customWidth="1"/>
    <col min="5" max="5" width="9.81640625" style="253" bestFit="1" customWidth="1"/>
    <col min="6" max="6" width="9.54296875" style="254" bestFit="1" customWidth="1"/>
    <col min="7" max="7" width="12.7265625" style="78" customWidth="1"/>
    <col min="8" max="107" width="11.7265625" style="78" customWidth="1"/>
    <col min="108" max="16384" width="9.1796875" style="78"/>
  </cols>
  <sheetData>
    <row r="1" spans="1:107" ht="15" customHeight="1" x14ac:dyDescent="0.35">
      <c r="A1" s="53"/>
    </row>
    <row r="2" spans="1:107" ht="15" customHeight="1" x14ac:dyDescent="0.35">
      <c r="B2" s="766" t="s">
        <v>881</v>
      </c>
      <c r="C2" s="767"/>
      <c r="D2" s="767"/>
      <c r="E2" s="767"/>
      <c r="F2" s="767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</row>
    <row r="3" spans="1:107" s="110" customFormat="1" ht="15" customHeight="1" x14ac:dyDescent="0.35">
      <c r="B3" s="256"/>
      <c r="C3" s="257"/>
      <c r="D3" s="257"/>
      <c r="E3" s="257"/>
      <c r="F3" s="258"/>
      <c r="G3" s="259" t="s">
        <v>51</v>
      </c>
      <c r="H3" s="260" t="s">
        <v>63</v>
      </c>
      <c r="I3" s="260" t="s">
        <v>64</v>
      </c>
      <c r="J3" s="260" t="s">
        <v>65</v>
      </c>
      <c r="K3" s="260" t="s">
        <v>75</v>
      </c>
      <c r="L3" s="260" t="s">
        <v>76</v>
      </c>
      <c r="M3" s="260" t="s">
        <v>77</v>
      </c>
      <c r="N3" s="260" t="s">
        <v>78</v>
      </c>
      <c r="O3" s="260" t="s">
        <v>79</v>
      </c>
      <c r="P3" s="260" t="s">
        <v>80</v>
      </c>
      <c r="Q3" s="260" t="s">
        <v>81</v>
      </c>
      <c r="R3" s="260" t="s">
        <v>82</v>
      </c>
      <c r="S3" s="260" t="s">
        <v>83</v>
      </c>
      <c r="T3" s="260" t="s">
        <v>84</v>
      </c>
      <c r="U3" s="260" t="s">
        <v>85</v>
      </c>
      <c r="V3" s="260" t="s">
        <v>86</v>
      </c>
      <c r="W3" s="260" t="s">
        <v>87</v>
      </c>
      <c r="X3" s="260" t="s">
        <v>88</v>
      </c>
      <c r="Y3" s="260" t="s">
        <v>89</v>
      </c>
      <c r="Z3" s="260" t="s">
        <v>90</v>
      </c>
      <c r="AA3" s="260" t="s">
        <v>91</v>
      </c>
      <c r="AB3" s="260" t="s">
        <v>92</v>
      </c>
      <c r="AC3" s="260" t="s">
        <v>93</v>
      </c>
      <c r="AD3" s="260" t="s">
        <v>94</v>
      </c>
      <c r="AE3" s="260" t="s">
        <v>95</v>
      </c>
      <c r="AF3" s="260" t="s">
        <v>96</v>
      </c>
      <c r="AG3" s="260" t="s">
        <v>97</v>
      </c>
      <c r="AH3" s="260" t="s">
        <v>98</v>
      </c>
      <c r="AI3" s="260" t="s">
        <v>99</v>
      </c>
      <c r="AJ3" s="260" t="s">
        <v>100</v>
      </c>
      <c r="AK3" s="260" t="s">
        <v>101</v>
      </c>
      <c r="AL3" s="260" t="s">
        <v>102</v>
      </c>
      <c r="AM3" s="260" t="s">
        <v>103</v>
      </c>
      <c r="AN3" s="260" t="s">
        <v>104</v>
      </c>
      <c r="AO3" s="260" t="s">
        <v>105</v>
      </c>
      <c r="AP3" s="260" t="s">
        <v>106</v>
      </c>
      <c r="AQ3" s="260" t="s">
        <v>107</v>
      </c>
      <c r="AR3" s="260" t="s">
        <v>108</v>
      </c>
      <c r="AS3" s="260" t="s">
        <v>109</v>
      </c>
      <c r="AT3" s="260" t="s">
        <v>110</v>
      </c>
      <c r="AU3" s="260" t="s">
        <v>111</v>
      </c>
      <c r="AV3" s="260" t="s">
        <v>112</v>
      </c>
      <c r="AW3" s="260" t="s">
        <v>113</v>
      </c>
      <c r="AX3" s="260" t="s">
        <v>114</v>
      </c>
      <c r="AY3" s="260" t="s">
        <v>115</v>
      </c>
      <c r="AZ3" s="260" t="s">
        <v>116</v>
      </c>
      <c r="BA3" s="260" t="s">
        <v>117</v>
      </c>
      <c r="BB3" s="260" t="s">
        <v>118</v>
      </c>
      <c r="BC3" s="260" t="s">
        <v>119</v>
      </c>
      <c r="BD3" s="260" t="s">
        <v>120</v>
      </c>
      <c r="BE3" s="260" t="s">
        <v>121</v>
      </c>
      <c r="BF3" s="260" t="s">
        <v>1513</v>
      </c>
      <c r="BG3" s="260" t="s">
        <v>1514</v>
      </c>
      <c r="BH3" s="260" t="s">
        <v>1515</v>
      </c>
      <c r="BI3" s="260" t="s">
        <v>1516</v>
      </c>
      <c r="BJ3" s="260" t="s">
        <v>1517</v>
      </c>
      <c r="BK3" s="260" t="s">
        <v>1518</v>
      </c>
      <c r="BL3" s="260" t="s">
        <v>1519</v>
      </c>
      <c r="BM3" s="260" t="s">
        <v>1520</v>
      </c>
      <c r="BN3" s="260" t="s">
        <v>1521</v>
      </c>
      <c r="BO3" s="260" t="s">
        <v>1522</v>
      </c>
      <c r="BP3" s="260" t="s">
        <v>1523</v>
      </c>
      <c r="BQ3" s="260" t="s">
        <v>1524</v>
      </c>
      <c r="BR3" s="260" t="s">
        <v>1525</v>
      </c>
      <c r="BS3" s="260" t="s">
        <v>1526</v>
      </c>
      <c r="BT3" s="260" t="s">
        <v>1527</v>
      </c>
      <c r="BU3" s="260" t="s">
        <v>1528</v>
      </c>
      <c r="BV3" s="260" t="s">
        <v>1529</v>
      </c>
      <c r="BW3" s="260" t="s">
        <v>1530</v>
      </c>
      <c r="BX3" s="260" t="s">
        <v>1531</v>
      </c>
      <c r="BY3" s="260" t="s">
        <v>1532</v>
      </c>
      <c r="BZ3" s="260" t="s">
        <v>1533</v>
      </c>
      <c r="CA3" s="260" t="s">
        <v>1534</v>
      </c>
      <c r="CB3" s="260" t="s">
        <v>1535</v>
      </c>
      <c r="CC3" s="260" t="s">
        <v>1536</v>
      </c>
      <c r="CD3" s="260" t="s">
        <v>1537</v>
      </c>
      <c r="CE3" s="260" t="s">
        <v>1538</v>
      </c>
      <c r="CF3" s="260" t="s">
        <v>1539</v>
      </c>
      <c r="CG3" s="260" t="s">
        <v>1540</v>
      </c>
      <c r="CH3" s="260" t="s">
        <v>1541</v>
      </c>
      <c r="CI3" s="260" t="s">
        <v>1542</v>
      </c>
      <c r="CJ3" s="260" t="s">
        <v>1543</v>
      </c>
      <c r="CK3" s="260" t="s">
        <v>1544</v>
      </c>
      <c r="CL3" s="260" t="s">
        <v>1545</v>
      </c>
      <c r="CM3" s="260" t="s">
        <v>1546</v>
      </c>
      <c r="CN3" s="260" t="s">
        <v>1547</v>
      </c>
      <c r="CO3" s="260" t="s">
        <v>1548</v>
      </c>
      <c r="CP3" s="260" t="s">
        <v>1549</v>
      </c>
      <c r="CQ3" s="260" t="s">
        <v>1550</v>
      </c>
      <c r="CR3" s="260" t="s">
        <v>1551</v>
      </c>
      <c r="CS3" s="260" t="s">
        <v>1552</v>
      </c>
      <c r="CT3" s="260" t="s">
        <v>1553</v>
      </c>
      <c r="CU3" s="260" t="s">
        <v>1554</v>
      </c>
      <c r="CV3" s="260" t="s">
        <v>1555</v>
      </c>
      <c r="CW3" s="260" t="s">
        <v>1556</v>
      </c>
      <c r="CX3" s="260" t="s">
        <v>1557</v>
      </c>
      <c r="CY3" s="260" t="s">
        <v>1558</v>
      </c>
      <c r="CZ3" s="260" t="s">
        <v>1559</v>
      </c>
      <c r="DA3" s="260" t="s">
        <v>1560</v>
      </c>
      <c r="DB3" s="260" t="s">
        <v>1561</v>
      </c>
      <c r="DC3" s="260" t="s">
        <v>1562</v>
      </c>
    </row>
    <row r="4" spans="1:107" s="110" customFormat="1" ht="15" customHeight="1" x14ac:dyDescent="0.35">
      <c r="B4" s="256">
        <v>1</v>
      </c>
      <c r="C4" s="354" t="s">
        <v>3028</v>
      </c>
      <c r="D4" s="257"/>
      <c r="E4" s="257"/>
      <c r="F4" s="258"/>
      <c r="G4" s="259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</row>
    <row r="5" spans="1:107" ht="15" customHeight="1" x14ac:dyDescent="0.35">
      <c r="B5" s="256">
        <v>2</v>
      </c>
      <c r="C5" s="261" t="s">
        <v>122</v>
      </c>
      <c r="D5" s="261"/>
      <c r="E5" s="262"/>
      <c r="F5" s="263"/>
      <c r="G5" s="264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</row>
    <row r="6" spans="1:107" ht="15" customHeight="1" x14ac:dyDescent="0.35">
      <c r="B6" s="256">
        <v>3</v>
      </c>
      <c r="C6" s="883" t="s">
        <v>52</v>
      </c>
      <c r="D6" s="266" t="s">
        <v>54</v>
      </c>
      <c r="E6" s="267" t="s">
        <v>57</v>
      </c>
      <c r="F6" s="268" t="s">
        <v>869</v>
      </c>
      <c r="G6" s="269">
        <f>SUM(H6:DC6)</f>
        <v>0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 ht="15" customHeight="1" x14ac:dyDescent="0.35">
      <c r="B7" s="256">
        <v>4</v>
      </c>
      <c r="C7" s="884"/>
      <c r="D7" s="266" t="s">
        <v>55</v>
      </c>
      <c r="E7" s="267"/>
      <c r="F7" s="268" t="s">
        <v>870</v>
      </c>
      <c r="G7" s="271">
        <f>SUM(H7:DC7)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</row>
    <row r="8" spans="1:107" ht="15" customHeight="1" x14ac:dyDescent="0.35">
      <c r="B8" s="256">
        <v>3</v>
      </c>
      <c r="C8" s="883" t="s">
        <v>53</v>
      </c>
      <c r="D8" s="266" t="s">
        <v>54</v>
      </c>
      <c r="E8" s="267" t="s">
        <v>57</v>
      </c>
      <c r="F8" s="268" t="s">
        <v>871</v>
      </c>
      <c r="G8" s="269">
        <f>SUM(H8:DC8)</f>
        <v>0</v>
      </c>
      <c r="H8" s="623"/>
      <c r="I8" s="623"/>
      <c r="J8" s="623"/>
      <c r="K8" s="623"/>
      <c r="L8" s="623"/>
      <c r="M8" s="623"/>
      <c r="N8" s="623"/>
      <c r="O8" s="623"/>
      <c r="P8" s="623"/>
      <c r="Q8" s="623"/>
      <c r="R8" s="623"/>
      <c r="S8" s="623"/>
      <c r="T8" s="623"/>
      <c r="U8" s="623"/>
      <c r="V8" s="623"/>
      <c r="W8" s="623"/>
      <c r="X8" s="623"/>
      <c r="Y8" s="623"/>
      <c r="Z8" s="623"/>
      <c r="AA8" s="623"/>
      <c r="AB8" s="623"/>
      <c r="AC8" s="623"/>
      <c r="AD8" s="623"/>
      <c r="AE8" s="623"/>
      <c r="AF8" s="623"/>
      <c r="AG8" s="623"/>
      <c r="AH8" s="623"/>
      <c r="AI8" s="623"/>
      <c r="AJ8" s="623"/>
      <c r="AK8" s="623"/>
      <c r="AL8" s="623"/>
      <c r="AM8" s="623"/>
      <c r="AN8" s="623"/>
      <c r="AO8" s="623"/>
      <c r="AP8" s="623"/>
      <c r="AQ8" s="623"/>
      <c r="AR8" s="623"/>
      <c r="AS8" s="623"/>
      <c r="AT8" s="623"/>
      <c r="AU8" s="623"/>
      <c r="AV8" s="623"/>
      <c r="AW8" s="623"/>
      <c r="AX8" s="623"/>
      <c r="AY8" s="623"/>
      <c r="AZ8" s="623"/>
      <c r="BA8" s="623"/>
      <c r="BB8" s="623"/>
      <c r="BC8" s="623"/>
      <c r="BD8" s="623"/>
      <c r="BE8" s="623"/>
      <c r="BF8" s="623"/>
      <c r="BG8" s="623"/>
      <c r="BH8" s="623"/>
      <c r="BI8" s="623"/>
      <c r="BJ8" s="623"/>
      <c r="BK8" s="623"/>
      <c r="BL8" s="623"/>
      <c r="BM8" s="623"/>
      <c r="BN8" s="623"/>
      <c r="BO8" s="623"/>
      <c r="BP8" s="623"/>
      <c r="BQ8" s="623"/>
      <c r="BR8" s="623"/>
      <c r="BS8" s="623"/>
      <c r="BT8" s="623"/>
      <c r="BU8" s="623"/>
      <c r="BV8" s="623"/>
      <c r="BW8" s="623"/>
      <c r="BX8" s="623"/>
      <c r="BY8" s="623"/>
      <c r="BZ8" s="623"/>
      <c r="CA8" s="623"/>
      <c r="CB8" s="623"/>
      <c r="CC8" s="623"/>
      <c r="CD8" s="623"/>
      <c r="CE8" s="623"/>
      <c r="CF8" s="623"/>
      <c r="CG8" s="623"/>
      <c r="CH8" s="623"/>
      <c r="CI8" s="623"/>
      <c r="CJ8" s="623"/>
      <c r="CK8" s="623"/>
      <c r="CL8" s="623"/>
      <c r="CM8" s="623"/>
      <c r="CN8" s="623"/>
      <c r="CO8" s="623"/>
      <c r="CP8" s="623"/>
      <c r="CQ8" s="623"/>
      <c r="CR8" s="623"/>
      <c r="CS8" s="623"/>
      <c r="CT8" s="623"/>
      <c r="CU8" s="623"/>
      <c r="CV8" s="623"/>
      <c r="CW8" s="623"/>
      <c r="CX8" s="623"/>
      <c r="CY8" s="623"/>
      <c r="CZ8" s="623"/>
      <c r="DA8" s="623"/>
      <c r="DB8" s="623"/>
      <c r="DC8" s="623"/>
    </row>
    <row r="9" spans="1:107" ht="15" customHeight="1" x14ac:dyDescent="0.35">
      <c r="B9" s="256">
        <v>4</v>
      </c>
      <c r="C9" s="884"/>
      <c r="D9" s="266" t="s">
        <v>55</v>
      </c>
      <c r="E9" s="267"/>
      <c r="F9" s="268" t="s">
        <v>872</v>
      </c>
      <c r="G9" s="271">
        <f>SUM(H9:DC9)</f>
        <v>0</v>
      </c>
      <c r="H9" s="624"/>
      <c r="I9" s="624"/>
      <c r="J9" s="624"/>
      <c r="K9" s="624"/>
      <c r="L9" s="624"/>
      <c r="M9" s="624"/>
      <c r="N9" s="624"/>
      <c r="O9" s="624"/>
      <c r="P9" s="624"/>
      <c r="Q9" s="624"/>
      <c r="R9" s="624"/>
      <c r="S9" s="624"/>
      <c r="T9" s="624"/>
      <c r="U9" s="624"/>
      <c r="V9" s="624"/>
      <c r="W9" s="624"/>
      <c r="X9" s="624"/>
      <c r="Y9" s="624"/>
      <c r="Z9" s="624"/>
      <c r="AA9" s="624"/>
      <c r="AB9" s="624"/>
      <c r="AC9" s="624"/>
      <c r="AD9" s="624"/>
      <c r="AE9" s="624"/>
      <c r="AF9" s="624"/>
      <c r="AG9" s="624"/>
      <c r="AH9" s="624"/>
      <c r="AI9" s="624"/>
      <c r="AJ9" s="624"/>
      <c r="AK9" s="624"/>
      <c r="AL9" s="624"/>
      <c r="AM9" s="624"/>
      <c r="AN9" s="624"/>
      <c r="AO9" s="624"/>
      <c r="AP9" s="624"/>
      <c r="AQ9" s="624"/>
      <c r="AR9" s="624"/>
      <c r="AS9" s="624"/>
      <c r="AT9" s="624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  <c r="CE9" s="624"/>
      <c r="CF9" s="624"/>
      <c r="CG9" s="624"/>
      <c r="CH9" s="624"/>
      <c r="CI9" s="624"/>
      <c r="CJ9" s="624"/>
      <c r="CK9" s="624"/>
      <c r="CL9" s="624"/>
      <c r="CM9" s="624"/>
      <c r="CN9" s="624"/>
      <c r="CO9" s="624"/>
      <c r="CP9" s="624"/>
      <c r="CQ9" s="624"/>
      <c r="CR9" s="624"/>
      <c r="CS9" s="624"/>
      <c r="CT9" s="624"/>
      <c r="CU9" s="624"/>
      <c r="CV9" s="624"/>
      <c r="CW9" s="624"/>
      <c r="CX9" s="624"/>
      <c r="CY9" s="624"/>
      <c r="CZ9" s="624"/>
      <c r="DA9" s="624"/>
      <c r="DB9" s="624"/>
      <c r="DC9" s="624"/>
    </row>
    <row r="10" spans="1:107" ht="15" customHeight="1" x14ac:dyDescent="0.35">
      <c r="B10" s="256">
        <v>5</v>
      </c>
      <c r="C10" s="261" t="s">
        <v>59</v>
      </c>
      <c r="D10" s="261"/>
      <c r="E10" s="267" t="s">
        <v>5</v>
      </c>
      <c r="F10" s="268" t="s">
        <v>615</v>
      </c>
      <c r="G10" s="269">
        <f>SUM(H10:DC10)</f>
        <v>0</v>
      </c>
      <c r="H10" s="272">
        <f>(H6*H7+H8*H9)/1000</f>
        <v>0</v>
      </c>
      <c r="I10" s="272">
        <f t="shared" ref="I10:BT10" si="0">(I6*I7+I8*I9)/1000</f>
        <v>0</v>
      </c>
      <c r="J10" s="272">
        <f t="shared" si="0"/>
        <v>0</v>
      </c>
      <c r="K10" s="272">
        <f t="shared" si="0"/>
        <v>0</v>
      </c>
      <c r="L10" s="272">
        <f t="shared" si="0"/>
        <v>0</v>
      </c>
      <c r="M10" s="272">
        <f t="shared" si="0"/>
        <v>0</v>
      </c>
      <c r="N10" s="272">
        <f t="shared" si="0"/>
        <v>0</v>
      </c>
      <c r="O10" s="272">
        <f t="shared" si="0"/>
        <v>0</v>
      </c>
      <c r="P10" s="272">
        <f t="shared" si="0"/>
        <v>0</v>
      </c>
      <c r="Q10" s="272">
        <f t="shared" si="0"/>
        <v>0</v>
      </c>
      <c r="R10" s="272">
        <f t="shared" si="0"/>
        <v>0</v>
      </c>
      <c r="S10" s="272">
        <f t="shared" si="0"/>
        <v>0</v>
      </c>
      <c r="T10" s="272">
        <f t="shared" si="0"/>
        <v>0</v>
      </c>
      <c r="U10" s="272">
        <f t="shared" si="0"/>
        <v>0</v>
      </c>
      <c r="V10" s="272">
        <f t="shared" si="0"/>
        <v>0</v>
      </c>
      <c r="W10" s="272">
        <f t="shared" si="0"/>
        <v>0</v>
      </c>
      <c r="X10" s="272">
        <f t="shared" si="0"/>
        <v>0</v>
      </c>
      <c r="Y10" s="272">
        <f t="shared" si="0"/>
        <v>0</v>
      </c>
      <c r="Z10" s="272">
        <f t="shared" si="0"/>
        <v>0</v>
      </c>
      <c r="AA10" s="272">
        <f t="shared" si="0"/>
        <v>0</v>
      </c>
      <c r="AB10" s="272">
        <f t="shared" si="0"/>
        <v>0</v>
      </c>
      <c r="AC10" s="272">
        <f t="shared" si="0"/>
        <v>0</v>
      </c>
      <c r="AD10" s="272">
        <f t="shared" si="0"/>
        <v>0</v>
      </c>
      <c r="AE10" s="272">
        <f t="shared" si="0"/>
        <v>0</v>
      </c>
      <c r="AF10" s="272">
        <f t="shared" si="0"/>
        <v>0</v>
      </c>
      <c r="AG10" s="272">
        <f t="shared" si="0"/>
        <v>0</v>
      </c>
      <c r="AH10" s="272">
        <f t="shared" si="0"/>
        <v>0</v>
      </c>
      <c r="AI10" s="272">
        <f t="shared" si="0"/>
        <v>0</v>
      </c>
      <c r="AJ10" s="272">
        <f t="shared" si="0"/>
        <v>0</v>
      </c>
      <c r="AK10" s="272">
        <f t="shared" si="0"/>
        <v>0</v>
      </c>
      <c r="AL10" s="272">
        <f t="shared" si="0"/>
        <v>0</v>
      </c>
      <c r="AM10" s="272">
        <f t="shared" si="0"/>
        <v>0</v>
      </c>
      <c r="AN10" s="272">
        <f t="shared" si="0"/>
        <v>0</v>
      </c>
      <c r="AO10" s="272">
        <f t="shared" si="0"/>
        <v>0</v>
      </c>
      <c r="AP10" s="272">
        <f t="shared" si="0"/>
        <v>0</v>
      </c>
      <c r="AQ10" s="272">
        <f t="shared" si="0"/>
        <v>0</v>
      </c>
      <c r="AR10" s="272">
        <f t="shared" si="0"/>
        <v>0</v>
      </c>
      <c r="AS10" s="272">
        <f t="shared" si="0"/>
        <v>0</v>
      </c>
      <c r="AT10" s="272">
        <f t="shared" si="0"/>
        <v>0</v>
      </c>
      <c r="AU10" s="272">
        <f t="shared" si="0"/>
        <v>0</v>
      </c>
      <c r="AV10" s="272">
        <f t="shared" si="0"/>
        <v>0</v>
      </c>
      <c r="AW10" s="272">
        <f t="shared" si="0"/>
        <v>0</v>
      </c>
      <c r="AX10" s="272">
        <f t="shared" si="0"/>
        <v>0</v>
      </c>
      <c r="AY10" s="272">
        <f t="shared" si="0"/>
        <v>0</v>
      </c>
      <c r="AZ10" s="272">
        <f t="shared" si="0"/>
        <v>0</v>
      </c>
      <c r="BA10" s="272">
        <f t="shared" si="0"/>
        <v>0</v>
      </c>
      <c r="BB10" s="272">
        <f t="shared" si="0"/>
        <v>0</v>
      </c>
      <c r="BC10" s="272">
        <f t="shared" si="0"/>
        <v>0</v>
      </c>
      <c r="BD10" s="272">
        <f t="shared" si="0"/>
        <v>0</v>
      </c>
      <c r="BE10" s="272">
        <f t="shared" si="0"/>
        <v>0</v>
      </c>
      <c r="BF10" s="272">
        <f t="shared" si="0"/>
        <v>0</v>
      </c>
      <c r="BG10" s="272">
        <f t="shared" si="0"/>
        <v>0</v>
      </c>
      <c r="BH10" s="272">
        <f t="shared" si="0"/>
        <v>0</v>
      </c>
      <c r="BI10" s="272">
        <f t="shared" si="0"/>
        <v>0</v>
      </c>
      <c r="BJ10" s="272">
        <f t="shared" si="0"/>
        <v>0</v>
      </c>
      <c r="BK10" s="272">
        <f t="shared" si="0"/>
        <v>0</v>
      </c>
      <c r="BL10" s="272">
        <f t="shared" si="0"/>
        <v>0</v>
      </c>
      <c r="BM10" s="272">
        <f t="shared" si="0"/>
        <v>0</v>
      </c>
      <c r="BN10" s="272">
        <f t="shared" si="0"/>
        <v>0</v>
      </c>
      <c r="BO10" s="272">
        <f t="shared" si="0"/>
        <v>0</v>
      </c>
      <c r="BP10" s="272">
        <f t="shared" si="0"/>
        <v>0</v>
      </c>
      <c r="BQ10" s="272">
        <f t="shared" si="0"/>
        <v>0</v>
      </c>
      <c r="BR10" s="272">
        <f t="shared" si="0"/>
        <v>0</v>
      </c>
      <c r="BS10" s="272">
        <f t="shared" si="0"/>
        <v>0</v>
      </c>
      <c r="BT10" s="272">
        <f t="shared" si="0"/>
        <v>0</v>
      </c>
      <c r="BU10" s="272">
        <f t="shared" ref="BU10:DC10" si="1">(BU6*BU7+BU8*BU9)/1000</f>
        <v>0</v>
      </c>
      <c r="BV10" s="272">
        <f t="shared" si="1"/>
        <v>0</v>
      </c>
      <c r="BW10" s="272">
        <f t="shared" si="1"/>
        <v>0</v>
      </c>
      <c r="BX10" s="272">
        <f t="shared" si="1"/>
        <v>0</v>
      </c>
      <c r="BY10" s="272">
        <f t="shared" si="1"/>
        <v>0</v>
      </c>
      <c r="BZ10" s="272">
        <f t="shared" si="1"/>
        <v>0</v>
      </c>
      <c r="CA10" s="272">
        <f t="shared" si="1"/>
        <v>0</v>
      </c>
      <c r="CB10" s="272">
        <f t="shared" si="1"/>
        <v>0</v>
      </c>
      <c r="CC10" s="272">
        <f t="shared" si="1"/>
        <v>0</v>
      </c>
      <c r="CD10" s="272">
        <f t="shared" si="1"/>
        <v>0</v>
      </c>
      <c r="CE10" s="272">
        <f t="shared" si="1"/>
        <v>0</v>
      </c>
      <c r="CF10" s="272">
        <f t="shared" si="1"/>
        <v>0</v>
      </c>
      <c r="CG10" s="272">
        <f t="shared" si="1"/>
        <v>0</v>
      </c>
      <c r="CH10" s="272">
        <f t="shared" si="1"/>
        <v>0</v>
      </c>
      <c r="CI10" s="272">
        <f t="shared" si="1"/>
        <v>0</v>
      </c>
      <c r="CJ10" s="272">
        <f t="shared" si="1"/>
        <v>0</v>
      </c>
      <c r="CK10" s="272">
        <f t="shared" si="1"/>
        <v>0</v>
      </c>
      <c r="CL10" s="272">
        <f t="shared" si="1"/>
        <v>0</v>
      </c>
      <c r="CM10" s="272">
        <f t="shared" si="1"/>
        <v>0</v>
      </c>
      <c r="CN10" s="272">
        <f t="shared" si="1"/>
        <v>0</v>
      </c>
      <c r="CO10" s="272">
        <f t="shared" si="1"/>
        <v>0</v>
      </c>
      <c r="CP10" s="272">
        <f t="shared" si="1"/>
        <v>0</v>
      </c>
      <c r="CQ10" s="272">
        <f t="shared" si="1"/>
        <v>0</v>
      </c>
      <c r="CR10" s="272">
        <f t="shared" si="1"/>
        <v>0</v>
      </c>
      <c r="CS10" s="272">
        <f t="shared" si="1"/>
        <v>0</v>
      </c>
      <c r="CT10" s="272">
        <f t="shared" si="1"/>
        <v>0</v>
      </c>
      <c r="CU10" s="272">
        <f t="shared" si="1"/>
        <v>0</v>
      </c>
      <c r="CV10" s="272">
        <f t="shared" si="1"/>
        <v>0</v>
      </c>
      <c r="CW10" s="272">
        <f t="shared" si="1"/>
        <v>0</v>
      </c>
      <c r="CX10" s="272">
        <f t="shared" si="1"/>
        <v>0</v>
      </c>
      <c r="CY10" s="272">
        <f t="shared" si="1"/>
        <v>0</v>
      </c>
      <c r="CZ10" s="272">
        <f t="shared" si="1"/>
        <v>0</v>
      </c>
      <c r="DA10" s="272">
        <f t="shared" si="1"/>
        <v>0</v>
      </c>
      <c r="DB10" s="272">
        <f t="shared" si="1"/>
        <v>0</v>
      </c>
      <c r="DC10" s="272">
        <f t="shared" si="1"/>
        <v>0</v>
      </c>
    </row>
    <row r="11" spans="1:107" ht="15" customHeight="1" x14ac:dyDescent="0.35">
      <c r="B11" s="885">
        <v>6</v>
      </c>
      <c r="C11" s="261" t="s">
        <v>66</v>
      </c>
      <c r="D11" s="261"/>
      <c r="E11" s="267" t="s">
        <v>68</v>
      </c>
      <c r="F11" s="268"/>
      <c r="G11" s="273" t="str">
        <f>IF(COUNTA(H11:DC11)=0,"",IF(OR(LARGE(H11:DC11,1)&gt;24,SMALL(H11:DC11,1)&lt;0),"ERRO",""))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spans="1:107" ht="15" customHeight="1" x14ac:dyDescent="0.35">
      <c r="B12" s="886"/>
      <c r="C12" s="275" t="s">
        <v>67</v>
      </c>
      <c r="D12" s="275"/>
      <c r="E12" s="276" t="s">
        <v>69</v>
      </c>
      <c r="F12" s="268"/>
      <c r="G12" s="273" t="str">
        <f>IF(COUNTA(H12:DC12)=0,"",IF(OR(LARGE(H12:DC12,1)&gt;365,SMALL(H12:DC12,1)&lt;0),"ERRO",""))</f>
        <v/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spans="1:107" ht="15" customHeight="1" x14ac:dyDescent="0.35">
      <c r="B13" s="887"/>
      <c r="C13" s="261" t="s">
        <v>56</v>
      </c>
      <c r="D13" s="261"/>
      <c r="E13" s="267" t="s">
        <v>58</v>
      </c>
      <c r="F13" s="268" t="s">
        <v>873</v>
      </c>
      <c r="G13" s="273" t="str">
        <f>IF(COUNTA(H13:DC13)=0,"",IF(OR(LARGE(H13:DC13,1)&gt;8760,SMALL(H13:DC13,1)&lt;0),"ERRO",""))</f>
        <v/>
      </c>
      <c r="H13" s="278">
        <f>H11*H12</f>
        <v>0</v>
      </c>
      <c r="I13" s="278">
        <f t="shared" ref="I13:BT13" si="2">I11*I12</f>
        <v>0</v>
      </c>
      <c r="J13" s="278">
        <f t="shared" si="2"/>
        <v>0</v>
      </c>
      <c r="K13" s="278">
        <f t="shared" si="2"/>
        <v>0</v>
      </c>
      <c r="L13" s="278">
        <f t="shared" si="2"/>
        <v>0</v>
      </c>
      <c r="M13" s="278">
        <f t="shared" si="2"/>
        <v>0</v>
      </c>
      <c r="N13" s="278">
        <f t="shared" si="2"/>
        <v>0</v>
      </c>
      <c r="O13" s="278">
        <f t="shared" si="2"/>
        <v>0</v>
      </c>
      <c r="P13" s="278">
        <f t="shared" si="2"/>
        <v>0</v>
      </c>
      <c r="Q13" s="278">
        <f t="shared" si="2"/>
        <v>0</v>
      </c>
      <c r="R13" s="278">
        <f t="shared" si="2"/>
        <v>0</v>
      </c>
      <c r="S13" s="278">
        <f t="shared" si="2"/>
        <v>0</v>
      </c>
      <c r="T13" s="278">
        <f t="shared" si="2"/>
        <v>0</v>
      </c>
      <c r="U13" s="278">
        <f t="shared" si="2"/>
        <v>0</v>
      </c>
      <c r="V13" s="278">
        <f t="shared" si="2"/>
        <v>0</v>
      </c>
      <c r="W13" s="278">
        <f t="shared" si="2"/>
        <v>0</v>
      </c>
      <c r="X13" s="278">
        <f t="shared" si="2"/>
        <v>0</v>
      </c>
      <c r="Y13" s="278">
        <f t="shared" si="2"/>
        <v>0</v>
      </c>
      <c r="Z13" s="278">
        <f t="shared" si="2"/>
        <v>0</v>
      </c>
      <c r="AA13" s="278">
        <f t="shared" si="2"/>
        <v>0</v>
      </c>
      <c r="AB13" s="278">
        <f t="shared" si="2"/>
        <v>0</v>
      </c>
      <c r="AC13" s="278">
        <f t="shared" si="2"/>
        <v>0</v>
      </c>
      <c r="AD13" s="278">
        <f t="shared" si="2"/>
        <v>0</v>
      </c>
      <c r="AE13" s="278">
        <f t="shared" si="2"/>
        <v>0</v>
      </c>
      <c r="AF13" s="278">
        <f t="shared" si="2"/>
        <v>0</v>
      </c>
      <c r="AG13" s="278">
        <f t="shared" si="2"/>
        <v>0</v>
      </c>
      <c r="AH13" s="278">
        <f t="shared" si="2"/>
        <v>0</v>
      </c>
      <c r="AI13" s="278">
        <f t="shared" si="2"/>
        <v>0</v>
      </c>
      <c r="AJ13" s="278">
        <f t="shared" si="2"/>
        <v>0</v>
      </c>
      <c r="AK13" s="278">
        <f t="shared" si="2"/>
        <v>0</v>
      </c>
      <c r="AL13" s="278">
        <f t="shared" si="2"/>
        <v>0</v>
      </c>
      <c r="AM13" s="278">
        <f t="shared" si="2"/>
        <v>0</v>
      </c>
      <c r="AN13" s="278">
        <f t="shared" si="2"/>
        <v>0</v>
      </c>
      <c r="AO13" s="278">
        <f t="shared" si="2"/>
        <v>0</v>
      </c>
      <c r="AP13" s="278">
        <f t="shared" si="2"/>
        <v>0</v>
      </c>
      <c r="AQ13" s="278">
        <f t="shared" si="2"/>
        <v>0</v>
      </c>
      <c r="AR13" s="278">
        <f t="shared" si="2"/>
        <v>0</v>
      </c>
      <c r="AS13" s="278">
        <f t="shared" si="2"/>
        <v>0</v>
      </c>
      <c r="AT13" s="278">
        <f t="shared" si="2"/>
        <v>0</v>
      </c>
      <c r="AU13" s="278">
        <f t="shared" si="2"/>
        <v>0</v>
      </c>
      <c r="AV13" s="278">
        <f t="shared" si="2"/>
        <v>0</v>
      </c>
      <c r="AW13" s="278">
        <f t="shared" si="2"/>
        <v>0</v>
      </c>
      <c r="AX13" s="278">
        <f t="shared" si="2"/>
        <v>0</v>
      </c>
      <c r="AY13" s="278">
        <f t="shared" si="2"/>
        <v>0</v>
      </c>
      <c r="AZ13" s="278">
        <f t="shared" si="2"/>
        <v>0</v>
      </c>
      <c r="BA13" s="278">
        <f t="shared" si="2"/>
        <v>0</v>
      </c>
      <c r="BB13" s="278">
        <f t="shared" si="2"/>
        <v>0</v>
      </c>
      <c r="BC13" s="278">
        <f t="shared" si="2"/>
        <v>0</v>
      </c>
      <c r="BD13" s="278">
        <f t="shared" si="2"/>
        <v>0</v>
      </c>
      <c r="BE13" s="278">
        <f t="shared" si="2"/>
        <v>0</v>
      </c>
      <c r="BF13" s="278">
        <f t="shared" si="2"/>
        <v>0</v>
      </c>
      <c r="BG13" s="278">
        <f t="shared" si="2"/>
        <v>0</v>
      </c>
      <c r="BH13" s="278">
        <f t="shared" si="2"/>
        <v>0</v>
      </c>
      <c r="BI13" s="278">
        <f t="shared" si="2"/>
        <v>0</v>
      </c>
      <c r="BJ13" s="278">
        <f t="shared" si="2"/>
        <v>0</v>
      </c>
      <c r="BK13" s="278">
        <f t="shared" si="2"/>
        <v>0</v>
      </c>
      <c r="BL13" s="278">
        <f t="shared" si="2"/>
        <v>0</v>
      </c>
      <c r="BM13" s="278">
        <f t="shared" si="2"/>
        <v>0</v>
      </c>
      <c r="BN13" s="278">
        <f t="shared" si="2"/>
        <v>0</v>
      </c>
      <c r="BO13" s="278">
        <f t="shared" si="2"/>
        <v>0</v>
      </c>
      <c r="BP13" s="278">
        <f t="shared" si="2"/>
        <v>0</v>
      </c>
      <c r="BQ13" s="278">
        <f t="shared" si="2"/>
        <v>0</v>
      </c>
      <c r="BR13" s="278">
        <f t="shared" si="2"/>
        <v>0</v>
      </c>
      <c r="BS13" s="278">
        <f t="shared" si="2"/>
        <v>0</v>
      </c>
      <c r="BT13" s="278">
        <f t="shared" si="2"/>
        <v>0</v>
      </c>
      <c r="BU13" s="278">
        <f t="shared" ref="BU13:DC13" si="3">BU11*BU12</f>
        <v>0</v>
      </c>
      <c r="BV13" s="278">
        <f t="shared" si="3"/>
        <v>0</v>
      </c>
      <c r="BW13" s="278">
        <f t="shared" si="3"/>
        <v>0</v>
      </c>
      <c r="BX13" s="278">
        <f t="shared" si="3"/>
        <v>0</v>
      </c>
      <c r="BY13" s="278">
        <f t="shared" si="3"/>
        <v>0</v>
      </c>
      <c r="BZ13" s="278">
        <f t="shared" si="3"/>
        <v>0</v>
      </c>
      <c r="CA13" s="278">
        <f t="shared" si="3"/>
        <v>0</v>
      </c>
      <c r="CB13" s="278">
        <f t="shared" si="3"/>
        <v>0</v>
      </c>
      <c r="CC13" s="278">
        <f t="shared" si="3"/>
        <v>0</v>
      </c>
      <c r="CD13" s="278">
        <f t="shared" si="3"/>
        <v>0</v>
      </c>
      <c r="CE13" s="278">
        <f t="shared" si="3"/>
        <v>0</v>
      </c>
      <c r="CF13" s="278">
        <f t="shared" si="3"/>
        <v>0</v>
      </c>
      <c r="CG13" s="278">
        <f t="shared" si="3"/>
        <v>0</v>
      </c>
      <c r="CH13" s="278">
        <f t="shared" si="3"/>
        <v>0</v>
      </c>
      <c r="CI13" s="278">
        <f t="shared" si="3"/>
        <v>0</v>
      </c>
      <c r="CJ13" s="278">
        <f t="shared" si="3"/>
        <v>0</v>
      </c>
      <c r="CK13" s="278">
        <f t="shared" si="3"/>
        <v>0</v>
      </c>
      <c r="CL13" s="278">
        <f t="shared" si="3"/>
        <v>0</v>
      </c>
      <c r="CM13" s="278">
        <f t="shared" si="3"/>
        <v>0</v>
      </c>
      <c r="CN13" s="278">
        <f t="shared" si="3"/>
        <v>0</v>
      </c>
      <c r="CO13" s="278">
        <f t="shared" si="3"/>
        <v>0</v>
      </c>
      <c r="CP13" s="278">
        <f t="shared" si="3"/>
        <v>0</v>
      </c>
      <c r="CQ13" s="278">
        <f t="shared" si="3"/>
        <v>0</v>
      </c>
      <c r="CR13" s="278">
        <f t="shared" si="3"/>
        <v>0</v>
      </c>
      <c r="CS13" s="278">
        <f t="shared" si="3"/>
        <v>0</v>
      </c>
      <c r="CT13" s="278">
        <f t="shared" si="3"/>
        <v>0</v>
      </c>
      <c r="CU13" s="278">
        <f t="shared" si="3"/>
        <v>0</v>
      </c>
      <c r="CV13" s="278">
        <f t="shared" si="3"/>
        <v>0</v>
      </c>
      <c r="CW13" s="278">
        <f t="shared" si="3"/>
        <v>0</v>
      </c>
      <c r="CX13" s="278">
        <f t="shared" si="3"/>
        <v>0</v>
      </c>
      <c r="CY13" s="278">
        <f t="shared" si="3"/>
        <v>0</v>
      </c>
      <c r="CZ13" s="278">
        <f t="shared" si="3"/>
        <v>0</v>
      </c>
      <c r="DA13" s="278">
        <f t="shared" si="3"/>
        <v>0</v>
      </c>
      <c r="DB13" s="278">
        <f t="shared" si="3"/>
        <v>0</v>
      </c>
      <c r="DC13" s="278">
        <f t="shared" si="3"/>
        <v>0</v>
      </c>
    </row>
    <row r="14" spans="1:107" ht="15" customHeight="1" x14ac:dyDescent="0.35">
      <c r="B14" s="885">
        <v>7</v>
      </c>
      <c r="C14" s="261" t="s">
        <v>1133</v>
      </c>
      <c r="D14" s="261"/>
      <c r="E14" s="267" t="s">
        <v>68</v>
      </c>
      <c r="F14" s="268" t="s">
        <v>1220</v>
      </c>
      <c r="G14" s="273" t="str">
        <f>IF(COUNTA(H14:DC14)=0,"",IF(OR(LARGE(H14:DC14,1)&gt;3,SMALL(H14:DC14,1)&lt;0),"ERRO",""))</f>
        <v/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07" ht="15" customHeight="1" x14ac:dyDescent="0.35">
      <c r="B15" s="886"/>
      <c r="C15" s="261" t="s">
        <v>1134</v>
      </c>
      <c r="D15" s="261"/>
      <c r="E15" s="262" t="s">
        <v>1131</v>
      </c>
      <c r="F15" s="268" t="s">
        <v>1221</v>
      </c>
      <c r="G15" s="273" t="str">
        <f>IF(COUNTA(H15:DC15)=0,"",IF(OR(LARGE(H15:DC15,1)&gt;22,SMALL(H15:DC15,1)&lt;0),"ERRO",""))</f>
        <v/>
      </c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07" ht="15" customHeight="1" x14ac:dyDescent="0.35">
      <c r="B16" s="886"/>
      <c r="C16" s="261" t="s">
        <v>1135</v>
      </c>
      <c r="D16" s="261"/>
      <c r="E16" s="262" t="s">
        <v>1132</v>
      </c>
      <c r="F16" s="268" t="s">
        <v>1222</v>
      </c>
      <c r="G16" s="273" t="str">
        <f>IF(COUNTA(H16:DC16)=0,"",IF(OR(LARGE(H16:DC16,1)&gt;12,SMALL(H16:DC16,1)&lt;0),"ERRO",""))</f>
        <v/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ht="15" customHeight="1" x14ac:dyDescent="0.35">
      <c r="B17" s="886"/>
      <c r="C17" s="261" t="s">
        <v>643</v>
      </c>
      <c r="D17" s="261"/>
      <c r="E17" s="267" t="s">
        <v>5</v>
      </c>
      <c r="F17" s="268" t="s">
        <v>1060</v>
      </c>
      <c r="G17" s="269">
        <f>SUM(H17:DC17)</f>
        <v>0</v>
      </c>
      <c r="H17" s="272">
        <f>H10*((H14*H15*H16)/792)</f>
        <v>0</v>
      </c>
      <c r="I17" s="272">
        <f>I10*((I14*I15*I16)/792)</f>
        <v>0</v>
      </c>
      <c r="J17" s="272">
        <f t="shared" ref="J17:BT17" si="4">J10*((J14*J15*J16)/792)</f>
        <v>0</v>
      </c>
      <c r="K17" s="272">
        <f t="shared" si="4"/>
        <v>0</v>
      </c>
      <c r="L17" s="272">
        <f t="shared" si="4"/>
        <v>0</v>
      </c>
      <c r="M17" s="272">
        <f t="shared" si="4"/>
        <v>0</v>
      </c>
      <c r="N17" s="272">
        <f t="shared" si="4"/>
        <v>0</v>
      </c>
      <c r="O17" s="272">
        <f t="shared" si="4"/>
        <v>0</v>
      </c>
      <c r="P17" s="272">
        <f t="shared" si="4"/>
        <v>0</v>
      </c>
      <c r="Q17" s="272">
        <f t="shared" si="4"/>
        <v>0</v>
      </c>
      <c r="R17" s="272">
        <f t="shared" si="4"/>
        <v>0</v>
      </c>
      <c r="S17" s="272">
        <f t="shared" si="4"/>
        <v>0</v>
      </c>
      <c r="T17" s="272">
        <f t="shared" si="4"/>
        <v>0</v>
      </c>
      <c r="U17" s="272">
        <f t="shared" si="4"/>
        <v>0</v>
      </c>
      <c r="V17" s="272">
        <f t="shared" si="4"/>
        <v>0</v>
      </c>
      <c r="W17" s="272">
        <f t="shared" si="4"/>
        <v>0</v>
      </c>
      <c r="X17" s="272">
        <f t="shared" si="4"/>
        <v>0</v>
      </c>
      <c r="Y17" s="272">
        <f t="shared" si="4"/>
        <v>0</v>
      </c>
      <c r="Z17" s="272">
        <f t="shared" si="4"/>
        <v>0</v>
      </c>
      <c r="AA17" s="272">
        <f t="shared" si="4"/>
        <v>0</v>
      </c>
      <c r="AB17" s="272">
        <f t="shared" si="4"/>
        <v>0</v>
      </c>
      <c r="AC17" s="272">
        <f t="shared" si="4"/>
        <v>0</v>
      </c>
      <c r="AD17" s="272">
        <f t="shared" si="4"/>
        <v>0</v>
      </c>
      <c r="AE17" s="272">
        <f t="shared" si="4"/>
        <v>0</v>
      </c>
      <c r="AF17" s="272">
        <f t="shared" si="4"/>
        <v>0</v>
      </c>
      <c r="AG17" s="272">
        <f t="shared" si="4"/>
        <v>0</v>
      </c>
      <c r="AH17" s="272">
        <f t="shared" si="4"/>
        <v>0</v>
      </c>
      <c r="AI17" s="272">
        <f t="shared" si="4"/>
        <v>0</v>
      </c>
      <c r="AJ17" s="272">
        <f t="shared" si="4"/>
        <v>0</v>
      </c>
      <c r="AK17" s="272">
        <f t="shared" si="4"/>
        <v>0</v>
      </c>
      <c r="AL17" s="272">
        <f t="shared" si="4"/>
        <v>0</v>
      </c>
      <c r="AM17" s="272">
        <f t="shared" si="4"/>
        <v>0</v>
      </c>
      <c r="AN17" s="272">
        <f t="shared" si="4"/>
        <v>0</v>
      </c>
      <c r="AO17" s="272">
        <f t="shared" si="4"/>
        <v>0</v>
      </c>
      <c r="AP17" s="272">
        <f t="shared" si="4"/>
        <v>0</v>
      </c>
      <c r="AQ17" s="272">
        <f t="shared" si="4"/>
        <v>0</v>
      </c>
      <c r="AR17" s="272">
        <f t="shared" si="4"/>
        <v>0</v>
      </c>
      <c r="AS17" s="272">
        <f t="shared" si="4"/>
        <v>0</v>
      </c>
      <c r="AT17" s="272">
        <f t="shared" si="4"/>
        <v>0</v>
      </c>
      <c r="AU17" s="272">
        <f t="shared" si="4"/>
        <v>0</v>
      </c>
      <c r="AV17" s="272">
        <f t="shared" si="4"/>
        <v>0</v>
      </c>
      <c r="AW17" s="272">
        <f t="shared" si="4"/>
        <v>0</v>
      </c>
      <c r="AX17" s="272">
        <f t="shared" si="4"/>
        <v>0</v>
      </c>
      <c r="AY17" s="272">
        <f t="shared" si="4"/>
        <v>0</v>
      </c>
      <c r="AZ17" s="272">
        <f t="shared" si="4"/>
        <v>0</v>
      </c>
      <c r="BA17" s="272">
        <f t="shared" si="4"/>
        <v>0</v>
      </c>
      <c r="BB17" s="272">
        <f t="shared" si="4"/>
        <v>0</v>
      </c>
      <c r="BC17" s="272">
        <f t="shared" si="4"/>
        <v>0</v>
      </c>
      <c r="BD17" s="272">
        <f t="shared" si="4"/>
        <v>0</v>
      </c>
      <c r="BE17" s="272">
        <f t="shared" si="4"/>
        <v>0</v>
      </c>
      <c r="BF17" s="272">
        <f t="shared" si="4"/>
        <v>0</v>
      </c>
      <c r="BG17" s="272">
        <f t="shared" si="4"/>
        <v>0</v>
      </c>
      <c r="BH17" s="272">
        <f t="shared" si="4"/>
        <v>0</v>
      </c>
      <c r="BI17" s="272">
        <f t="shared" si="4"/>
        <v>0</v>
      </c>
      <c r="BJ17" s="272">
        <f t="shared" si="4"/>
        <v>0</v>
      </c>
      <c r="BK17" s="272">
        <f t="shared" si="4"/>
        <v>0</v>
      </c>
      <c r="BL17" s="272">
        <f t="shared" si="4"/>
        <v>0</v>
      </c>
      <c r="BM17" s="272">
        <f t="shared" si="4"/>
        <v>0</v>
      </c>
      <c r="BN17" s="272">
        <f t="shared" si="4"/>
        <v>0</v>
      </c>
      <c r="BO17" s="272">
        <f t="shared" si="4"/>
        <v>0</v>
      </c>
      <c r="BP17" s="272">
        <f t="shared" si="4"/>
        <v>0</v>
      </c>
      <c r="BQ17" s="272">
        <f t="shared" si="4"/>
        <v>0</v>
      </c>
      <c r="BR17" s="272">
        <f t="shared" si="4"/>
        <v>0</v>
      </c>
      <c r="BS17" s="272">
        <f t="shared" si="4"/>
        <v>0</v>
      </c>
      <c r="BT17" s="272">
        <f t="shared" si="4"/>
        <v>0</v>
      </c>
      <c r="BU17" s="272">
        <f t="shared" ref="BU17:DC17" si="5">BU10*((BU14*BU15*BU16)/792)</f>
        <v>0</v>
      </c>
      <c r="BV17" s="272">
        <f t="shared" si="5"/>
        <v>0</v>
      </c>
      <c r="BW17" s="272">
        <f t="shared" si="5"/>
        <v>0</v>
      </c>
      <c r="BX17" s="272">
        <f t="shared" si="5"/>
        <v>0</v>
      </c>
      <c r="BY17" s="272">
        <f t="shared" si="5"/>
        <v>0</v>
      </c>
      <c r="BZ17" s="272">
        <f t="shared" si="5"/>
        <v>0</v>
      </c>
      <c r="CA17" s="272">
        <f t="shared" si="5"/>
        <v>0</v>
      </c>
      <c r="CB17" s="272">
        <f t="shared" si="5"/>
        <v>0</v>
      </c>
      <c r="CC17" s="272">
        <f t="shared" si="5"/>
        <v>0</v>
      </c>
      <c r="CD17" s="272">
        <f t="shared" si="5"/>
        <v>0</v>
      </c>
      <c r="CE17" s="272">
        <f t="shared" si="5"/>
        <v>0</v>
      </c>
      <c r="CF17" s="272">
        <f t="shared" si="5"/>
        <v>0</v>
      </c>
      <c r="CG17" s="272">
        <f t="shared" si="5"/>
        <v>0</v>
      </c>
      <c r="CH17" s="272">
        <f t="shared" si="5"/>
        <v>0</v>
      </c>
      <c r="CI17" s="272">
        <f t="shared" si="5"/>
        <v>0</v>
      </c>
      <c r="CJ17" s="272">
        <f t="shared" si="5"/>
        <v>0</v>
      </c>
      <c r="CK17" s="272">
        <f t="shared" si="5"/>
        <v>0</v>
      </c>
      <c r="CL17" s="272">
        <f t="shared" si="5"/>
        <v>0</v>
      </c>
      <c r="CM17" s="272">
        <f t="shared" si="5"/>
        <v>0</v>
      </c>
      <c r="CN17" s="272">
        <f t="shared" si="5"/>
        <v>0</v>
      </c>
      <c r="CO17" s="272">
        <f t="shared" si="5"/>
        <v>0</v>
      </c>
      <c r="CP17" s="272">
        <f t="shared" si="5"/>
        <v>0</v>
      </c>
      <c r="CQ17" s="272">
        <f t="shared" si="5"/>
        <v>0</v>
      </c>
      <c r="CR17" s="272">
        <f t="shared" si="5"/>
        <v>0</v>
      </c>
      <c r="CS17" s="272">
        <f t="shared" si="5"/>
        <v>0</v>
      </c>
      <c r="CT17" s="272">
        <f t="shared" si="5"/>
        <v>0</v>
      </c>
      <c r="CU17" s="272">
        <f t="shared" si="5"/>
        <v>0</v>
      </c>
      <c r="CV17" s="272">
        <f t="shared" si="5"/>
        <v>0</v>
      </c>
      <c r="CW17" s="272">
        <f t="shared" si="5"/>
        <v>0</v>
      </c>
      <c r="CX17" s="272">
        <f t="shared" si="5"/>
        <v>0</v>
      </c>
      <c r="CY17" s="272">
        <f t="shared" si="5"/>
        <v>0</v>
      </c>
      <c r="CZ17" s="272">
        <f t="shared" si="5"/>
        <v>0</v>
      </c>
      <c r="DA17" s="272">
        <f t="shared" si="5"/>
        <v>0</v>
      </c>
      <c r="DB17" s="272">
        <f t="shared" si="5"/>
        <v>0</v>
      </c>
      <c r="DC17" s="272">
        <f t="shared" si="5"/>
        <v>0</v>
      </c>
    </row>
    <row r="18" spans="2:107" ht="15" customHeight="1" x14ac:dyDescent="0.35">
      <c r="B18" s="887"/>
      <c r="C18" s="261" t="s">
        <v>60</v>
      </c>
      <c r="D18" s="261"/>
      <c r="E18" s="261"/>
      <c r="F18" s="268" t="s">
        <v>73</v>
      </c>
      <c r="G18" s="273" t="str">
        <f>IF(COUNTA(H18:DC18)=0,"",IF(OR(LARGE(H18:DC18,1)&gt;1,SMALL(H18:DC18,1)&lt;0),"ERRO",""))</f>
        <v/>
      </c>
      <c r="H18" s="279">
        <f>IF(H10=0,0,H17/H10)</f>
        <v>0</v>
      </c>
      <c r="I18" s="279">
        <f t="shared" ref="I18:BT18" si="6">IF(I10=0,0,I17/I10)</f>
        <v>0</v>
      </c>
      <c r="J18" s="279">
        <f t="shared" si="6"/>
        <v>0</v>
      </c>
      <c r="K18" s="279">
        <f t="shared" si="6"/>
        <v>0</v>
      </c>
      <c r="L18" s="279">
        <f t="shared" si="6"/>
        <v>0</v>
      </c>
      <c r="M18" s="279">
        <f t="shared" si="6"/>
        <v>0</v>
      </c>
      <c r="N18" s="279">
        <f t="shared" si="6"/>
        <v>0</v>
      </c>
      <c r="O18" s="279">
        <f t="shared" si="6"/>
        <v>0</v>
      </c>
      <c r="P18" s="279">
        <f t="shared" si="6"/>
        <v>0</v>
      </c>
      <c r="Q18" s="279">
        <f t="shared" si="6"/>
        <v>0</v>
      </c>
      <c r="R18" s="279">
        <f t="shared" si="6"/>
        <v>0</v>
      </c>
      <c r="S18" s="279">
        <f t="shared" si="6"/>
        <v>0</v>
      </c>
      <c r="T18" s="279">
        <f t="shared" si="6"/>
        <v>0</v>
      </c>
      <c r="U18" s="279">
        <f t="shared" si="6"/>
        <v>0</v>
      </c>
      <c r="V18" s="279">
        <f t="shared" si="6"/>
        <v>0</v>
      </c>
      <c r="W18" s="279">
        <f t="shared" si="6"/>
        <v>0</v>
      </c>
      <c r="X18" s="279">
        <f t="shared" si="6"/>
        <v>0</v>
      </c>
      <c r="Y18" s="279">
        <f t="shared" si="6"/>
        <v>0</v>
      </c>
      <c r="Z18" s="279">
        <f t="shared" si="6"/>
        <v>0</v>
      </c>
      <c r="AA18" s="279">
        <f t="shared" si="6"/>
        <v>0</v>
      </c>
      <c r="AB18" s="279">
        <f t="shared" si="6"/>
        <v>0</v>
      </c>
      <c r="AC18" s="279">
        <f t="shared" si="6"/>
        <v>0</v>
      </c>
      <c r="AD18" s="279">
        <f t="shared" si="6"/>
        <v>0</v>
      </c>
      <c r="AE18" s="279">
        <f t="shared" si="6"/>
        <v>0</v>
      </c>
      <c r="AF18" s="279">
        <f t="shared" si="6"/>
        <v>0</v>
      </c>
      <c r="AG18" s="279">
        <f t="shared" si="6"/>
        <v>0</v>
      </c>
      <c r="AH18" s="279">
        <f t="shared" si="6"/>
        <v>0</v>
      </c>
      <c r="AI18" s="279">
        <f t="shared" si="6"/>
        <v>0</v>
      </c>
      <c r="AJ18" s="279">
        <f t="shared" si="6"/>
        <v>0</v>
      </c>
      <c r="AK18" s="279">
        <f t="shared" si="6"/>
        <v>0</v>
      </c>
      <c r="AL18" s="279">
        <f t="shared" si="6"/>
        <v>0</v>
      </c>
      <c r="AM18" s="279">
        <f t="shared" si="6"/>
        <v>0</v>
      </c>
      <c r="AN18" s="279">
        <f t="shared" si="6"/>
        <v>0</v>
      </c>
      <c r="AO18" s="279">
        <f t="shared" si="6"/>
        <v>0</v>
      </c>
      <c r="AP18" s="279">
        <f t="shared" si="6"/>
        <v>0</v>
      </c>
      <c r="AQ18" s="279">
        <f t="shared" si="6"/>
        <v>0</v>
      </c>
      <c r="AR18" s="279">
        <f t="shared" si="6"/>
        <v>0</v>
      </c>
      <c r="AS18" s="279">
        <f t="shared" si="6"/>
        <v>0</v>
      </c>
      <c r="AT18" s="279">
        <f t="shared" si="6"/>
        <v>0</v>
      </c>
      <c r="AU18" s="279">
        <f t="shared" si="6"/>
        <v>0</v>
      </c>
      <c r="AV18" s="279">
        <f t="shared" si="6"/>
        <v>0</v>
      </c>
      <c r="AW18" s="279">
        <f t="shared" si="6"/>
        <v>0</v>
      </c>
      <c r="AX18" s="279">
        <f t="shared" si="6"/>
        <v>0</v>
      </c>
      <c r="AY18" s="279">
        <f t="shared" si="6"/>
        <v>0</v>
      </c>
      <c r="AZ18" s="279">
        <f t="shared" si="6"/>
        <v>0</v>
      </c>
      <c r="BA18" s="279">
        <f t="shared" si="6"/>
        <v>0</v>
      </c>
      <c r="BB18" s="279">
        <f t="shared" si="6"/>
        <v>0</v>
      </c>
      <c r="BC18" s="279">
        <f t="shared" si="6"/>
        <v>0</v>
      </c>
      <c r="BD18" s="279">
        <f t="shared" si="6"/>
        <v>0</v>
      </c>
      <c r="BE18" s="279">
        <f t="shared" si="6"/>
        <v>0</v>
      </c>
      <c r="BF18" s="279">
        <f t="shared" si="6"/>
        <v>0</v>
      </c>
      <c r="BG18" s="279">
        <f t="shared" si="6"/>
        <v>0</v>
      </c>
      <c r="BH18" s="279">
        <f t="shared" si="6"/>
        <v>0</v>
      </c>
      <c r="BI18" s="279">
        <f t="shared" si="6"/>
        <v>0</v>
      </c>
      <c r="BJ18" s="279">
        <f t="shared" si="6"/>
        <v>0</v>
      </c>
      <c r="BK18" s="279">
        <f t="shared" si="6"/>
        <v>0</v>
      </c>
      <c r="BL18" s="279">
        <f t="shared" si="6"/>
        <v>0</v>
      </c>
      <c r="BM18" s="279">
        <f t="shared" si="6"/>
        <v>0</v>
      </c>
      <c r="BN18" s="279">
        <f t="shared" si="6"/>
        <v>0</v>
      </c>
      <c r="BO18" s="279">
        <f t="shared" si="6"/>
        <v>0</v>
      </c>
      <c r="BP18" s="279">
        <f t="shared" si="6"/>
        <v>0</v>
      </c>
      <c r="BQ18" s="279">
        <f t="shared" si="6"/>
        <v>0</v>
      </c>
      <c r="BR18" s="279">
        <f t="shared" si="6"/>
        <v>0</v>
      </c>
      <c r="BS18" s="279">
        <f t="shared" si="6"/>
        <v>0</v>
      </c>
      <c r="BT18" s="279">
        <f t="shared" si="6"/>
        <v>0</v>
      </c>
      <c r="BU18" s="279">
        <f t="shared" ref="BU18:DC18" si="7">IF(BU10=0,0,BU17/BU10)</f>
        <v>0</v>
      </c>
      <c r="BV18" s="279">
        <f t="shared" si="7"/>
        <v>0</v>
      </c>
      <c r="BW18" s="279">
        <f t="shared" si="7"/>
        <v>0</v>
      </c>
      <c r="BX18" s="279">
        <f t="shared" si="7"/>
        <v>0</v>
      </c>
      <c r="BY18" s="279">
        <f t="shared" si="7"/>
        <v>0</v>
      </c>
      <c r="BZ18" s="279">
        <f t="shared" si="7"/>
        <v>0</v>
      </c>
      <c r="CA18" s="279">
        <f t="shared" si="7"/>
        <v>0</v>
      </c>
      <c r="CB18" s="279">
        <f t="shared" si="7"/>
        <v>0</v>
      </c>
      <c r="CC18" s="279">
        <f t="shared" si="7"/>
        <v>0</v>
      </c>
      <c r="CD18" s="279">
        <f t="shared" si="7"/>
        <v>0</v>
      </c>
      <c r="CE18" s="279">
        <f t="shared" si="7"/>
        <v>0</v>
      </c>
      <c r="CF18" s="279">
        <f t="shared" si="7"/>
        <v>0</v>
      </c>
      <c r="CG18" s="279">
        <f t="shared" si="7"/>
        <v>0</v>
      </c>
      <c r="CH18" s="279">
        <f t="shared" si="7"/>
        <v>0</v>
      </c>
      <c r="CI18" s="279">
        <f t="shared" si="7"/>
        <v>0</v>
      </c>
      <c r="CJ18" s="279">
        <f t="shared" si="7"/>
        <v>0</v>
      </c>
      <c r="CK18" s="279">
        <f t="shared" si="7"/>
        <v>0</v>
      </c>
      <c r="CL18" s="279">
        <f t="shared" si="7"/>
        <v>0</v>
      </c>
      <c r="CM18" s="279">
        <f t="shared" si="7"/>
        <v>0</v>
      </c>
      <c r="CN18" s="279">
        <f t="shared" si="7"/>
        <v>0</v>
      </c>
      <c r="CO18" s="279">
        <f t="shared" si="7"/>
        <v>0</v>
      </c>
      <c r="CP18" s="279">
        <f t="shared" si="7"/>
        <v>0</v>
      </c>
      <c r="CQ18" s="279">
        <f t="shared" si="7"/>
        <v>0</v>
      </c>
      <c r="CR18" s="279">
        <f t="shared" si="7"/>
        <v>0</v>
      </c>
      <c r="CS18" s="279">
        <f t="shared" si="7"/>
        <v>0</v>
      </c>
      <c r="CT18" s="279">
        <f t="shared" si="7"/>
        <v>0</v>
      </c>
      <c r="CU18" s="279">
        <f t="shared" si="7"/>
        <v>0</v>
      </c>
      <c r="CV18" s="279">
        <f t="shared" si="7"/>
        <v>0</v>
      </c>
      <c r="CW18" s="279">
        <f t="shared" si="7"/>
        <v>0</v>
      </c>
      <c r="CX18" s="279">
        <f t="shared" si="7"/>
        <v>0</v>
      </c>
      <c r="CY18" s="279">
        <f t="shared" si="7"/>
        <v>0</v>
      </c>
      <c r="CZ18" s="279">
        <f t="shared" si="7"/>
        <v>0</v>
      </c>
      <c r="DA18" s="279">
        <f t="shared" si="7"/>
        <v>0</v>
      </c>
      <c r="DB18" s="279">
        <f t="shared" si="7"/>
        <v>0</v>
      </c>
      <c r="DC18" s="279">
        <f t="shared" si="7"/>
        <v>0</v>
      </c>
    </row>
    <row r="19" spans="2:107" ht="15" customHeight="1" x14ac:dyDescent="0.35">
      <c r="B19" s="256">
        <v>8</v>
      </c>
      <c r="C19" s="261" t="s">
        <v>61</v>
      </c>
      <c r="D19" s="261"/>
      <c r="E19" s="267" t="s">
        <v>4</v>
      </c>
      <c r="F19" s="268" t="s">
        <v>1061</v>
      </c>
      <c r="G19" s="280">
        <f>SUM(H19:DC19)</f>
        <v>0</v>
      </c>
      <c r="H19" s="278">
        <f>(H10*H13)/1000</f>
        <v>0</v>
      </c>
      <c r="I19" s="278">
        <f t="shared" ref="I19:BT19" si="8">(I10*I13)/1000</f>
        <v>0</v>
      </c>
      <c r="J19" s="278">
        <f t="shared" si="8"/>
        <v>0</v>
      </c>
      <c r="K19" s="278">
        <f t="shared" si="8"/>
        <v>0</v>
      </c>
      <c r="L19" s="278">
        <f t="shared" si="8"/>
        <v>0</v>
      </c>
      <c r="M19" s="278">
        <f t="shared" si="8"/>
        <v>0</v>
      </c>
      <c r="N19" s="278">
        <f t="shared" si="8"/>
        <v>0</v>
      </c>
      <c r="O19" s="278">
        <f t="shared" si="8"/>
        <v>0</v>
      </c>
      <c r="P19" s="278">
        <f t="shared" si="8"/>
        <v>0</v>
      </c>
      <c r="Q19" s="278">
        <f t="shared" si="8"/>
        <v>0</v>
      </c>
      <c r="R19" s="278">
        <f t="shared" si="8"/>
        <v>0</v>
      </c>
      <c r="S19" s="278">
        <f t="shared" si="8"/>
        <v>0</v>
      </c>
      <c r="T19" s="278">
        <f t="shared" si="8"/>
        <v>0</v>
      </c>
      <c r="U19" s="278">
        <f t="shared" si="8"/>
        <v>0</v>
      </c>
      <c r="V19" s="278">
        <f t="shared" si="8"/>
        <v>0</v>
      </c>
      <c r="W19" s="278">
        <f t="shared" si="8"/>
        <v>0</v>
      </c>
      <c r="X19" s="278">
        <f t="shared" si="8"/>
        <v>0</v>
      </c>
      <c r="Y19" s="278">
        <f t="shared" si="8"/>
        <v>0</v>
      </c>
      <c r="Z19" s="278">
        <f t="shared" si="8"/>
        <v>0</v>
      </c>
      <c r="AA19" s="278">
        <f t="shared" si="8"/>
        <v>0</v>
      </c>
      <c r="AB19" s="278">
        <f t="shared" si="8"/>
        <v>0</v>
      </c>
      <c r="AC19" s="278">
        <f t="shared" si="8"/>
        <v>0</v>
      </c>
      <c r="AD19" s="278">
        <f t="shared" si="8"/>
        <v>0</v>
      </c>
      <c r="AE19" s="278">
        <f t="shared" si="8"/>
        <v>0</v>
      </c>
      <c r="AF19" s="278">
        <f t="shared" si="8"/>
        <v>0</v>
      </c>
      <c r="AG19" s="278">
        <f t="shared" si="8"/>
        <v>0</v>
      </c>
      <c r="AH19" s="278">
        <f t="shared" si="8"/>
        <v>0</v>
      </c>
      <c r="AI19" s="278">
        <f t="shared" si="8"/>
        <v>0</v>
      </c>
      <c r="AJ19" s="278">
        <f t="shared" si="8"/>
        <v>0</v>
      </c>
      <c r="AK19" s="278">
        <f t="shared" si="8"/>
        <v>0</v>
      </c>
      <c r="AL19" s="278">
        <f t="shared" si="8"/>
        <v>0</v>
      </c>
      <c r="AM19" s="278">
        <f t="shared" si="8"/>
        <v>0</v>
      </c>
      <c r="AN19" s="278">
        <f t="shared" si="8"/>
        <v>0</v>
      </c>
      <c r="AO19" s="278">
        <f t="shared" si="8"/>
        <v>0</v>
      </c>
      <c r="AP19" s="278">
        <f t="shared" si="8"/>
        <v>0</v>
      </c>
      <c r="AQ19" s="278">
        <f t="shared" si="8"/>
        <v>0</v>
      </c>
      <c r="AR19" s="278">
        <f t="shared" si="8"/>
        <v>0</v>
      </c>
      <c r="AS19" s="278">
        <f t="shared" si="8"/>
        <v>0</v>
      </c>
      <c r="AT19" s="278">
        <f t="shared" si="8"/>
        <v>0</v>
      </c>
      <c r="AU19" s="278">
        <f t="shared" si="8"/>
        <v>0</v>
      </c>
      <c r="AV19" s="278">
        <f t="shared" si="8"/>
        <v>0</v>
      </c>
      <c r="AW19" s="278">
        <f t="shared" si="8"/>
        <v>0</v>
      </c>
      <c r="AX19" s="278">
        <f t="shared" si="8"/>
        <v>0</v>
      </c>
      <c r="AY19" s="278">
        <f t="shared" si="8"/>
        <v>0</v>
      </c>
      <c r="AZ19" s="278">
        <f t="shared" si="8"/>
        <v>0</v>
      </c>
      <c r="BA19" s="278">
        <f t="shared" si="8"/>
        <v>0</v>
      </c>
      <c r="BB19" s="278">
        <f t="shared" si="8"/>
        <v>0</v>
      </c>
      <c r="BC19" s="278">
        <f t="shared" si="8"/>
        <v>0</v>
      </c>
      <c r="BD19" s="278">
        <f t="shared" si="8"/>
        <v>0</v>
      </c>
      <c r="BE19" s="278">
        <f t="shared" si="8"/>
        <v>0</v>
      </c>
      <c r="BF19" s="278">
        <f t="shared" si="8"/>
        <v>0</v>
      </c>
      <c r="BG19" s="278">
        <f t="shared" si="8"/>
        <v>0</v>
      </c>
      <c r="BH19" s="278">
        <f t="shared" si="8"/>
        <v>0</v>
      </c>
      <c r="BI19" s="278">
        <f t="shared" si="8"/>
        <v>0</v>
      </c>
      <c r="BJ19" s="278">
        <f t="shared" si="8"/>
        <v>0</v>
      </c>
      <c r="BK19" s="278">
        <f t="shared" si="8"/>
        <v>0</v>
      </c>
      <c r="BL19" s="278">
        <f t="shared" si="8"/>
        <v>0</v>
      </c>
      <c r="BM19" s="278">
        <f t="shared" si="8"/>
        <v>0</v>
      </c>
      <c r="BN19" s="278">
        <f t="shared" si="8"/>
        <v>0</v>
      </c>
      <c r="BO19" s="278">
        <f t="shared" si="8"/>
        <v>0</v>
      </c>
      <c r="BP19" s="278">
        <f t="shared" si="8"/>
        <v>0</v>
      </c>
      <c r="BQ19" s="278">
        <f t="shared" si="8"/>
        <v>0</v>
      </c>
      <c r="BR19" s="278">
        <f t="shared" si="8"/>
        <v>0</v>
      </c>
      <c r="BS19" s="278">
        <f t="shared" si="8"/>
        <v>0</v>
      </c>
      <c r="BT19" s="278">
        <f t="shared" si="8"/>
        <v>0</v>
      </c>
      <c r="BU19" s="278">
        <f t="shared" ref="BU19:DC19" si="9">(BU10*BU13)/1000</f>
        <v>0</v>
      </c>
      <c r="BV19" s="278">
        <f t="shared" si="9"/>
        <v>0</v>
      </c>
      <c r="BW19" s="278">
        <f t="shared" si="9"/>
        <v>0</v>
      </c>
      <c r="BX19" s="278">
        <f t="shared" si="9"/>
        <v>0</v>
      </c>
      <c r="BY19" s="278">
        <f t="shared" si="9"/>
        <v>0</v>
      </c>
      <c r="BZ19" s="278">
        <f t="shared" si="9"/>
        <v>0</v>
      </c>
      <c r="CA19" s="278">
        <f t="shared" si="9"/>
        <v>0</v>
      </c>
      <c r="CB19" s="278">
        <f t="shared" si="9"/>
        <v>0</v>
      </c>
      <c r="CC19" s="278">
        <f t="shared" si="9"/>
        <v>0</v>
      </c>
      <c r="CD19" s="278">
        <f t="shared" si="9"/>
        <v>0</v>
      </c>
      <c r="CE19" s="278">
        <f t="shared" si="9"/>
        <v>0</v>
      </c>
      <c r="CF19" s="278">
        <f t="shared" si="9"/>
        <v>0</v>
      </c>
      <c r="CG19" s="278">
        <f t="shared" si="9"/>
        <v>0</v>
      </c>
      <c r="CH19" s="278">
        <f t="shared" si="9"/>
        <v>0</v>
      </c>
      <c r="CI19" s="278">
        <f t="shared" si="9"/>
        <v>0</v>
      </c>
      <c r="CJ19" s="278">
        <f t="shared" si="9"/>
        <v>0</v>
      </c>
      <c r="CK19" s="278">
        <f t="shared" si="9"/>
        <v>0</v>
      </c>
      <c r="CL19" s="278">
        <f t="shared" si="9"/>
        <v>0</v>
      </c>
      <c r="CM19" s="278">
        <f t="shared" si="9"/>
        <v>0</v>
      </c>
      <c r="CN19" s="278">
        <f t="shared" si="9"/>
        <v>0</v>
      </c>
      <c r="CO19" s="278">
        <f t="shared" si="9"/>
        <v>0</v>
      </c>
      <c r="CP19" s="278">
        <f t="shared" si="9"/>
        <v>0</v>
      </c>
      <c r="CQ19" s="278">
        <f t="shared" si="9"/>
        <v>0</v>
      </c>
      <c r="CR19" s="278">
        <f t="shared" si="9"/>
        <v>0</v>
      </c>
      <c r="CS19" s="278">
        <f t="shared" si="9"/>
        <v>0</v>
      </c>
      <c r="CT19" s="278">
        <f t="shared" si="9"/>
        <v>0</v>
      </c>
      <c r="CU19" s="278">
        <f t="shared" si="9"/>
        <v>0</v>
      </c>
      <c r="CV19" s="278">
        <f t="shared" si="9"/>
        <v>0</v>
      </c>
      <c r="CW19" s="278">
        <f t="shared" si="9"/>
        <v>0</v>
      </c>
      <c r="CX19" s="278">
        <f t="shared" si="9"/>
        <v>0</v>
      </c>
      <c r="CY19" s="278">
        <f t="shared" si="9"/>
        <v>0</v>
      </c>
      <c r="CZ19" s="278">
        <f t="shared" si="9"/>
        <v>0</v>
      </c>
      <c r="DA19" s="278">
        <f t="shared" si="9"/>
        <v>0</v>
      </c>
      <c r="DB19" s="278">
        <f t="shared" si="9"/>
        <v>0</v>
      </c>
      <c r="DC19" s="278">
        <f t="shared" si="9"/>
        <v>0</v>
      </c>
    </row>
    <row r="20" spans="2:107" ht="15" customHeight="1" x14ac:dyDescent="0.35">
      <c r="B20" s="256">
        <v>9</v>
      </c>
      <c r="C20" s="261" t="s">
        <v>62</v>
      </c>
      <c r="D20" s="261"/>
      <c r="E20" s="262" t="s">
        <v>5</v>
      </c>
      <c r="F20" s="268" t="s">
        <v>874</v>
      </c>
      <c r="G20" s="281">
        <f>SUM(H20:DC20)</f>
        <v>0</v>
      </c>
      <c r="H20" s="282">
        <f>H10*H18</f>
        <v>0</v>
      </c>
      <c r="I20" s="282">
        <f t="shared" ref="I20:BT20" si="10">I10*I18</f>
        <v>0</v>
      </c>
      <c r="J20" s="282">
        <f t="shared" si="10"/>
        <v>0</v>
      </c>
      <c r="K20" s="282">
        <f t="shared" si="10"/>
        <v>0</v>
      </c>
      <c r="L20" s="282">
        <f t="shared" si="10"/>
        <v>0</v>
      </c>
      <c r="M20" s="282">
        <f t="shared" si="10"/>
        <v>0</v>
      </c>
      <c r="N20" s="282">
        <f t="shared" si="10"/>
        <v>0</v>
      </c>
      <c r="O20" s="282">
        <f t="shared" si="10"/>
        <v>0</v>
      </c>
      <c r="P20" s="282">
        <f t="shared" si="10"/>
        <v>0</v>
      </c>
      <c r="Q20" s="282">
        <f t="shared" si="10"/>
        <v>0</v>
      </c>
      <c r="R20" s="282">
        <f t="shared" si="10"/>
        <v>0</v>
      </c>
      <c r="S20" s="282">
        <f t="shared" si="10"/>
        <v>0</v>
      </c>
      <c r="T20" s="282">
        <f t="shared" si="10"/>
        <v>0</v>
      </c>
      <c r="U20" s="282">
        <f t="shared" si="10"/>
        <v>0</v>
      </c>
      <c r="V20" s="282">
        <f t="shared" si="10"/>
        <v>0</v>
      </c>
      <c r="W20" s="282">
        <f t="shared" si="10"/>
        <v>0</v>
      </c>
      <c r="X20" s="282">
        <f t="shared" si="10"/>
        <v>0</v>
      </c>
      <c r="Y20" s="282">
        <f t="shared" si="10"/>
        <v>0</v>
      </c>
      <c r="Z20" s="282">
        <f t="shared" si="10"/>
        <v>0</v>
      </c>
      <c r="AA20" s="282">
        <f t="shared" si="10"/>
        <v>0</v>
      </c>
      <c r="AB20" s="282">
        <f t="shared" si="10"/>
        <v>0</v>
      </c>
      <c r="AC20" s="282">
        <f t="shared" si="10"/>
        <v>0</v>
      </c>
      <c r="AD20" s="282">
        <f t="shared" si="10"/>
        <v>0</v>
      </c>
      <c r="AE20" s="282">
        <f t="shared" si="10"/>
        <v>0</v>
      </c>
      <c r="AF20" s="282">
        <f t="shared" si="10"/>
        <v>0</v>
      </c>
      <c r="AG20" s="282">
        <f t="shared" si="10"/>
        <v>0</v>
      </c>
      <c r="AH20" s="282">
        <f t="shared" si="10"/>
        <v>0</v>
      </c>
      <c r="AI20" s="282">
        <f t="shared" si="10"/>
        <v>0</v>
      </c>
      <c r="AJ20" s="282">
        <f t="shared" si="10"/>
        <v>0</v>
      </c>
      <c r="AK20" s="282">
        <f t="shared" si="10"/>
        <v>0</v>
      </c>
      <c r="AL20" s="282">
        <f t="shared" si="10"/>
        <v>0</v>
      </c>
      <c r="AM20" s="282">
        <f t="shared" si="10"/>
        <v>0</v>
      </c>
      <c r="AN20" s="282">
        <f t="shared" si="10"/>
        <v>0</v>
      </c>
      <c r="AO20" s="282">
        <f t="shared" si="10"/>
        <v>0</v>
      </c>
      <c r="AP20" s="282">
        <f t="shared" si="10"/>
        <v>0</v>
      </c>
      <c r="AQ20" s="282">
        <f t="shared" si="10"/>
        <v>0</v>
      </c>
      <c r="AR20" s="282">
        <f t="shared" si="10"/>
        <v>0</v>
      </c>
      <c r="AS20" s="282">
        <f t="shared" si="10"/>
        <v>0</v>
      </c>
      <c r="AT20" s="282">
        <f t="shared" si="10"/>
        <v>0</v>
      </c>
      <c r="AU20" s="282">
        <f t="shared" si="10"/>
        <v>0</v>
      </c>
      <c r="AV20" s="282">
        <f t="shared" si="10"/>
        <v>0</v>
      </c>
      <c r="AW20" s="282">
        <f t="shared" si="10"/>
        <v>0</v>
      </c>
      <c r="AX20" s="282">
        <f t="shared" si="10"/>
        <v>0</v>
      </c>
      <c r="AY20" s="282">
        <f t="shared" si="10"/>
        <v>0</v>
      </c>
      <c r="AZ20" s="282">
        <f t="shared" si="10"/>
        <v>0</v>
      </c>
      <c r="BA20" s="282">
        <f t="shared" si="10"/>
        <v>0</v>
      </c>
      <c r="BB20" s="282">
        <f t="shared" si="10"/>
        <v>0</v>
      </c>
      <c r="BC20" s="282">
        <f t="shared" si="10"/>
        <v>0</v>
      </c>
      <c r="BD20" s="282">
        <f t="shared" si="10"/>
        <v>0</v>
      </c>
      <c r="BE20" s="282">
        <f t="shared" si="10"/>
        <v>0</v>
      </c>
      <c r="BF20" s="282">
        <f t="shared" si="10"/>
        <v>0</v>
      </c>
      <c r="BG20" s="282">
        <f t="shared" si="10"/>
        <v>0</v>
      </c>
      <c r="BH20" s="282">
        <f t="shared" si="10"/>
        <v>0</v>
      </c>
      <c r="BI20" s="282">
        <f t="shared" si="10"/>
        <v>0</v>
      </c>
      <c r="BJ20" s="282">
        <f t="shared" si="10"/>
        <v>0</v>
      </c>
      <c r="BK20" s="282">
        <f t="shared" si="10"/>
        <v>0</v>
      </c>
      <c r="BL20" s="282">
        <f t="shared" si="10"/>
        <v>0</v>
      </c>
      <c r="BM20" s="282">
        <f t="shared" si="10"/>
        <v>0</v>
      </c>
      <c r="BN20" s="282">
        <f t="shared" si="10"/>
        <v>0</v>
      </c>
      <c r="BO20" s="282">
        <f t="shared" si="10"/>
        <v>0</v>
      </c>
      <c r="BP20" s="282">
        <f t="shared" si="10"/>
        <v>0</v>
      </c>
      <c r="BQ20" s="282">
        <f t="shared" si="10"/>
        <v>0</v>
      </c>
      <c r="BR20" s="282">
        <f t="shared" si="10"/>
        <v>0</v>
      </c>
      <c r="BS20" s="282">
        <f t="shared" si="10"/>
        <v>0</v>
      </c>
      <c r="BT20" s="282">
        <f t="shared" si="10"/>
        <v>0</v>
      </c>
      <c r="BU20" s="282">
        <f t="shared" ref="BU20:DC20" si="11">BU10*BU18</f>
        <v>0</v>
      </c>
      <c r="BV20" s="282">
        <f t="shared" si="11"/>
        <v>0</v>
      </c>
      <c r="BW20" s="282">
        <f t="shared" si="11"/>
        <v>0</v>
      </c>
      <c r="BX20" s="282">
        <f t="shared" si="11"/>
        <v>0</v>
      </c>
      <c r="BY20" s="282">
        <f t="shared" si="11"/>
        <v>0</v>
      </c>
      <c r="BZ20" s="282">
        <f t="shared" si="11"/>
        <v>0</v>
      </c>
      <c r="CA20" s="282">
        <f t="shared" si="11"/>
        <v>0</v>
      </c>
      <c r="CB20" s="282">
        <f t="shared" si="11"/>
        <v>0</v>
      </c>
      <c r="CC20" s="282">
        <f t="shared" si="11"/>
        <v>0</v>
      </c>
      <c r="CD20" s="282">
        <f t="shared" si="11"/>
        <v>0</v>
      </c>
      <c r="CE20" s="282">
        <f t="shared" si="11"/>
        <v>0</v>
      </c>
      <c r="CF20" s="282">
        <f t="shared" si="11"/>
        <v>0</v>
      </c>
      <c r="CG20" s="282">
        <f t="shared" si="11"/>
        <v>0</v>
      </c>
      <c r="CH20" s="282">
        <f t="shared" si="11"/>
        <v>0</v>
      </c>
      <c r="CI20" s="282">
        <f t="shared" si="11"/>
        <v>0</v>
      </c>
      <c r="CJ20" s="282">
        <f t="shared" si="11"/>
        <v>0</v>
      </c>
      <c r="CK20" s="282">
        <f t="shared" si="11"/>
        <v>0</v>
      </c>
      <c r="CL20" s="282">
        <f t="shared" si="11"/>
        <v>0</v>
      </c>
      <c r="CM20" s="282">
        <f t="shared" si="11"/>
        <v>0</v>
      </c>
      <c r="CN20" s="282">
        <f t="shared" si="11"/>
        <v>0</v>
      </c>
      <c r="CO20" s="282">
        <f t="shared" si="11"/>
        <v>0</v>
      </c>
      <c r="CP20" s="282">
        <f t="shared" si="11"/>
        <v>0</v>
      </c>
      <c r="CQ20" s="282">
        <f t="shared" si="11"/>
        <v>0</v>
      </c>
      <c r="CR20" s="282">
        <f t="shared" si="11"/>
        <v>0</v>
      </c>
      <c r="CS20" s="282">
        <f t="shared" si="11"/>
        <v>0</v>
      </c>
      <c r="CT20" s="282">
        <f t="shared" si="11"/>
        <v>0</v>
      </c>
      <c r="CU20" s="282">
        <f t="shared" si="11"/>
        <v>0</v>
      </c>
      <c r="CV20" s="282">
        <f t="shared" si="11"/>
        <v>0</v>
      </c>
      <c r="CW20" s="282">
        <f t="shared" si="11"/>
        <v>0</v>
      </c>
      <c r="CX20" s="282">
        <f t="shared" si="11"/>
        <v>0</v>
      </c>
      <c r="CY20" s="282">
        <f t="shared" si="11"/>
        <v>0</v>
      </c>
      <c r="CZ20" s="282">
        <f t="shared" si="11"/>
        <v>0</v>
      </c>
      <c r="DA20" s="282">
        <f t="shared" si="11"/>
        <v>0</v>
      </c>
      <c r="DB20" s="282">
        <f t="shared" si="11"/>
        <v>0</v>
      </c>
      <c r="DC20" s="282">
        <f t="shared" si="11"/>
        <v>0</v>
      </c>
    </row>
    <row r="22" spans="2:107" ht="15" customHeight="1" x14ac:dyDescent="0.35">
      <c r="B22" s="766" t="s">
        <v>882</v>
      </c>
      <c r="C22" s="767"/>
      <c r="D22" s="767"/>
      <c r="E22" s="767"/>
      <c r="F22" s="768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</row>
    <row r="23" spans="2:107" s="110" customFormat="1" ht="15" customHeight="1" x14ac:dyDescent="0.35">
      <c r="B23" s="256"/>
      <c r="C23" s="257"/>
      <c r="D23" s="257"/>
      <c r="E23" s="257"/>
      <c r="F23" s="283"/>
      <c r="G23" s="259" t="s">
        <v>51</v>
      </c>
      <c r="H23" s="260" t="s">
        <v>63</v>
      </c>
      <c r="I23" s="260" t="s">
        <v>64</v>
      </c>
      <c r="J23" s="260" t="s">
        <v>65</v>
      </c>
      <c r="K23" s="260" t="s">
        <v>75</v>
      </c>
      <c r="L23" s="260" t="s">
        <v>76</v>
      </c>
      <c r="M23" s="260" t="s">
        <v>77</v>
      </c>
      <c r="N23" s="260" t="s">
        <v>78</v>
      </c>
      <c r="O23" s="260" t="s">
        <v>79</v>
      </c>
      <c r="P23" s="260" t="s">
        <v>80</v>
      </c>
      <c r="Q23" s="260" t="s">
        <v>81</v>
      </c>
      <c r="R23" s="260" t="s">
        <v>82</v>
      </c>
      <c r="S23" s="260" t="s">
        <v>83</v>
      </c>
      <c r="T23" s="260" t="s">
        <v>84</v>
      </c>
      <c r="U23" s="260" t="s">
        <v>85</v>
      </c>
      <c r="V23" s="260" t="s">
        <v>86</v>
      </c>
      <c r="W23" s="260" t="s">
        <v>87</v>
      </c>
      <c r="X23" s="260" t="s">
        <v>88</v>
      </c>
      <c r="Y23" s="260" t="s">
        <v>89</v>
      </c>
      <c r="Z23" s="260" t="s">
        <v>90</v>
      </c>
      <c r="AA23" s="260" t="s">
        <v>91</v>
      </c>
      <c r="AB23" s="260" t="s">
        <v>92</v>
      </c>
      <c r="AC23" s="260" t="s">
        <v>93</v>
      </c>
      <c r="AD23" s="260" t="s">
        <v>94</v>
      </c>
      <c r="AE23" s="260" t="s">
        <v>95</v>
      </c>
      <c r="AF23" s="260" t="s">
        <v>96</v>
      </c>
      <c r="AG23" s="260" t="s">
        <v>97</v>
      </c>
      <c r="AH23" s="260" t="s">
        <v>98</v>
      </c>
      <c r="AI23" s="260" t="s">
        <v>99</v>
      </c>
      <c r="AJ23" s="260" t="s">
        <v>100</v>
      </c>
      <c r="AK23" s="260" t="s">
        <v>101</v>
      </c>
      <c r="AL23" s="260" t="s">
        <v>102</v>
      </c>
      <c r="AM23" s="260" t="s">
        <v>103</v>
      </c>
      <c r="AN23" s="260" t="s">
        <v>104</v>
      </c>
      <c r="AO23" s="260" t="s">
        <v>105</v>
      </c>
      <c r="AP23" s="260" t="s">
        <v>106</v>
      </c>
      <c r="AQ23" s="260" t="s">
        <v>107</v>
      </c>
      <c r="AR23" s="260" t="s">
        <v>108</v>
      </c>
      <c r="AS23" s="260" t="s">
        <v>109</v>
      </c>
      <c r="AT23" s="260" t="s">
        <v>110</v>
      </c>
      <c r="AU23" s="260" t="s">
        <v>111</v>
      </c>
      <c r="AV23" s="260" t="s">
        <v>112</v>
      </c>
      <c r="AW23" s="260" t="s">
        <v>113</v>
      </c>
      <c r="AX23" s="260" t="s">
        <v>114</v>
      </c>
      <c r="AY23" s="260" t="s">
        <v>115</v>
      </c>
      <c r="AZ23" s="260" t="s">
        <v>116</v>
      </c>
      <c r="BA23" s="260" t="s">
        <v>117</v>
      </c>
      <c r="BB23" s="260" t="s">
        <v>118</v>
      </c>
      <c r="BC23" s="260" t="s">
        <v>119</v>
      </c>
      <c r="BD23" s="260" t="s">
        <v>120</v>
      </c>
      <c r="BE23" s="260" t="s">
        <v>121</v>
      </c>
      <c r="BF23" s="260" t="s">
        <v>1513</v>
      </c>
      <c r="BG23" s="260" t="s">
        <v>1514</v>
      </c>
      <c r="BH23" s="260" t="s">
        <v>1515</v>
      </c>
      <c r="BI23" s="260" t="s">
        <v>1516</v>
      </c>
      <c r="BJ23" s="260" t="s">
        <v>1517</v>
      </c>
      <c r="BK23" s="260" t="s">
        <v>1518</v>
      </c>
      <c r="BL23" s="260" t="s">
        <v>1519</v>
      </c>
      <c r="BM23" s="260" t="s">
        <v>1520</v>
      </c>
      <c r="BN23" s="260" t="s">
        <v>1521</v>
      </c>
      <c r="BO23" s="260" t="s">
        <v>1522</v>
      </c>
      <c r="BP23" s="260" t="s">
        <v>1523</v>
      </c>
      <c r="BQ23" s="260" t="s">
        <v>1524</v>
      </c>
      <c r="BR23" s="260" t="s">
        <v>1525</v>
      </c>
      <c r="BS23" s="260" t="s">
        <v>1526</v>
      </c>
      <c r="BT23" s="260" t="s">
        <v>1527</v>
      </c>
      <c r="BU23" s="260" t="s">
        <v>1528</v>
      </c>
      <c r="BV23" s="260" t="s">
        <v>1529</v>
      </c>
      <c r="BW23" s="260" t="s">
        <v>1530</v>
      </c>
      <c r="BX23" s="260" t="s">
        <v>1531</v>
      </c>
      <c r="BY23" s="260" t="s">
        <v>1532</v>
      </c>
      <c r="BZ23" s="260" t="s">
        <v>1533</v>
      </c>
      <c r="CA23" s="260" t="s">
        <v>1534</v>
      </c>
      <c r="CB23" s="260" t="s">
        <v>1535</v>
      </c>
      <c r="CC23" s="260" t="s">
        <v>1536</v>
      </c>
      <c r="CD23" s="260" t="s">
        <v>1537</v>
      </c>
      <c r="CE23" s="260" t="s">
        <v>1538</v>
      </c>
      <c r="CF23" s="260" t="s">
        <v>1539</v>
      </c>
      <c r="CG23" s="260" t="s">
        <v>1540</v>
      </c>
      <c r="CH23" s="260" t="s">
        <v>1541</v>
      </c>
      <c r="CI23" s="260" t="s">
        <v>1542</v>
      </c>
      <c r="CJ23" s="260" t="s">
        <v>1543</v>
      </c>
      <c r="CK23" s="260" t="s">
        <v>1544</v>
      </c>
      <c r="CL23" s="260" t="s">
        <v>1545</v>
      </c>
      <c r="CM23" s="260" t="s">
        <v>1546</v>
      </c>
      <c r="CN23" s="260" t="s">
        <v>1547</v>
      </c>
      <c r="CO23" s="260" t="s">
        <v>1548</v>
      </c>
      <c r="CP23" s="260" t="s">
        <v>1549</v>
      </c>
      <c r="CQ23" s="260" t="s">
        <v>1550</v>
      </c>
      <c r="CR23" s="260" t="s">
        <v>1551</v>
      </c>
      <c r="CS23" s="260" t="s">
        <v>1552</v>
      </c>
      <c r="CT23" s="260" t="s">
        <v>1553</v>
      </c>
      <c r="CU23" s="260" t="s">
        <v>1554</v>
      </c>
      <c r="CV23" s="260" t="s">
        <v>1555</v>
      </c>
      <c r="CW23" s="260" t="s">
        <v>1556</v>
      </c>
      <c r="CX23" s="260" t="s">
        <v>1557</v>
      </c>
      <c r="CY23" s="260" t="s">
        <v>1558</v>
      </c>
      <c r="CZ23" s="260" t="s">
        <v>1559</v>
      </c>
      <c r="DA23" s="260" t="s">
        <v>1560</v>
      </c>
      <c r="DB23" s="260" t="s">
        <v>1561</v>
      </c>
      <c r="DC23" s="260" t="s">
        <v>1562</v>
      </c>
    </row>
    <row r="24" spans="2:107" s="110" customFormat="1" ht="15" customHeight="1" x14ac:dyDescent="0.35">
      <c r="B24" s="256">
        <v>10</v>
      </c>
      <c r="C24" s="354" t="s">
        <v>3028</v>
      </c>
      <c r="D24" s="257"/>
      <c r="E24" s="257"/>
      <c r="F24" s="283"/>
      <c r="G24" s="259"/>
      <c r="H24" s="260" t="str">
        <f>IF(H4="","",H4)</f>
        <v/>
      </c>
      <c r="I24" s="260" t="str">
        <f t="shared" ref="I24:BT24" si="12">IF(I4="","",I4)</f>
        <v/>
      </c>
      <c r="J24" s="260" t="str">
        <f t="shared" si="12"/>
        <v/>
      </c>
      <c r="K24" s="260" t="str">
        <f t="shared" si="12"/>
        <v/>
      </c>
      <c r="L24" s="260" t="str">
        <f t="shared" si="12"/>
        <v/>
      </c>
      <c r="M24" s="260" t="str">
        <f t="shared" si="12"/>
        <v/>
      </c>
      <c r="N24" s="260" t="str">
        <f t="shared" si="12"/>
        <v/>
      </c>
      <c r="O24" s="260" t="str">
        <f t="shared" si="12"/>
        <v/>
      </c>
      <c r="P24" s="260" t="str">
        <f t="shared" si="12"/>
        <v/>
      </c>
      <c r="Q24" s="260" t="str">
        <f t="shared" si="12"/>
        <v/>
      </c>
      <c r="R24" s="260" t="str">
        <f t="shared" si="12"/>
        <v/>
      </c>
      <c r="S24" s="260" t="str">
        <f t="shared" si="12"/>
        <v/>
      </c>
      <c r="T24" s="260" t="str">
        <f t="shared" si="12"/>
        <v/>
      </c>
      <c r="U24" s="260" t="str">
        <f t="shared" si="12"/>
        <v/>
      </c>
      <c r="V24" s="260" t="str">
        <f t="shared" si="12"/>
        <v/>
      </c>
      <c r="W24" s="260" t="str">
        <f t="shared" si="12"/>
        <v/>
      </c>
      <c r="X24" s="260" t="str">
        <f t="shared" si="12"/>
        <v/>
      </c>
      <c r="Y24" s="260" t="str">
        <f t="shared" si="12"/>
        <v/>
      </c>
      <c r="Z24" s="260" t="str">
        <f t="shared" si="12"/>
        <v/>
      </c>
      <c r="AA24" s="260" t="str">
        <f t="shared" si="12"/>
        <v/>
      </c>
      <c r="AB24" s="260" t="str">
        <f t="shared" si="12"/>
        <v/>
      </c>
      <c r="AC24" s="260" t="str">
        <f t="shared" si="12"/>
        <v/>
      </c>
      <c r="AD24" s="260" t="str">
        <f t="shared" si="12"/>
        <v/>
      </c>
      <c r="AE24" s="260" t="str">
        <f t="shared" si="12"/>
        <v/>
      </c>
      <c r="AF24" s="260" t="str">
        <f t="shared" si="12"/>
        <v/>
      </c>
      <c r="AG24" s="260" t="str">
        <f t="shared" si="12"/>
        <v/>
      </c>
      <c r="AH24" s="260" t="str">
        <f t="shared" si="12"/>
        <v/>
      </c>
      <c r="AI24" s="260" t="str">
        <f t="shared" si="12"/>
        <v/>
      </c>
      <c r="AJ24" s="260" t="str">
        <f t="shared" si="12"/>
        <v/>
      </c>
      <c r="AK24" s="260" t="str">
        <f t="shared" si="12"/>
        <v/>
      </c>
      <c r="AL24" s="260" t="str">
        <f t="shared" si="12"/>
        <v/>
      </c>
      <c r="AM24" s="260" t="str">
        <f t="shared" si="12"/>
        <v/>
      </c>
      <c r="AN24" s="260" t="str">
        <f t="shared" si="12"/>
        <v/>
      </c>
      <c r="AO24" s="260" t="str">
        <f t="shared" si="12"/>
        <v/>
      </c>
      <c r="AP24" s="260" t="str">
        <f t="shared" si="12"/>
        <v/>
      </c>
      <c r="AQ24" s="260" t="str">
        <f t="shared" si="12"/>
        <v/>
      </c>
      <c r="AR24" s="260" t="str">
        <f t="shared" si="12"/>
        <v/>
      </c>
      <c r="AS24" s="260" t="str">
        <f t="shared" si="12"/>
        <v/>
      </c>
      <c r="AT24" s="260" t="str">
        <f t="shared" si="12"/>
        <v/>
      </c>
      <c r="AU24" s="260" t="str">
        <f t="shared" si="12"/>
        <v/>
      </c>
      <c r="AV24" s="260" t="str">
        <f t="shared" si="12"/>
        <v/>
      </c>
      <c r="AW24" s="260" t="str">
        <f t="shared" si="12"/>
        <v/>
      </c>
      <c r="AX24" s="260" t="str">
        <f t="shared" si="12"/>
        <v/>
      </c>
      <c r="AY24" s="260" t="str">
        <f t="shared" si="12"/>
        <v/>
      </c>
      <c r="AZ24" s="260" t="str">
        <f t="shared" si="12"/>
        <v/>
      </c>
      <c r="BA24" s="260" t="str">
        <f t="shared" si="12"/>
        <v/>
      </c>
      <c r="BB24" s="260" t="str">
        <f t="shared" si="12"/>
        <v/>
      </c>
      <c r="BC24" s="260" t="str">
        <f t="shared" si="12"/>
        <v/>
      </c>
      <c r="BD24" s="260" t="str">
        <f t="shared" si="12"/>
        <v/>
      </c>
      <c r="BE24" s="260" t="str">
        <f t="shared" si="12"/>
        <v/>
      </c>
      <c r="BF24" s="260" t="str">
        <f t="shared" si="12"/>
        <v/>
      </c>
      <c r="BG24" s="260" t="str">
        <f t="shared" si="12"/>
        <v/>
      </c>
      <c r="BH24" s="260" t="str">
        <f t="shared" si="12"/>
        <v/>
      </c>
      <c r="BI24" s="260" t="str">
        <f t="shared" si="12"/>
        <v/>
      </c>
      <c r="BJ24" s="260" t="str">
        <f t="shared" si="12"/>
        <v/>
      </c>
      <c r="BK24" s="260" t="str">
        <f t="shared" si="12"/>
        <v/>
      </c>
      <c r="BL24" s="260" t="str">
        <f t="shared" si="12"/>
        <v/>
      </c>
      <c r="BM24" s="260" t="str">
        <f t="shared" si="12"/>
        <v/>
      </c>
      <c r="BN24" s="260" t="str">
        <f t="shared" si="12"/>
        <v/>
      </c>
      <c r="BO24" s="260" t="str">
        <f t="shared" si="12"/>
        <v/>
      </c>
      <c r="BP24" s="260" t="str">
        <f t="shared" si="12"/>
        <v/>
      </c>
      <c r="BQ24" s="260" t="str">
        <f t="shared" si="12"/>
        <v/>
      </c>
      <c r="BR24" s="260" t="str">
        <f t="shared" si="12"/>
        <v/>
      </c>
      <c r="BS24" s="260" t="str">
        <f t="shared" si="12"/>
        <v/>
      </c>
      <c r="BT24" s="260" t="str">
        <f t="shared" si="12"/>
        <v/>
      </c>
      <c r="BU24" s="260" t="str">
        <f t="shared" ref="BU24:DC24" si="13">IF(BU4="","",BU4)</f>
        <v/>
      </c>
      <c r="BV24" s="260" t="str">
        <f t="shared" si="13"/>
        <v/>
      </c>
      <c r="BW24" s="260" t="str">
        <f t="shared" si="13"/>
        <v/>
      </c>
      <c r="BX24" s="260" t="str">
        <f t="shared" si="13"/>
        <v/>
      </c>
      <c r="BY24" s="260" t="str">
        <f t="shared" si="13"/>
        <v/>
      </c>
      <c r="BZ24" s="260" t="str">
        <f t="shared" si="13"/>
        <v/>
      </c>
      <c r="CA24" s="260" t="str">
        <f t="shared" si="13"/>
        <v/>
      </c>
      <c r="CB24" s="260" t="str">
        <f t="shared" si="13"/>
        <v/>
      </c>
      <c r="CC24" s="260" t="str">
        <f t="shared" si="13"/>
        <v/>
      </c>
      <c r="CD24" s="260" t="str">
        <f t="shared" si="13"/>
        <v/>
      </c>
      <c r="CE24" s="260" t="str">
        <f t="shared" si="13"/>
        <v/>
      </c>
      <c r="CF24" s="260" t="str">
        <f t="shared" si="13"/>
        <v/>
      </c>
      <c r="CG24" s="260" t="str">
        <f t="shared" si="13"/>
        <v/>
      </c>
      <c r="CH24" s="260" t="str">
        <f t="shared" si="13"/>
        <v/>
      </c>
      <c r="CI24" s="260" t="str">
        <f t="shared" si="13"/>
        <v/>
      </c>
      <c r="CJ24" s="260" t="str">
        <f t="shared" si="13"/>
        <v/>
      </c>
      <c r="CK24" s="260" t="str">
        <f t="shared" si="13"/>
        <v/>
      </c>
      <c r="CL24" s="260" t="str">
        <f t="shared" si="13"/>
        <v/>
      </c>
      <c r="CM24" s="260" t="str">
        <f t="shared" si="13"/>
        <v/>
      </c>
      <c r="CN24" s="260" t="str">
        <f t="shared" si="13"/>
        <v/>
      </c>
      <c r="CO24" s="260" t="str">
        <f t="shared" si="13"/>
        <v/>
      </c>
      <c r="CP24" s="260" t="str">
        <f t="shared" si="13"/>
        <v/>
      </c>
      <c r="CQ24" s="260" t="str">
        <f t="shared" si="13"/>
        <v/>
      </c>
      <c r="CR24" s="260" t="str">
        <f t="shared" si="13"/>
        <v/>
      </c>
      <c r="CS24" s="260" t="str">
        <f t="shared" si="13"/>
        <v/>
      </c>
      <c r="CT24" s="260" t="str">
        <f t="shared" si="13"/>
        <v/>
      </c>
      <c r="CU24" s="260" t="str">
        <f t="shared" si="13"/>
        <v/>
      </c>
      <c r="CV24" s="260" t="str">
        <f t="shared" si="13"/>
        <v/>
      </c>
      <c r="CW24" s="260" t="str">
        <f t="shared" si="13"/>
        <v/>
      </c>
      <c r="CX24" s="260" t="str">
        <f t="shared" si="13"/>
        <v/>
      </c>
      <c r="CY24" s="260" t="str">
        <f t="shared" si="13"/>
        <v/>
      </c>
      <c r="CZ24" s="260" t="str">
        <f t="shared" si="13"/>
        <v/>
      </c>
      <c r="DA24" s="260" t="str">
        <f t="shared" si="13"/>
        <v/>
      </c>
      <c r="DB24" s="260" t="str">
        <f t="shared" si="13"/>
        <v/>
      </c>
      <c r="DC24" s="260" t="str">
        <f t="shared" si="13"/>
        <v/>
      </c>
    </row>
    <row r="25" spans="2:107" ht="15" customHeight="1" x14ac:dyDescent="0.35">
      <c r="B25" s="256">
        <v>11</v>
      </c>
      <c r="C25" s="261" t="s">
        <v>122</v>
      </c>
      <c r="D25" s="261"/>
      <c r="E25" s="262"/>
      <c r="F25" s="284"/>
      <c r="G25" s="264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</row>
    <row r="26" spans="2:107" ht="15" customHeight="1" x14ac:dyDescent="0.35">
      <c r="B26" s="256">
        <v>12</v>
      </c>
      <c r="C26" s="883" t="s">
        <v>52</v>
      </c>
      <c r="D26" s="266" t="s">
        <v>54</v>
      </c>
      <c r="E26" s="267" t="s">
        <v>57</v>
      </c>
      <c r="F26" s="268" t="s">
        <v>875</v>
      </c>
      <c r="G26" s="269">
        <f>SUM(H26:DC26)</f>
        <v>0</v>
      </c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</row>
    <row r="27" spans="2:107" ht="15" customHeight="1" x14ac:dyDescent="0.35">
      <c r="B27" s="256">
        <v>13</v>
      </c>
      <c r="C27" s="884"/>
      <c r="D27" s="266" t="s">
        <v>55</v>
      </c>
      <c r="E27" s="267"/>
      <c r="F27" s="268" t="s">
        <v>876</v>
      </c>
      <c r="G27" s="271">
        <f>SUM(H27:DC27)</f>
        <v>0</v>
      </c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</row>
    <row r="28" spans="2:107" ht="15" customHeight="1" x14ac:dyDescent="0.35">
      <c r="B28" s="256">
        <v>12</v>
      </c>
      <c r="C28" s="883" t="s">
        <v>53</v>
      </c>
      <c r="D28" s="266" t="s">
        <v>54</v>
      </c>
      <c r="E28" s="267" t="s">
        <v>57</v>
      </c>
      <c r="F28" s="268" t="s">
        <v>877</v>
      </c>
      <c r="G28" s="269">
        <f>SUM(H28:DC28)</f>
        <v>0</v>
      </c>
      <c r="H28" s="623"/>
      <c r="I28" s="623"/>
      <c r="J28" s="623"/>
      <c r="K28" s="623"/>
      <c r="L28" s="623"/>
      <c r="M28" s="623"/>
      <c r="N28" s="623"/>
      <c r="O28" s="623"/>
      <c r="P28" s="623"/>
      <c r="Q28" s="623"/>
      <c r="R28" s="623"/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623"/>
      <c r="AH28" s="623"/>
      <c r="AI28" s="623"/>
      <c r="AJ28" s="623"/>
      <c r="AK28" s="623"/>
      <c r="AL28" s="623"/>
      <c r="AM28" s="623"/>
      <c r="AN28" s="623"/>
      <c r="AO28" s="623"/>
      <c r="AP28" s="623"/>
      <c r="AQ28" s="623"/>
      <c r="AR28" s="623"/>
      <c r="AS28" s="623"/>
      <c r="AT28" s="623"/>
      <c r="AU28" s="623"/>
      <c r="AV28" s="623"/>
      <c r="AW28" s="623"/>
      <c r="AX28" s="623"/>
      <c r="AY28" s="623"/>
      <c r="AZ28" s="623"/>
      <c r="BA28" s="623"/>
      <c r="BB28" s="623"/>
      <c r="BC28" s="623"/>
      <c r="BD28" s="623"/>
      <c r="BE28" s="623"/>
      <c r="BF28" s="623"/>
      <c r="BG28" s="623"/>
      <c r="BH28" s="623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23"/>
      <c r="BT28" s="623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23"/>
      <c r="CF28" s="623"/>
      <c r="CG28" s="623"/>
      <c r="CH28" s="623"/>
      <c r="CI28" s="623"/>
      <c r="CJ28" s="623"/>
      <c r="CK28" s="623"/>
      <c r="CL28" s="623"/>
      <c r="CM28" s="623"/>
      <c r="CN28" s="623"/>
      <c r="CO28" s="623"/>
      <c r="CP28" s="623"/>
      <c r="CQ28" s="623"/>
      <c r="CR28" s="623"/>
      <c r="CS28" s="623"/>
      <c r="CT28" s="623"/>
      <c r="CU28" s="623"/>
      <c r="CV28" s="623"/>
      <c r="CW28" s="623"/>
      <c r="CX28" s="623"/>
      <c r="CY28" s="623"/>
      <c r="CZ28" s="623"/>
      <c r="DA28" s="623"/>
      <c r="DB28" s="623"/>
      <c r="DC28" s="623"/>
    </row>
    <row r="29" spans="2:107" ht="15" customHeight="1" x14ac:dyDescent="0.35">
      <c r="B29" s="256">
        <v>13</v>
      </c>
      <c r="C29" s="884"/>
      <c r="D29" s="266" t="s">
        <v>55</v>
      </c>
      <c r="E29" s="267"/>
      <c r="F29" s="268" t="s">
        <v>878</v>
      </c>
      <c r="G29" s="271">
        <f>SUM(H29:DC29)</f>
        <v>0</v>
      </c>
      <c r="H29" s="624"/>
      <c r="I29" s="624"/>
      <c r="J29" s="624"/>
      <c r="K29" s="624"/>
      <c r="L29" s="624"/>
      <c r="M29" s="624"/>
      <c r="N29" s="624"/>
      <c r="O29" s="624"/>
      <c r="P29" s="624"/>
      <c r="Q29" s="624"/>
      <c r="R29" s="624"/>
      <c r="S29" s="624"/>
      <c r="T29" s="624"/>
      <c r="U29" s="624"/>
      <c r="V29" s="624"/>
      <c r="W29" s="624"/>
      <c r="X29" s="624"/>
      <c r="Y29" s="624"/>
      <c r="Z29" s="624"/>
      <c r="AA29" s="624"/>
      <c r="AB29" s="624"/>
      <c r="AC29" s="624"/>
      <c r="AD29" s="624"/>
      <c r="AE29" s="624"/>
      <c r="AF29" s="624"/>
      <c r="AG29" s="624"/>
      <c r="AH29" s="624"/>
      <c r="AI29" s="624"/>
      <c r="AJ29" s="624"/>
      <c r="AK29" s="624"/>
      <c r="AL29" s="624"/>
      <c r="AM29" s="624"/>
      <c r="AN29" s="624"/>
      <c r="AO29" s="624"/>
      <c r="AP29" s="624"/>
      <c r="AQ29" s="624"/>
      <c r="AR29" s="624"/>
      <c r="AS29" s="624"/>
      <c r="AT29" s="624"/>
      <c r="AU29" s="624"/>
      <c r="AV29" s="624"/>
      <c r="AW29" s="624"/>
      <c r="AX29" s="624"/>
      <c r="AY29" s="624"/>
      <c r="AZ29" s="624"/>
      <c r="BA29" s="624"/>
      <c r="BB29" s="624"/>
      <c r="BC29" s="624"/>
      <c r="BD29" s="624"/>
      <c r="BE29" s="624"/>
      <c r="BF29" s="624"/>
      <c r="BG29" s="624"/>
      <c r="BH29" s="624"/>
      <c r="BI29" s="624"/>
      <c r="BJ29" s="624"/>
      <c r="BK29" s="624"/>
      <c r="BL29" s="624"/>
      <c r="BM29" s="624"/>
      <c r="BN29" s="624"/>
      <c r="BO29" s="624"/>
      <c r="BP29" s="624"/>
      <c r="BQ29" s="624"/>
      <c r="BR29" s="624"/>
      <c r="BS29" s="624"/>
      <c r="BT29" s="624"/>
      <c r="BU29" s="624"/>
      <c r="BV29" s="624"/>
      <c r="BW29" s="624"/>
      <c r="BX29" s="624"/>
      <c r="BY29" s="624"/>
      <c r="BZ29" s="624"/>
      <c r="CA29" s="624"/>
      <c r="CB29" s="624"/>
      <c r="CC29" s="624"/>
      <c r="CD29" s="624"/>
      <c r="CE29" s="624"/>
      <c r="CF29" s="624"/>
      <c r="CG29" s="624"/>
      <c r="CH29" s="624"/>
      <c r="CI29" s="624"/>
      <c r="CJ29" s="624"/>
      <c r="CK29" s="624"/>
      <c r="CL29" s="624"/>
      <c r="CM29" s="624"/>
      <c r="CN29" s="624"/>
      <c r="CO29" s="624"/>
      <c r="CP29" s="624"/>
      <c r="CQ29" s="624"/>
      <c r="CR29" s="624"/>
      <c r="CS29" s="624"/>
      <c r="CT29" s="624"/>
      <c r="CU29" s="624"/>
      <c r="CV29" s="624"/>
      <c r="CW29" s="624"/>
      <c r="CX29" s="624"/>
      <c r="CY29" s="624"/>
      <c r="CZ29" s="624"/>
      <c r="DA29" s="624"/>
      <c r="DB29" s="624"/>
      <c r="DC29" s="624"/>
    </row>
    <row r="30" spans="2:107" ht="15" customHeight="1" x14ac:dyDescent="0.35">
      <c r="B30" s="256">
        <v>14</v>
      </c>
      <c r="C30" s="261" t="s">
        <v>59</v>
      </c>
      <c r="D30" s="261"/>
      <c r="E30" s="267" t="s">
        <v>5</v>
      </c>
      <c r="F30" s="268" t="s">
        <v>616</v>
      </c>
      <c r="G30" s="269">
        <f>SUM(H30:DC30)</f>
        <v>0</v>
      </c>
      <c r="H30" s="272">
        <f>(H26*H27+H28*H29)/1000</f>
        <v>0</v>
      </c>
      <c r="I30" s="272">
        <f t="shared" ref="I30:BT30" si="14">(I26*I27+I28*I29)/1000</f>
        <v>0</v>
      </c>
      <c r="J30" s="272">
        <f t="shared" si="14"/>
        <v>0</v>
      </c>
      <c r="K30" s="272">
        <f t="shared" si="14"/>
        <v>0</v>
      </c>
      <c r="L30" s="272">
        <f t="shared" si="14"/>
        <v>0</v>
      </c>
      <c r="M30" s="272">
        <f t="shared" si="14"/>
        <v>0</v>
      </c>
      <c r="N30" s="272">
        <f t="shared" si="14"/>
        <v>0</v>
      </c>
      <c r="O30" s="272">
        <f t="shared" si="14"/>
        <v>0</v>
      </c>
      <c r="P30" s="272">
        <f t="shared" si="14"/>
        <v>0</v>
      </c>
      <c r="Q30" s="272">
        <f t="shared" si="14"/>
        <v>0</v>
      </c>
      <c r="R30" s="272">
        <f t="shared" si="14"/>
        <v>0</v>
      </c>
      <c r="S30" s="272">
        <f t="shared" si="14"/>
        <v>0</v>
      </c>
      <c r="T30" s="272">
        <f t="shared" si="14"/>
        <v>0</v>
      </c>
      <c r="U30" s="272">
        <f t="shared" si="14"/>
        <v>0</v>
      </c>
      <c r="V30" s="272">
        <f t="shared" si="14"/>
        <v>0</v>
      </c>
      <c r="W30" s="272">
        <f t="shared" si="14"/>
        <v>0</v>
      </c>
      <c r="X30" s="272">
        <f t="shared" si="14"/>
        <v>0</v>
      </c>
      <c r="Y30" s="272">
        <f t="shared" si="14"/>
        <v>0</v>
      </c>
      <c r="Z30" s="272">
        <f t="shared" si="14"/>
        <v>0</v>
      </c>
      <c r="AA30" s="272">
        <f t="shared" si="14"/>
        <v>0</v>
      </c>
      <c r="AB30" s="272">
        <f t="shared" si="14"/>
        <v>0</v>
      </c>
      <c r="AC30" s="272">
        <f t="shared" si="14"/>
        <v>0</v>
      </c>
      <c r="AD30" s="272">
        <f t="shared" si="14"/>
        <v>0</v>
      </c>
      <c r="AE30" s="272">
        <f t="shared" si="14"/>
        <v>0</v>
      </c>
      <c r="AF30" s="272">
        <f t="shared" si="14"/>
        <v>0</v>
      </c>
      <c r="AG30" s="272">
        <f t="shared" si="14"/>
        <v>0</v>
      </c>
      <c r="AH30" s="272">
        <f t="shared" si="14"/>
        <v>0</v>
      </c>
      <c r="AI30" s="272">
        <f t="shared" si="14"/>
        <v>0</v>
      </c>
      <c r="AJ30" s="272">
        <f t="shared" si="14"/>
        <v>0</v>
      </c>
      <c r="AK30" s="272">
        <f t="shared" si="14"/>
        <v>0</v>
      </c>
      <c r="AL30" s="272">
        <f t="shared" si="14"/>
        <v>0</v>
      </c>
      <c r="AM30" s="272">
        <f t="shared" si="14"/>
        <v>0</v>
      </c>
      <c r="AN30" s="272">
        <f t="shared" si="14"/>
        <v>0</v>
      </c>
      <c r="AO30" s="272">
        <f t="shared" si="14"/>
        <v>0</v>
      </c>
      <c r="AP30" s="272">
        <f t="shared" si="14"/>
        <v>0</v>
      </c>
      <c r="AQ30" s="272">
        <f t="shared" si="14"/>
        <v>0</v>
      </c>
      <c r="AR30" s="272">
        <f t="shared" si="14"/>
        <v>0</v>
      </c>
      <c r="AS30" s="272">
        <f t="shared" si="14"/>
        <v>0</v>
      </c>
      <c r="AT30" s="272">
        <f t="shared" si="14"/>
        <v>0</v>
      </c>
      <c r="AU30" s="272">
        <f t="shared" si="14"/>
        <v>0</v>
      </c>
      <c r="AV30" s="272">
        <f t="shared" si="14"/>
        <v>0</v>
      </c>
      <c r="AW30" s="272">
        <f t="shared" si="14"/>
        <v>0</v>
      </c>
      <c r="AX30" s="272">
        <f t="shared" si="14"/>
        <v>0</v>
      </c>
      <c r="AY30" s="272">
        <f t="shared" si="14"/>
        <v>0</v>
      </c>
      <c r="AZ30" s="272">
        <f t="shared" si="14"/>
        <v>0</v>
      </c>
      <c r="BA30" s="272">
        <f t="shared" si="14"/>
        <v>0</v>
      </c>
      <c r="BB30" s="272">
        <f t="shared" si="14"/>
        <v>0</v>
      </c>
      <c r="BC30" s="272">
        <f t="shared" si="14"/>
        <v>0</v>
      </c>
      <c r="BD30" s="272">
        <f t="shared" si="14"/>
        <v>0</v>
      </c>
      <c r="BE30" s="272">
        <f t="shared" si="14"/>
        <v>0</v>
      </c>
      <c r="BF30" s="272">
        <f t="shared" si="14"/>
        <v>0</v>
      </c>
      <c r="BG30" s="272">
        <f t="shared" si="14"/>
        <v>0</v>
      </c>
      <c r="BH30" s="272">
        <f t="shared" si="14"/>
        <v>0</v>
      </c>
      <c r="BI30" s="272">
        <f t="shared" si="14"/>
        <v>0</v>
      </c>
      <c r="BJ30" s="272">
        <f t="shared" si="14"/>
        <v>0</v>
      </c>
      <c r="BK30" s="272">
        <f t="shared" si="14"/>
        <v>0</v>
      </c>
      <c r="BL30" s="272">
        <f t="shared" si="14"/>
        <v>0</v>
      </c>
      <c r="BM30" s="272">
        <f t="shared" si="14"/>
        <v>0</v>
      </c>
      <c r="BN30" s="272">
        <f t="shared" si="14"/>
        <v>0</v>
      </c>
      <c r="BO30" s="272">
        <f t="shared" si="14"/>
        <v>0</v>
      </c>
      <c r="BP30" s="272">
        <f t="shared" si="14"/>
        <v>0</v>
      </c>
      <c r="BQ30" s="272">
        <f t="shared" si="14"/>
        <v>0</v>
      </c>
      <c r="BR30" s="272">
        <f t="shared" si="14"/>
        <v>0</v>
      </c>
      <c r="BS30" s="272">
        <f t="shared" si="14"/>
        <v>0</v>
      </c>
      <c r="BT30" s="272">
        <f t="shared" si="14"/>
        <v>0</v>
      </c>
      <c r="BU30" s="272">
        <f t="shared" ref="BU30:DC30" si="15">(BU26*BU27+BU28*BU29)/1000</f>
        <v>0</v>
      </c>
      <c r="BV30" s="272">
        <f t="shared" si="15"/>
        <v>0</v>
      </c>
      <c r="BW30" s="272">
        <f t="shared" si="15"/>
        <v>0</v>
      </c>
      <c r="BX30" s="272">
        <f t="shared" si="15"/>
        <v>0</v>
      </c>
      <c r="BY30" s="272">
        <f t="shared" si="15"/>
        <v>0</v>
      </c>
      <c r="BZ30" s="272">
        <f t="shared" si="15"/>
        <v>0</v>
      </c>
      <c r="CA30" s="272">
        <f t="shared" si="15"/>
        <v>0</v>
      </c>
      <c r="CB30" s="272">
        <f t="shared" si="15"/>
        <v>0</v>
      </c>
      <c r="CC30" s="272">
        <f t="shared" si="15"/>
        <v>0</v>
      </c>
      <c r="CD30" s="272">
        <f t="shared" si="15"/>
        <v>0</v>
      </c>
      <c r="CE30" s="272">
        <f t="shared" si="15"/>
        <v>0</v>
      </c>
      <c r="CF30" s="272">
        <f t="shared" si="15"/>
        <v>0</v>
      </c>
      <c r="CG30" s="272">
        <f t="shared" si="15"/>
        <v>0</v>
      </c>
      <c r="CH30" s="272">
        <f t="shared" si="15"/>
        <v>0</v>
      </c>
      <c r="CI30" s="272">
        <f t="shared" si="15"/>
        <v>0</v>
      </c>
      <c r="CJ30" s="272">
        <f t="shared" si="15"/>
        <v>0</v>
      </c>
      <c r="CK30" s="272">
        <f t="shared" si="15"/>
        <v>0</v>
      </c>
      <c r="CL30" s="272">
        <f t="shared" si="15"/>
        <v>0</v>
      </c>
      <c r="CM30" s="272">
        <f t="shared" si="15"/>
        <v>0</v>
      </c>
      <c r="CN30" s="272">
        <f t="shared" si="15"/>
        <v>0</v>
      </c>
      <c r="CO30" s="272">
        <f t="shared" si="15"/>
        <v>0</v>
      </c>
      <c r="CP30" s="272">
        <f t="shared" si="15"/>
        <v>0</v>
      </c>
      <c r="CQ30" s="272">
        <f t="shared" si="15"/>
        <v>0</v>
      </c>
      <c r="CR30" s="272">
        <f t="shared" si="15"/>
        <v>0</v>
      </c>
      <c r="CS30" s="272">
        <f t="shared" si="15"/>
        <v>0</v>
      </c>
      <c r="CT30" s="272">
        <f t="shared" si="15"/>
        <v>0</v>
      </c>
      <c r="CU30" s="272">
        <f t="shared" si="15"/>
        <v>0</v>
      </c>
      <c r="CV30" s="272">
        <f t="shared" si="15"/>
        <v>0</v>
      </c>
      <c r="CW30" s="272">
        <f t="shared" si="15"/>
        <v>0</v>
      </c>
      <c r="CX30" s="272">
        <f t="shared" si="15"/>
        <v>0</v>
      </c>
      <c r="CY30" s="272">
        <f t="shared" si="15"/>
        <v>0</v>
      </c>
      <c r="CZ30" s="272">
        <f t="shared" si="15"/>
        <v>0</v>
      </c>
      <c r="DA30" s="272">
        <f t="shared" si="15"/>
        <v>0</v>
      </c>
      <c r="DB30" s="272">
        <f t="shared" si="15"/>
        <v>0</v>
      </c>
      <c r="DC30" s="272">
        <f t="shared" si="15"/>
        <v>0</v>
      </c>
    </row>
    <row r="31" spans="2:107" ht="15" customHeight="1" x14ac:dyDescent="0.35">
      <c r="B31" s="885">
        <v>15</v>
      </c>
      <c r="C31" s="261" t="s">
        <v>66</v>
      </c>
      <c r="D31" s="261"/>
      <c r="E31" s="267" t="s">
        <v>68</v>
      </c>
      <c r="F31" s="268"/>
      <c r="G31" s="273" t="str">
        <f>IF(COUNTA(H31:DC31)=0,"",IF(OR(LARGE(H31:DC31,1)&gt;24,SMALL(H31:DC31,1)&lt;0),"ERRO",""))</f>
        <v/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</row>
    <row r="32" spans="2:107" ht="15" customHeight="1" x14ac:dyDescent="0.35">
      <c r="B32" s="886"/>
      <c r="C32" s="275" t="s">
        <v>67</v>
      </c>
      <c r="D32" s="275"/>
      <c r="E32" s="276" t="s">
        <v>69</v>
      </c>
      <c r="F32" s="268"/>
      <c r="G32" s="273" t="str">
        <f>IF(COUNTA(H32:DC32)=0,"",IF(OR(LARGE(H32:DC32,1)&gt;365,SMALL(H32:DC32,1)&lt;0),"ERRO",""))</f>
        <v/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spans="2:107" ht="15" customHeight="1" x14ac:dyDescent="0.35">
      <c r="B33" s="887"/>
      <c r="C33" s="261" t="s">
        <v>56</v>
      </c>
      <c r="D33" s="261"/>
      <c r="E33" s="267" t="s">
        <v>58</v>
      </c>
      <c r="F33" s="268" t="s">
        <v>879</v>
      </c>
      <c r="G33" s="273" t="str">
        <f>IF(COUNTA(H33:DC33)=0,"",IF(OR(LARGE(H33:DC33,1)&gt;8760,SMALL(H33:DC33,1)&lt;0),"ERRO",""))</f>
        <v/>
      </c>
      <c r="H33" s="278">
        <f>H31*H32</f>
        <v>0</v>
      </c>
      <c r="I33" s="278">
        <f t="shared" ref="I33:BT33" si="16">I31*I32</f>
        <v>0</v>
      </c>
      <c r="J33" s="278">
        <f t="shared" si="16"/>
        <v>0</v>
      </c>
      <c r="K33" s="278">
        <f t="shared" si="16"/>
        <v>0</v>
      </c>
      <c r="L33" s="278">
        <f t="shared" si="16"/>
        <v>0</v>
      </c>
      <c r="M33" s="278">
        <f t="shared" si="16"/>
        <v>0</v>
      </c>
      <c r="N33" s="278">
        <f t="shared" si="16"/>
        <v>0</v>
      </c>
      <c r="O33" s="278">
        <f t="shared" si="16"/>
        <v>0</v>
      </c>
      <c r="P33" s="278">
        <f t="shared" si="16"/>
        <v>0</v>
      </c>
      <c r="Q33" s="278">
        <f t="shared" si="16"/>
        <v>0</v>
      </c>
      <c r="R33" s="278">
        <f t="shared" si="16"/>
        <v>0</v>
      </c>
      <c r="S33" s="278">
        <f t="shared" si="16"/>
        <v>0</v>
      </c>
      <c r="T33" s="278">
        <f t="shared" si="16"/>
        <v>0</v>
      </c>
      <c r="U33" s="278">
        <f t="shared" si="16"/>
        <v>0</v>
      </c>
      <c r="V33" s="278">
        <f t="shared" si="16"/>
        <v>0</v>
      </c>
      <c r="W33" s="278">
        <f t="shared" si="16"/>
        <v>0</v>
      </c>
      <c r="X33" s="278">
        <f t="shared" si="16"/>
        <v>0</v>
      </c>
      <c r="Y33" s="278">
        <f t="shared" si="16"/>
        <v>0</v>
      </c>
      <c r="Z33" s="278">
        <f t="shared" si="16"/>
        <v>0</v>
      </c>
      <c r="AA33" s="278">
        <f t="shared" si="16"/>
        <v>0</v>
      </c>
      <c r="AB33" s="278">
        <f t="shared" si="16"/>
        <v>0</v>
      </c>
      <c r="AC33" s="278">
        <f t="shared" si="16"/>
        <v>0</v>
      </c>
      <c r="AD33" s="278">
        <f t="shared" si="16"/>
        <v>0</v>
      </c>
      <c r="AE33" s="278">
        <f t="shared" si="16"/>
        <v>0</v>
      </c>
      <c r="AF33" s="278">
        <f t="shared" si="16"/>
        <v>0</v>
      </c>
      <c r="AG33" s="278">
        <f t="shared" si="16"/>
        <v>0</v>
      </c>
      <c r="AH33" s="278">
        <f t="shared" si="16"/>
        <v>0</v>
      </c>
      <c r="AI33" s="278">
        <f t="shared" si="16"/>
        <v>0</v>
      </c>
      <c r="AJ33" s="278">
        <f t="shared" si="16"/>
        <v>0</v>
      </c>
      <c r="AK33" s="278">
        <f t="shared" si="16"/>
        <v>0</v>
      </c>
      <c r="AL33" s="278">
        <f t="shared" si="16"/>
        <v>0</v>
      </c>
      <c r="AM33" s="278">
        <f t="shared" si="16"/>
        <v>0</v>
      </c>
      <c r="AN33" s="278">
        <f t="shared" si="16"/>
        <v>0</v>
      </c>
      <c r="AO33" s="278">
        <f t="shared" si="16"/>
        <v>0</v>
      </c>
      <c r="AP33" s="278">
        <f t="shared" si="16"/>
        <v>0</v>
      </c>
      <c r="AQ33" s="278">
        <f t="shared" si="16"/>
        <v>0</v>
      </c>
      <c r="AR33" s="278">
        <f t="shared" si="16"/>
        <v>0</v>
      </c>
      <c r="AS33" s="278">
        <f t="shared" si="16"/>
        <v>0</v>
      </c>
      <c r="AT33" s="278">
        <f t="shared" si="16"/>
        <v>0</v>
      </c>
      <c r="AU33" s="278">
        <f t="shared" si="16"/>
        <v>0</v>
      </c>
      <c r="AV33" s="278">
        <f t="shared" si="16"/>
        <v>0</v>
      </c>
      <c r="AW33" s="278">
        <f t="shared" si="16"/>
        <v>0</v>
      </c>
      <c r="AX33" s="278">
        <f t="shared" si="16"/>
        <v>0</v>
      </c>
      <c r="AY33" s="278">
        <f t="shared" si="16"/>
        <v>0</v>
      </c>
      <c r="AZ33" s="278">
        <f t="shared" si="16"/>
        <v>0</v>
      </c>
      <c r="BA33" s="278">
        <f t="shared" si="16"/>
        <v>0</v>
      </c>
      <c r="BB33" s="278">
        <f t="shared" si="16"/>
        <v>0</v>
      </c>
      <c r="BC33" s="278">
        <f t="shared" si="16"/>
        <v>0</v>
      </c>
      <c r="BD33" s="278">
        <f t="shared" si="16"/>
        <v>0</v>
      </c>
      <c r="BE33" s="278">
        <f t="shared" si="16"/>
        <v>0</v>
      </c>
      <c r="BF33" s="278">
        <f t="shared" si="16"/>
        <v>0</v>
      </c>
      <c r="BG33" s="278">
        <f t="shared" si="16"/>
        <v>0</v>
      </c>
      <c r="BH33" s="278">
        <f t="shared" si="16"/>
        <v>0</v>
      </c>
      <c r="BI33" s="278">
        <f t="shared" si="16"/>
        <v>0</v>
      </c>
      <c r="BJ33" s="278">
        <f t="shared" si="16"/>
        <v>0</v>
      </c>
      <c r="BK33" s="278">
        <f t="shared" si="16"/>
        <v>0</v>
      </c>
      <c r="BL33" s="278">
        <f t="shared" si="16"/>
        <v>0</v>
      </c>
      <c r="BM33" s="278">
        <f t="shared" si="16"/>
        <v>0</v>
      </c>
      <c r="BN33" s="278">
        <f t="shared" si="16"/>
        <v>0</v>
      </c>
      <c r="BO33" s="278">
        <f t="shared" si="16"/>
        <v>0</v>
      </c>
      <c r="BP33" s="278">
        <f t="shared" si="16"/>
        <v>0</v>
      </c>
      <c r="BQ33" s="278">
        <f t="shared" si="16"/>
        <v>0</v>
      </c>
      <c r="BR33" s="278">
        <f t="shared" si="16"/>
        <v>0</v>
      </c>
      <c r="BS33" s="278">
        <f t="shared" si="16"/>
        <v>0</v>
      </c>
      <c r="BT33" s="278">
        <f t="shared" si="16"/>
        <v>0</v>
      </c>
      <c r="BU33" s="278">
        <f t="shared" ref="BU33:DC33" si="17">BU31*BU32</f>
        <v>0</v>
      </c>
      <c r="BV33" s="278">
        <f t="shared" si="17"/>
        <v>0</v>
      </c>
      <c r="BW33" s="278">
        <f t="shared" si="17"/>
        <v>0</v>
      </c>
      <c r="BX33" s="278">
        <f t="shared" si="17"/>
        <v>0</v>
      </c>
      <c r="BY33" s="278">
        <f t="shared" si="17"/>
        <v>0</v>
      </c>
      <c r="BZ33" s="278">
        <f t="shared" si="17"/>
        <v>0</v>
      </c>
      <c r="CA33" s="278">
        <f t="shared" si="17"/>
        <v>0</v>
      </c>
      <c r="CB33" s="278">
        <f t="shared" si="17"/>
        <v>0</v>
      </c>
      <c r="CC33" s="278">
        <f t="shared" si="17"/>
        <v>0</v>
      </c>
      <c r="CD33" s="278">
        <f t="shared" si="17"/>
        <v>0</v>
      </c>
      <c r="CE33" s="278">
        <f t="shared" si="17"/>
        <v>0</v>
      </c>
      <c r="CF33" s="278">
        <f t="shared" si="17"/>
        <v>0</v>
      </c>
      <c r="CG33" s="278">
        <f t="shared" si="17"/>
        <v>0</v>
      </c>
      <c r="CH33" s="278">
        <f t="shared" si="17"/>
        <v>0</v>
      </c>
      <c r="CI33" s="278">
        <f t="shared" si="17"/>
        <v>0</v>
      </c>
      <c r="CJ33" s="278">
        <f t="shared" si="17"/>
        <v>0</v>
      </c>
      <c r="CK33" s="278">
        <f t="shared" si="17"/>
        <v>0</v>
      </c>
      <c r="CL33" s="278">
        <f t="shared" si="17"/>
        <v>0</v>
      </c>
      <c r="CM33" s="278">
        <f t="shared" si="17"/>
        <v>0</v>
      </c>
      <c r="CN33" s="278">
        <f t="shared" si="17"/>
        <v>0</v>
      </c>
      <c r="CO33" s="278">
        <f t="shared" si="17"/>
        <v>0</v>
      </c>
      <c r="CP33" s="278">
        <f t="shared" si="17"/>
        <v>0</v>
      </c>
      <c r="CQ33" s="278">
        <f t="shared" si="17"/>
        <v>0</v>
      </c>
      <c r="CR33" s="278">
        <f t="shared" si="17"/>
        <v>0</v>
      </c>
      <c r="CS33" s="278">
        <f t="shared" si="17"/>
        <v>0</v>
      </c>
      <c r="CT33" s="278">
        <f t="shared" si="17"/>
        <v>0</v>
      </c>
      <c r="CU33" s="278">
        <f t="shared" si="17"/>
        <v>0</v>
      </c>
      <c r="CV33" s="278">
        <f t="shared" si="17"/>
        <v>0</v>
      </c>
      <c r="CW33" s="278">
        <f t="shared" si="17"/>
        <v>0</v>
      </c>
      <c r="CX33" s="278">
        <f t="shared" si="17"/>
        <v>0</v>
      </c>
      <c r="CY33" s="278">
        <f t="shared" si="17"/>
        <v>0</v>
      </c>
      <c r="CZ33" s="278">
        <f t="shared" si="17"/>
        <v>0</v>
      </c>
      <c r="DA33" s="278">
        <f t="shared" si="17"/>
        <v>0</v>
      </c>
      <c r="DB33" s="278">
        <f t="shared" si="17"/>
        <v>0</v>
      </c>
      <c r="DC33" s="278">
        <f t="shared" si="17"/>
        <v>0</v>
      </c>
    </row>
    <row r="34" spans="2:107" ht="15" customHeight="1" x14ac:dyDescent="0.35">
      <c r="B34" s="885">
        <v>16</v>
      </c>
      <c r="C34" s="261" t="s">
        <v>1133</v>
      </c>
      <c r="D34" s="261"/>
      <c r="E34" s="267" t="s">
        <v>68</v>
      </c>
      <c r="F34" s="268" t="s">
        <v>1223</v>
      </c>
      <c r="G34" s="273" t="str">
        <f>IF(COUNTA(H34:DC34)=0,"",IF(OR(LARGE(H34:DC34,1)&gt;3,SMALL(H34:DC34,1)&lt;0),"ERRO",""))</f>
        <v/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</row>
    <row r="35" spans="2:107" ht="15" customHeight="1" x14ac:dyDescent="0.35">
      <c r="B35" s="886"/>
      <c r="C35" s="261" t="s">
        <v>1134</v>
      </c>
      <c r="D35" s="261"/>
      <c r="E35" s="262" t="s">
        <v>1131</v>
      </c>
      <c r="F35" s="268" t="s">
        <v>1224</v>
      </c>
      <c r="G35" s="273" t="str">
        <f>IF(COUNTA(H35:DC35)=0,"",IF(OR(LARGE(H35:DC35,1)&gt;22,SMALL(H35:DC35,1)&lt;0),"ERRO",""))</f>
        <v/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</row>
    <row r="36" spans="2:107" ht="15" customHeight="1" x14ac:dyDescent="0.35">
      <c r="B36" s="886"/>
      <c r="C36" s="261" t="s">
        <v>1135</v>
      </c>
      <c r="D36" s="261"/>
      <c r="E36" s="262" t="s">
        <v>1132</v>
      </c>
      <c r="F36" s="268" t="s">
        <v>1225</v>
      </c>
      <c r="G36" s="273" t="str">
        <f>IF(COUNTA(H36:DC36)=0,"",IF(OR(LARGE(H36:DC36,1)&gt;12,SMALL(H36:DC36,1)&lt;0),"ERRO",""))</f>
        <v/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</row>
    <row r="37" spans="2:107" ht="15" customHeight="1" x14ac:dyDescent="0.35">
      <c r="B37" s="886"/>
      <c r="C37" s="261" t="s">
        <v>643</v>
      </c>
      <c r="D37" s="261"/>
      <c r="E37" s="267" t="s">
        <v>5</v>
      </c>
      <c r="F37" s="268" t="s">
        <v>1063</v>
      </c>
      <c r="G37" s="269">
        <f>SUM(H37:DC37)</f>
        <v>0</v>
      </c>
      <c r="H37" s="272">
        <f>H30*((H34*H35*H36)/792)</f>
        <v>0</v>
      </c>
      <c r="I37" s="272">
        <f>I30*((I34*I35*I36)/792)</f>
        <v>0</v>
      </c>
      <c r="J37" s="272">
        <f t="shared" ref="J37:BT37" si="18">J30*((J34*J35*J36)/792)</f>
        <v>0</v>
      </c>
      <c r="K37" s="272">
        <f t="shared" si="18"/>
        <v>0</v>
      </c>
      <c r="L37" s="272">
        <f t="shared" si="18"/>
        <v>0</v>
      </c>
      <c r="M37" s="272">
        <f t="shared" si="18"/>
        <v>0</v>
      </c>
      <c r="N37" s="272">
        <f t="shared" si="18"/>
        <v>0</v>
      </c>
      <c r="O37" s="272">
        <f t="shared" si="18"/>
        <v>0</v>
      </c>
      <c r="P37" s="272">
        <f t="shared" si="18"/>
        <v>0</v>
      </c>
      <c r="Q37" s="272">
        <f t="shared" si="18"/>
        <v>0</v>
      </c>
      <c r="R37" s="272">
        <f t="shared" si="18"/>
        <v>0</v>
      </c>
      <c r="S37" s="272">
        <f t="shared" si="18"/>
        <v>0</v>
      </c>
      <c r="T37" s="272">
        <f t="shared" si="18"/>
        <v>0</v>
      </c>
      <c r="U37" s="272">
        <f t="shared" si="18"/>
        <v>0</v>
      </c>
      <c r="V37" s="272">
        <f t="shared" si="18"/>
        <v>0</v>
      </c>
      <c r="W37" s="272">
        <f t="shared" si="18"/>
        <v>0</v>
      </c>
      <c r="X37" s="272">
        <f t="shared" si="18"/>
        <v>0</v>
      </c>
      <c r="Y37" s="272">
        <f t="shared" si="18"/>
        <v>0</v>
      </c>
      <c r="Z37" s="272">
        <f t="shared" si="18"/>
        <v>0</v>
      </c>
      <c r="AA37" s="272">
        <f t="shared" si="18"/>
        <v>0</v>
      </c>
      <c r="AB37" s="272">
        <f t="shared" si="18"/>
        <v>0</v>
      </c>
      <c r="AC37" s="272">
        <f t="shared" si="18"/>
        <v>0</v>
      </c>
      <c r="AD37" s="272">
        <f t="shared" si="18"/>
        <v>0</v>
      </c>
      <c r="AE37" s="272">
        <f t="shared" si="18"/>
        <v>0</v>
      </c>
      <c r="AF37" s="272">
        <f t="shared" si="18"/>
        <v>0</v>
      </c>
      <c r="AG37" s="272">
        <f t="shared" si="18"/>
        <v>0</v>
      </c>
      <c r="AH37" s="272">
        <f t="shared" si="18"/>
        <v>0</v>
      </c>
      <c r="AI37" s="272">
        <f t="shared" si="18"/>
        <v>0</v>
      </c>
      <c r="AJ37" s="272">
        <f t="shared" si="18"/>
        <v>0</v>
      </c>
      <c r="AK37" s="272">
        <f t="shared" si="18"/>
        <v>0</v>
      </c>
      <c r="AL37" s="272">
        <f t="shared" si="18"/>
        <v>0</v>
      </c>
      <c r="AM37" s="272">
        <f t="shared" si="18"/>
        <v>0</v>
      </c>
      <c r="AN37" s="272">
        <f t="shared" si="18"/>
        <v>0</v>
      </c>
      <c r="AO37" s="272">
        <f t="shared" si="18"/>
        <v>0</v>
      </c>
      <c r="AP37" s="272">
        <f t="shared" si="18"/>
        <v>0</v>
      </c>
      <c r="AQ37" s="272">
        <f t="shared" si="18"/>
        <v>0</v>
      </c>
      <c r="AR37" s="272">
        <f t="shared" si="18"/>
        <v>0</v>
      </c>
      <c r="AS37" s="272">
        <f t="shared" si="18"/>
        <v>0</v>
      </c>
      <c r="AT37" s="272">
        <f t="shared" si="18"/>
        <v>0</v>
      </c>
      <c r="AU37" s="272">
        <f t="shared" si="18"/>
        <v>0</v>
      </c>
      <c r="AV37" s="272">
        <f t="shared" si="18"/>
        <v>0</v>
      </c>
      <c r="AW37" s="272">
        <f t="shared" si="18"/>
        <v>0</v>
      </c>
      <c r="AX37" s="272">
        <f t="shared" si="18"/>
        <v>0</v>
      </c>
      <c r="AY37" s="272">
        <f t="shared" si="18"/>
        <v>0</v>
      </c>
      <c r="AZ37" s="272">
        <f t="shared" si="18"/>
        <v>0</v>
      </c>
      <c r="BA37" s="272">
        <f t="shared" si="18"/>
        <v>0</v>
      </c>
      <c r="BB37" s="272">
        <f t="shared" si="18"/>
        <v>0</v>
      </c>
      <c r="BC37" s="272">
        <f t="shared" si="18"/>
        <v>0</v>
      </c>
      <c r="BD37" s="272">
        <f t="shared" si="18"/>
        <v>0</v>
      </c>
      <c r="BE37" s="272">
        <f t="shared" si="18"/>
        <v>0</v>
      </c>
      <c r="BF37" s="272">
        <f t="shared" si="18"/>
        <v>0</v>
      </c>
      <c r="BG37" s="272">
        <f t="shared" si="18"/>
        <v>0</v>
      </c>
      <c r="BH37" s="272">
        <f t="shared" si="18"/>
        <v>0</v>
      </c>
      <c r="BI37" s="272">
        <f t="shared" si="18"/>
        <v>0</v>
      </c>
      <c r="BJ37" s="272">
        <f t="shared" si="18"/>
        <v>0</v>
      </c>
      <c r="BK37" s="272">
        <f t="shared" si="18"/>
        <v>0</v>
      </c>
      <c r="BL37" s="272">
        <f t="shared" si="18"/>
        <v>0</v>
      </c>
      <c r="BM37" s="272">
        <f t="shared" si="18"/>
        <v>0</v>
      </c>
      <c r="BN37" s="272">
        <f t="shared" si="18"/>
        <v>0</v>
      </c>
      <c r="BO37" s="272">
        <f t="shared" si="18"/>
        <v>0</v>
      </c>
      <c r="BP37" s="272">
        <f t="shared" si="18"/>
        <v>0</v>
      </c>
      <c r="BQ37" s="272">
        <f t="shared" si="18"/>
        <v>0</v>
      </c>
      <c r="BR37" s="272">
        <f t="shared" si="18"/>
        <v>0</v>
      </c>
      <c r="BS37" s="272">
        <f t="shared" si="18"/>
        <v>0</v>
      </c>
      <c r="BT37" s="272">
        <f t="shared" si="18"/>
        <v>0</v>
      </c>
      <c r="BU37" s="272">
        <f t="shared" ref="BU37:DC37" si="19">BU30*((BU34*BU35*BU36)/792)</f>
        <v>0</v>
      </c>
      <c r="BV37" s="272">
        <f t="shared" si="19"/>
        <v>0</v>
      </c>
      <c r="BW37" s="272">
        <f t="shared" si="19"/>
        <v>0</v>
      </c>
      <c r="BX37" s="272">
        <f t="shared" si="19"/>
        <v>0</v>
      </c>
      <c r="BY37" s="272">
        <f t="shared" si="19"/>
        <v>0</v>
      </c>
      <c r="BZ37" s="272">
        <f t="shared" si="19"/>
        <v>0</v>
      </c>
      <c r="CA37" s="272">
        <f t="shared" si="19"/>
        <v>0</v>
      </c>
      <c r="CB37" s="272">
        <f t="shared" si="19"/>
        <v>0</v>
      </c>
      <c r="CC37" s="272">
        <f t="shared" si="19"/>
        <v>0</v>
      </c>
      <c r="CD37" s="272">
        <f t="shared" si="19"/>
        <v>0</v>
      </c>
      <c r="CE37" s="272">
        <f t="shared" si="19"/>
        <v>0</v>
      </c>
      <c r="CF37" s="272">
        <f t="shared" si="19"/>
        <v>0</v>
      </c>
      <c r="CG37" s="272">
        <f t="shared" si="19"/>
        <v>0</v>
      </c>
      <c r="CH37" s="272">
        <f t="shared" si="19"/>
        <v>0</v>
      </c>
      <c r="CI37" s="272">
        <f t="shared" si="19"/>
        <v>0</v>
      </c>
      <c r="CJ37" s="272">
        <f t="shared" si="19"/>
        <v>0</v>
      </c>
      <c r="CK37" s="272">
        <f t="shared" si="19"/>
        <v>0</v>
      </c>
      <c r="CL37" s="272">
        <f t="shared" si="19"/>
        <v>0</v>
      </c>
      <c r="CM37" s="272">
        <f t="shared" si="19"/>
        <v>0</v>
      </c>
      <c r="CN37" s="272">
        <f t="shared" si="19"/>
        <v>0</v>
      </c>
      <c r="CO37" s="272">
        <f t="shared" si="19"/>
        <v>0</v>
      </c>
      <c r="CP37" s="272">
        <f t="shared" si="19"/>
        <v>0</v>
      </c>
      <c r="CQ37" s="272">
        <f t="shared" si="19"/>
        <v>0</v>
      </c>
      <c r="CR37" s="272">
        <f t="shared" si="19"/>
        <v>0</v>
      </c>
      <c r="CS37" s="272">
        <f t="shared" si="19"/>
        <v>0</v>
      </c>
      <c r="CT37" s="272">
        <f t="shared" si="19"/>
        <v>0</v>
      </c>
      <c r="CU37" s="272">
        <f t="shared" si="19"/>
        <v>0</v>
      </c>
      <c r="CV37" s="272">
        <f t="shared" si="19"/>
        <v>0</v>
      </c>
      <c r="CW37" s="272">
        <f t="shared" si="19"/>
        <v>0</v>
      </c>
      <c r="CX37" s="272">
        <f t="shared" si="19"/>
        <v>0</v>
      </c>
      <c r="CY37" s="272">
        <f t="shared" si="19"/>
        <v>0</v>
      </c>
      <c r="CZ37" s="272">
        <f t="shared" si="19"/>
        <v>0</v>
      </c>
      <c r="DA37" s="272">
        <f t="shared" si="19"/>
        <v>0</v>
      </c>
      <c r="DB37" s="272">
        <f t="shared" si="19"/>
        <v>0</v>
      </c>
      <c r="DC37" s="272">
        <f t="shared" si="19"/>
        <v>0</v>
      </c>
    </row>
    <row r="38" spans="2:107" ht="15" customHeight="1" x14ac:dyDescent="0.35">
      <c r="B38" s="887"/>
      <c r="C38" s="261" t="s">
        <v>60</v>
      </c>
      <c r="D38" s="261"/>
      <c r="E38" s="267"/>
      <c r="F38" s="268" t="s">
        <v>74</v>
      </c>
      <c r="G38" s="273" t="str">
        <f>IF(COUNTA(H38:DC38)=0,"",IF(OR(LARGE(H38:DC38,1)&gt;1,SMALL(H38:DC38,1)&lt;0),"ERRO",""))</f>
        <v/>
      </c>
      <c r="H38" s="279">
        <f>IF(H30=0,0,H37/H30)</f>
        <v>0</v>
      </c>
      <c r="I38" s="279">
        <f t="shared" ref="I38:BT38" si="20">IF(I30=0,0,I37/I30)</f>
        <v>0</v>
      </c>
      <c r="J38" s="279">
        <f t="shared" si="20"/>
        <v>0</v>
      </c>
      <c r="K38" s="279">
        <f t="shared" si="20"/>
        <v>0</v>
      </c>
      <c r="L38" s="279">
        <f t="shared" si="20"/>
        <v>0</v>
      </c>
      <c r="M38" s="279">
        <f t="shared" si="20"/>
        <v>0</v>
      </c>
      <c r="N38" s="279">
        <f t="shared" si="20"/>
        <v>0</v>
      </c>
      <c r="O38" s="279">
        <f t="shared" si="20"/>
        <v>0</v>
      </c>
      <c r="P38" s="279">
        <f t="shared" si="20"/>
        <v>0</v>
      </c>
      <c r="Q38" s="279">
        <f t="shared" si="20"/>
        <v>0</v>
      </c>
      <c r="R38" s="279">
        <f t="shared" si="20"/>
        <v>0</v>
      </c>
      <c r="S38" s="279">
        <f t="shared" si="20"/>
        <v>0</v>
      </c>
      <c r="T38" s="279">
        <f t="shared" si="20"/>
        <v>0</v>
      </c>
      <c r="U38" s="279">
        <f t="shared" si="20"/>
        <v>0</v>
      </c>
      <c r="V38" s="279">
        <f t="shared" si="20"/>
        <v>0</v>
      </c>
      <c r="W38" s="279">
        <f t="shared" si="20"/>
        <v>0</v>
      </c>
      <c r="X38" s="279">
        <f t="shared" si="20"/>
        <v>0</v>
      </c>
      <c r="Y38" s="279">
        <f t="shared" si="20"/>
        <v>0</v>
      </c>
      <c r="Z38" s="279">
        <f t="shared" si="20"/>
        <v>0</v>
      </c>
      <c r="AA38" s="279">
        <f t="shared" si="20"/>
        <v>0</v>
      </c>
      <c r="AB38" s="279">
        <f t="shared" si="20"/>
        <v>0</v>
      </c>
      <c r="AC38" s="279">
        <f t="shared" si="20"/>
        <v>0</v>
      </c>
      <c r="AD38" s="279">
        <f t="shared" si="20"/>
        <v>0</v>
      </c>
      <c r="AE38" s="279">
        <f t="shared" si="20"/>
        <v>0</v>
      </c>
      <c r="AF38" s="279">
        <f t="shared" si="20"/>
        <v>0</v>
      </c>
      <c r="AG38" s="279">
        <f t="shared" si="20"/>
        <v>0</v>
      </c>
      <c r="AH38" s="279">
        <f t="shared" si="20"/>
        <v>0</v>
      </c>
      <c r="AI38" s="279">
        <f t="shared" si="20"/>
        <v>0</v>
      </c>
      <c r="AJ38" s="279">
        <f t="shared" si="20"/>
        <v>0</v>
      </c>
      <c r="AK38" s="279">
        <f t="shared" si="20"/>
        <v>0</v>
      </c>
      <c r="AL38" s="279">
        <f t="shared" si="20"/>
        <v>0</v>
      </c>
      <c r="AM38" s="279">
        <f t="shared" si="20"/>
        <v>0</v>
      </c>
      <c r="AN38" s="279">
        <f t="shared" si="20"/>
        <v>0</v>
      </c>
      <c r="AO38" s="279">
        <f t="shared" si="20"/>
        <v>0</v>
      </c>
      <c r="AP38" s="279">
        <f t="shared" si="20"/>
        <v>0</v>
      </c>
      <c r="AQ38" s="279">
        <f t="shared" si="20"/>
        <v>0</v>
      </c>
      <c r="AR38" s="279">
        <f t="shared" si="20"/>
        <v>0</v>
      </c>
      <c r="AS38" s="279">
        <f t="shared" si="20"/>
        <v>0</v>
      </c>
      <c r="AT38" s="279">
        <f t="shared" si="20"/>
        <v>0</v>
      </c>
      <c r="AU38" s="279">
        <f t="shared" si="20"/>
        <v>0</v>
      </c>
      <c r="AV38" s="279">
        <f t="shared" si="20"/>
        <v>0</v>
      </c>
      <c r="AW38" s="279">
        <f t="shared" si="20"/>
        <v>0</v>
      </c>
      <c r="AX38" s="279">
        <f t="shared" si="20"/>
        <v>0</v>
      </c>
      <c r="AY38" s="279">
        <f t="shared" si="20"/>
        <v>0</v>
      </c>
      <c r="AZ38" s="279">
        <f t="shared" si="20"/>
        <v>0</v>
      </c>
      <c r="BA38" s="279">
        <f t="shared" si="20"/>
        <v>0</v>
      </c>
      <c r="BB38" s="279">
        <f t="shared" si="20"/>
        <v>0</v>
      </c>
      <c r="BC38" s="279">
        <f t="shared" si="20"/>
        <v>0</v>
      </c>
      <c r="BD38" s="279">
        <f t="shared" si="20"/>
        <v>0</v>
      </c>
      <c r="BE38" s="279">
        <f t="shared" si="20"/>
        <v>0</v>
      </c>
      <c r="BF38" s="279">
        <f t="shared" si="20"/>
        <v>0</v>
      </c>
      <c r="BG38" s="279">
        <f t="shared" si="20"/>
        <v>0</v>
      </c>
      <c r="BH38" s="279">
        <f t="shared" si="20"/>
        <v>0</v>
      </c>
      <c r="BI38" s="279">
        <f t="shared" si="20"/>
        <v>0</v>
      </c>
      <c r="BJ38" s="279">
        <f t="shared" si="20"/>
        <v>0</v>
      </c>
      <c r="BK38" s="279">
        <f t="shared" si="20"/>
        <v>0</v>
      </c>
      <c r="BL38" s="279">
        <f t="shared" si="20"/>
        <v>0</v>
      </c>
      <c r="BM38" s="279">
        <f t="shared" si="20"/>
        <v>0</v>
      </c>
      <c r="BN38" s="279">
        <f t="shared" si="20"/>
        <v>0</v>
      </c>
      <c r="BO38" s="279">
        <f t="shared" si="20"/>
        <v>0</v>
      </c>
      <c r="BP38" s="279">
        <f t="shared" si="20"/>
        <v>0</v>
      </c>
      <c r="BQ38" s="279">
        <f t="shared" si="20"/>
        <v>0</v>
      </c>
      <c r="BR38" s="279">
        <f t="shared" si="20"/>
        <v>0</v>
      </c>
      <c r="BS38" s="279">
        <f t="shared" si="20"/>
        <v>0</v>
      </c>
      <c r="BT38" s="279">
        <f t="shared" si="20"/>
        <v>0</v>
      </c>
      <c r="BU38" s="279">
        <f t="shared" ref="BU38:DC38" si="21">IF(BU30=0,0,BU37/BU30)</f>
        <v>0</v>
      </c>
      <c r="BV38" s="279">
        <f t="shared" si="21"/>
        <v>0</v>
      </c>
      <c r="BW38" s="279">
        <f t="shared" si="21"/>
        <v>0</v>
      </c>
      <c r="BX38" s="279">
        <f t="shared" si="21"/>
        <v>0</v>
      </c>
      <c r="BY38" s="279">
        <f t="shared" si="21"/>
        <v>0</v>
      </c>
      <c r="BZ38" s="279">
        <f t="shared" si="21"/>
        <v>0</v>
      </c>
      <c r="CA38" s="279">
        <f t="shared" si="21"/>
        <v>0</v>
      </c>
      <c r="CB38" s="279">
        <f t="shared" si="21"/>
        <v>0</v>
      </c>
      <c r="CC38" s="279">
        <f t="shared" si="21"/>
        <v>0</v>
      </c>
      <c r="CD38" s="279">
        <f t="shared" si="21"/>
        <v>0</v>
      </c>
      <c r="CE38" s="279">
        <f t="shared" si="21"/>
        <v>0</v>
      </c>
      <c r="CF38" s="279">
        <f t="shared" si="21"/>
        <v>0</v>
      </c>
      <c r="CG38" s="279">
        <f t="shared" si="21"/>
        <v>0</v>
      </c>
      <c r="CH38" s="279">
        <f t="shared" si="21"/>
        <v>0</v>
      </c>
      <c r="CI38" s="279">
        <f t="shared" si="21"/>
        <v>0</v>
      </c>
      <c r="CJ38" s="279">
        <f t="shared" si="21"/>
        <v>0</v>
      </c>
      <c r="CK38" s="279">
        <f t="shared" si="21"/>
        <v>0</v>
      </c>
      <c r="CL38" s="279">
        <f t="shared" si="21"/>
        <v>0</v>
      </c>
      <c r="CM38" s="279">
        <f t="shared" si="21"/>
        <v>0</v>
      </c>
      <c r="CN38" s="279">
        <f t="shared" si="21"/>
        <v>0</v>
      </c>
      <c r="CO38" s="279">
        <f t="shared" si="21"/>
        <v>0</v>
      </c>
      <c r="CP38" s="279">
        <f t="shared" si="21"/>
        <v>0</v>
      </c>
      <c r="CQ38" s="279">
        <f t="shared" si="21"/>
        <v>0</v>
      </c>
      <c r="CR38" s="279">
        <f t="shared" si="21"/>
        <v>0</v>
      </c>
      <c r="CS38" s="279">
        <f t="shared" si="21"/>
        <v>0</v>
      </c>
      <c r="CT38" s="279">
        <f t="shared" si="21"/>
        <v>0</v>
      </c>
      <c r="CU38" s="279">
        <f t="shared" si="21"/>
        <v>0</v>
      </c>
      <c r="CV38" s="279">
        <f t="shared" si="21"/>
        <v>0</v>
      </c>
      <c r="CW38" s="279">
        <f t="shared" si="21"/>
        <v>0</v>
      </c>
      <c r="CX38" s="279">
        <f t="shared" si="21"/>
        <v>0</v>
      </c>
      <c r="CY38" s="279">
        <f t="shared" si="21"/>
        <v>0</v>
      </c>
      <c r="CZ38" s="279">
        <f t="shared" si="21"/>
        <v>0</v>
      </c>
      <c r="DA38" s="279">
        <f t="shared" si="21"/>
        <v>0</v>
      </c>
      <c r="DB38" s="279">
        <f t="shared" si="21"/>
        <v>0</v>
      </c>
      <c r="DC38" s="279">
        <f t="shared" si="21"/>
        <v>0</v>
      </c>
    </row>
    <row r="39" spans="2:107" ht="15" customHeight="1" x14ac:dyDescent="0.35">
      <c r="B39" s="256">
        <v>17</v>
      </c>
      <c r="C39" s="261" t="s">
        <v>61</v>
      </c>
      <c r="D39" s="261"/>
      <c r="E39" s="267" t="s">
        <v>4</v>
      </c>
      <c r="F39" s="268" t="s">
        <v>1062</v>
      </c>
      <c r="G39" s="281">
        <f>SUM(H39:DC39)</f>
        <v>0</v>
      </c>
      <c r="H39" s="278">
        <f>(H30*H33)/1000</f>
        <v>0</v>
      </c>
      <c r="I39" s="278">
        <f t="shared" ref="I39:BT39" si="22">(I30*I33)/1000</f>
        <v>0</v>
      </c>
      <c r="J39" s="278">
        <f t="shared" si="22"/>
        <v>0</v>
      </c>
      <c r="K39" s="278">
        <f t="shared" si="22"/>
        <v>0</v>
      </c>
      <c r="L39" s="278">
        <f t="shared" si="22"/>
        <v>0</v>
      </c>
      <c r="M39" s="278">
        <f t="shared" si="22"/>
        <v>0</v>
      </c>
      <c r="N39" s="278">
        <f t="shared" si="22"/>
        <v>0</v>
      </c>
      <c r="O39" s="278">
        <f t="shared" si="22"/>
        <v>0</v>
      </c>
      <c r="P39" s="278">
        <f t="shared" si="22"/>
        <v>0</v>
      </c>
      <c r="Q39" s="278">
        <f t="shared" si="22"/>
        <v>0</v>
      </c>
      <c r="R39" s="278">
        <f t="shared" si="22"/>
        <v>0</v>
      </c>
      <c r="S39" s="278">
        <f t="shared" si="22"/>
        <v>0</v>
      </c>
      <c r="T39" s="278">
        <f t="shared" si="22"/>
        <v>0</v>
      </c>
      <c r="U39" s="278">
        <f t="shared" si="22"/>
        <v>0</v>
      </c>
      <c r="V39" s="278">
        <f t="shared" si="22"/>
        <v>0</v>
      </c>
      <c r="W39" s="278">
        <f t="shared" si="22"/>
        <v>0</v>
      </c>
      <c r="X39" s="278">
        <f t="shared" si="22"/>
        <v>0</v>
      </c>
      <c r="Y39" s="278">
        <f t="shared" si="22"/>
        <v>0</v>
      </c>
      <c r="Z39" s="278">
        <f t="shared" si="22"/>
        <v>0</v>
      </c>
      <c r="AA39" s="278">
        <f t="shared" si="22"/>
        <v>0</v>
      </c>
      <c r="AB39" s="278">
        <f t="shared" si="22"/>
        <v>0</v>
      </c>
      <c r="AC39" s="278">
        <f t="shared" si="22"/>
        <v>0</v>
      </c>
      <c r="AD39" s="278">
        <f t="shared" si="22"/>
        <v>0</v>
      </c>
      <c r="AE39" s="278">
        <f t="shared" si="22"/>
        <v>0</v>
      </c>
      <c r="AF39" s="278">
        <f t="shared" si="22"/>
        <v>0</v>
      </c>
      <c r="AG39" s="278">
        <f t="shared" si="22"/>
        <v>0</v>
      </c>
      <c r="AH39" s="278">
        <f t="shared" si="22"/>
        <v>0</v>
      </c>
      <c r="AI39" s="278">
        <f t="shared" si="22"/>
        <v>0</v>
      </c>
      <c r="AJ39" s="278">
        <f t="shared" si="22"/>
        <v>0</v>
      </c>
      <c r="AK39" s="278">
        <f t="shared" si="22"/>
        <v>0</v>
      </c>
      <c r="AL39" s="278">
        <f t="shared" si="22"/>
        <v>0</v>
      </c>
      <c r="AM39" s="278">
        <f t="shared" si="22"/>
        <v>0</v>
      </c>
      <c r="AN39" s="278">
        <f t="shared" si="22"/>
        <v>0</v>
      </c>
      <c r="AO39" s="278">
        <f t="shared" si="22"/>
        <v>0</v>
      </c>
      <c r="AP39" s="278">
        <f t="shared" si="22"/>
        <v>0</v>
      </c>
      <c r="AQ39" s="278">
        <f t="shared" si="22"/>
        <v>0</v>
      </c>
      <c r="AR39" s="278">
        <f t="shared" si="22"/>
        <v>0</v>
      </c>
      <c r="AS39" s="278">
        <f t="shared" si="22"/>
        <v>0</v>
      </c>
      <c r="AT39" s="278">
        <f t="shared" si="22"/>
        <v>0</v>
      </c>
      <c r="AU39" s="278">
        <f t="shared" si="22"/>
        <v>0</v>
      </c>
      <c r="AV39" s="278">
        <f t="shared" si="22"/>
        <v>0</v>
      </c>
      <c r="AW39" s="278">
        <f t="shared" si="22"/>
        <v>0</v>
      </c>
      <c r="AX39" s="278">
        <f t="shared" si="22"/>
        <v>0</v>
      </c>
      <c r="AY39" s="278">
        <f t="shared" si="22"/>
        <v>0</v>
      </c>
      <c r="AZ39" s="278">
        <f t="shared" si="22"/>
        <v>0</v>
      </c>
      <c r="BA39" s="278">
        <f t="shared" si="22"/>
        <v>0</v>
      </c>
      <c r="BB39" s="278">
        <f t="shared" si="22"/>
        <v>0</v>
      </c>
      <c r="BC39" s="278">
        <f t="shared" si="22"/>
        <v>0</v>
      </c>
      <c r="BD39" s="278">
        <f t="shared" si="22"/>
        <v>0</v>
      </c>
      <c r="BE39" s="278">
        <f t="shared" si="22"/>
        <v>0</v>
      </c>
      <c r="BF39" s="278">
        <f t="shared" si="22"/>
        <v>0</v>
      </c>
      <c r="BG39" s="278">
        <f t="shared" si="22"/>
        <v>0</v>
      </c>
      <c r="BH39" s="278">
        <f t="shared" si="22"/>
        <v>0</v>
      </c>
      <c r="BI39" s="278">
        <f t="shared" si="22"/>
        <v>0</v>
      </c>
      <c r="BJ39" s="278">
        <f t="shared" si="22"/>
        <v>0</v>
      </c>
      <c r="BK39" s="278">
        <f t="shared" si="22"/>
        <v>0</v>
      </c>
      <c r="BL39" s="278">
        <f t="shared" si="22"/>
        <v>0</v>
      </c>
      <c r="BM39" s="278">
        <f t="shared" si="22"/>
        <v>0</v>
      </c>
      <c r="BN39" s="278">
        <f t="shared" si="22"/>
        <v>0</v>
      </c>
      <c r="BO39" s="278">
        <f t="shared" si="22"/>
        <v>0</v>
      </c>
      <c r="BP39" s="278">
        <f t="shared" si="22"/>
        <v>0</v>
      </c>
      <c r="BQ39" s="278">
        <f t="shared" si="22"/>
        <v>0</v>
      </c>
      <c r="BR39" s="278">
        <f t="shared" si="22"/>
        <v>0</v>
      </c>
      <c r="BS39" s="278">
        <f t="shared" si="22"/>
        <v>0</v>
      </c>
      <c r="BT39" s="278">
        <f t="shared" si="22"/>
        <v>0</v>
      </c>
      <c r="BU39" s="278">
        <f t="shared" ref="BU39:DC39" si="23">(BU30*BU33)/1000</f>
        <v>0</v>
      </c>
      <c r="BV39" s="278">
        <f t="shared" si="23"/>
        <v>0</v>
      </c>
      <c r="BW39" s="278">
        <f t="shared" si="23"/>
        <v>0</v>
      </c>
      <c r="BX39" s="278">
        <f t="shared" si="23"/>
        <v>0</v>
      </c>
      <c r="BY39" s="278">
        <f t="shared" si="23"/>
        <v>0</v>
      </c>
      <c r="BZ39" s="278">
        <f t="shared" si="23"/>
        <v>0</v>
      </c>
      <c r="CA39" s="278">
        <f t="shared" si="23"/>
        <v>0</v>
      </c>
      <c r="CB39" s="278">
        <f t="shared" si="23"/>
        <v>0</v>
      </c>
      <c r="CC39" s="278">
        <f t="shared" si="23"/>
        <v>0</v>
      </c>
      <c r="CD39" s="278">
        <f t="shared" si="23"/>
        <v>0</v>
      </c>
      <c r="CE39" s="278">
        <f t="shared" si="23"/>
        <v>0</v>
      </c>
      <c r="CF39" s="278">
        <f t="shared" si="23"/>
        <v>0</v>
      </c>
      <c r="CG39" s="278">
        <f t="shared" si="23"/>
        <v>0</v>
      </c>
      <c r="CH39" s="278">
        <f t="shared" si="23"/>
        <v>0</v>
      </c>
      <c r="CI39" s="278">
        <f t="shared" si="23"/>
        <v>0</v>
      </c>
      <c r="CJ39" s="278">
        <f t="shared" si="23"/>
        <v>0</v>
      </c>
      <c r="CK39" s="278">
        <f t="shared" si="23"/>
        <v>0</v>
      </c>
      <c r="CL39" s="278">
        <f t="shared" si="23"/>
        <v>0</v>
      </c>
      <c r="CM39" s="278">
        <f t="shared" si="23"/>
        <v>0</v>
      </c>
      <c r="CN39" s="278">
        <f t="shared" si="23"/>
        <v>0</v>
      </c>
      <c r="CO39" s="278">
        <f t="shared" si="23"/>
        <v>0</v>
      </c>
      <c r="CP39" s="278">
        <f t="shared" si="23"/>
        <v>0</v>
      </c>
      <c r="CQ39" s="278">
        <f t="shared" si="23"/>
        <v>0</v>
      </c>
      <c r="CR39" s="278">
        <f t="shared" si="23"/>
        <v>0</v>
      </c>
      <c r="CS39" s="278">
        <f t="shared" si="23"/>
        <v>0</v>
      </c>
      <c r="CT39" s="278">
        <f t="shared" si="23"/>
        <v>0</v>
      </c>
      <c r="CU39" s="278">
        <f t="shared" si="23"/>
        <v>0</v>
      </c>
      <c r="CV39" s="278">
        <f t="shared" si="23"/>
        <v>0</v>
      </c>
      <c r="CW39" s="278">
        <f t="shared" si="23"/>
        <v>0</v>
      </c>
      <c r="CX39" s="278">
        <f t="shared" si="23"/>
        <v>0</v>
      </c>
      <c r="CY39" s="278">
        <f t="shared" si="23"/>
        <v>0</v>
      </c>
      <c r="CZ39" s="278">
        <f t="shared" si="23"/>
        <v>0</v>
      </c>
      <c r="DA39" s="278">
        <f t="shared" si="23"/>
        <v>0</v>
      </c>
      <c r="DB39" s="278">
        <f t="shared" si="23"/>
        <v>0</v>
      </c>
      <c r="DC39" s="278">
        <f t="shared" si="23"/>
        <v>0</v>
      </c>
    </row>
    <row r="40" spans="2:107" ht="15" customHeight="1" x14ac:dyDescent="0.35">
      <c r="B40" s="256">
        <v>18</v>
      </c>
      <c r="C40" s="261" t="s">
        <v>62</v>
      </c>
      <c r="D40" s="261"/>
      <c r="E40" s="267" t="s">
        <v>5</v>
      </c>
      <c r="F40" s="268" t="s">
        <v>880</v>
      </c>
      <c r="G40" s="281">
        <f>SUM(H40:DC40)</f>
        <v>0</v>
      </c>
      <c r="H40" s="282">
        <f t="shared" ref="H40:AM40" si="24">H30*H38</f>
        <v>0</v>
      </c>
      <c r="I40" s="282">
        <f t="shared" si="24"/>
        <v>0</v>
      </c>
      <c r="J40" s="282">
        <f t="shared" si="24"/>
        <v>0</v>
      </c>
      <c r="K40" s="282">
        <f t="shared" si="24"/>
        <v>0</v>
      </c>
      <c r="L40" s="282">
        <f t="shared" si="24"/>
        <v>0</v>
      </c>
      <c r="M40" s="282">
        <f t="shared" si="24"/>
        <v>0</v>
      </c>
      <c r="N40" s="282">
        <f t="shared" si="24"/>
        <v>0</v>
      </c>
      <c r="O40" s="282">
        <f t="shared" si="24"/>
        <v>0</v>
      </c>
      <c r="P40" s="282">
        <f t="shared" si="24"/>
        <v>0</v>
      </c>
      <c r="Q40" s="282">
        <f t="shared" si="24"/>
        <v>0</v>
      </c>
      <c r="R40" s="282">
        <f t="shared" si="24"/>
        <v>0</v>
      </c>
      <c r="S40" s="282">
        <f t="shared" si="24"/>
        <v>0</v>
      </c>
      <c r="T40" s="282">
        <f t="shared" si="24"/>
        <v>0</v>
      </c>
      <c r="U40" s="282">
        <f t="shared" si="24"/>
        <v>0</v>
      </c>
      <c r="V40" s="282">
        <f t="shared" si="24"/>
        <v>0</v>
      </c>
      <c r="W40" s="282">
        <f t="shared" si="24"/>
        <v>0</v>
      </c>
      <c r="X40" s="282">
        <f t="shared" si="24"/>
        <v>0</v>
      </c>
      <c r="Y40" s="282">
        <f t="shared" si="24"/>
        <v>0</v>
      </c>
      <c r="Z40" s="282">
        <f t="shared" si="24"/>
        <v>0</v>
      </c>
      <c r="AA40" s="282">
        <f t="shared" si="24"/>
        <v>0</v>
      </c>
      <c r="AB40" s="282">
        <f t="shared" si="24"/>
        <v>0</v>
      </c>
      <c r="AC40" s="282">
        <f t="shared" si="24"/>
        <v>0</v>
      </c>
      <c r="AD40" s="282">
        <f t="shared" si="24"/>
        <v>0</v>
      </c>
      <c r="AE40" s="282">
        <f t="shared" si="24"/>
        <v>0</v>
      </c>
      <c r="AF40" s="282">
        <f t="shared" si="24"/>
        <v>0</v>
      </c>
      <c r="AG40" s="282">
        <f t="shared" si="24"/>
        <v>0</v>
      </c>
      <c r="AH40" s="282">
        <f t="shared" si="24"/>
        <v>0</v>
      </c>
      <c r="AI40" s="282">
        <f t="shared" si="24"/>
        <v>0</v>
      </c>
      <c r="AJ40" s="282">
        <f t="shared" si="24"/>
        <v>0</v>
      </c>
      <c r="AK40" s="282">
        <f t="shared" si="24"/>
        <v>0</v>
      </c>
      <c r="AL40" s="282">
        <f t="shared" si="24"/>
        <v>0</v>
      </c>
      <c r="AM40" s="282">
        <f t="shared" si="24"/>
        <v>0</v>
      </c>
      <c r="AN40" s="282">
        <f t="shared" ref="AN40:BS40" si="25">AN30*AN38</f>
        <v>0</v>
      </c>
      <c r="AO40" s="282">
        <f t="shared" si="25"/>
        <v>0</v>
      </c>
      <c r="AP40" s="282">
        <f t="shared" si="25"/>
        <v>0</v>
      </c>
      <c r="AQ40" s="282">
        <f t="shared" si="25"/>
        <v>0</v>
      </c>
      <c r="AR40" s="282">
        <f t="shared" si="25"/>
        <v>0</v>
      </c>
      <c r="AS40" s="282">
        <f t="shared" si="25"/>
        <v>0</v>
      </c>
      <c r="AT40" s="282">
        <f t="shared" si="25"/>
        <v>0</v>
      </c>
      <c r="AU40" s="282">
        <f t="shared" si="25"/>
        <v>0</v>
      </c>
      <c r="AV40" s="282">
        <f t="shared" si="25"/>
        <v>0</v>
      </c>
      <c r="AW40" s="282">
        <f t="shared" si="25"/>
        <v>0</v>
      </c>
      <c r="AX40" s="282">
        <f t="shared" si="25"/>
        <v>0</v>
      </c>
      <c r="AY40" s="282">
        <f t="shared" si="25"/>
        <v>0</v>
      </c>
      <c r="AZ40" s="282">
        <f t="shared" si="25"/>
        <v>0</v>
      </c>
      <c r="BA40" s="282">
        <f t="shared" si="25"/>
        <v>0</v>
      </c>
      <c r="BB40" s="282">
        <f t="shared" si="25"/>
        <v>0</v>
      </c>
      <c r="BC40" s="282">
        <f t="shared" si="25"/>
        <v>0</v>
      </c>
      <c r="BD40" s="282">
        <f t="shared" si="25"/>
        <v>0</v>
      </c>
      <c r="BE40" s="282">
        <f t="shared" si="25"/>
        <v>0</v>
      </c>
      <c r="BF40" s="282">
        <f t="shared" si="25"/>
        <v>0</v>
      </c>
      <c r="BG40" s="282">
        <f t="shared" si="25"/>
        <v>0</v>
      </c>
      <c r="BH40" s="282">
        <f t="shared" si="25"/>
        <v>0</v>
      </c>
      <c r="BI40" s="282">
        <f t="shared" si="25"/>
        <v>0</v>
      </c>
      <c r="BJ40" s="282">
        <f t="shared" si="25"/>
        <v>0</v>
      </c>
      <c r="BK40" s="282">
        <f t="shared" si="25"/>
        <v>0</v>
      </c>
      <c r="BL40" s="282">
        <f t="shared" si="25"/>
        <v>0</v>
      </c>
      <c r="BM40" s="282">
        <f t="shared" si="25"/>
        <v>0</v>
      </c>
      <c r="BN40" s="282">
        <f t="shared" si="25"/>
        <v>0</v>
      </c>
      <c r="BO40" s="282">
        <f t="shared" si="25"/>
        <v>0</v>
      </c>
      <c r="BP40" s="282">
        <f t="shared" si="25"/>
        <v>0</v>
      </c>
      <c r="BQ40" s="282">
        <f t="shared" si="25"/>
        <v>0</v>
      </c>
      <c r="BR40" s="282">
        <f t="shared" si="25"/>
        <v>0</v>
      </c>
      <c r="BS40" s="282">
        <f t="shared" si="25"/>
        <v>0</v>
      </c>
      <c r="BT40" s="282">
        <f t="shared" ref="BT40:DC40" si="26">BT30*BT38</f>
        <v>0</v>
      </c>
      <c r="BU40" s="282">
        <f t="shared" si="26"/>
        <v>0</v>
      </c>
      <c r="BV40" s="282">
        <f t="shared" si="26"/>
        <v>0</v>
      </c>
      <c r="BW40" s="282">
        <f t="shared" si="26"/>
        <v>0</v>
      </c>
      <c r="BX40" s="282">
        <f t="shared" si="26"/>
        <v>0</v>
      </c>
      <c r="BY40" s="282">
        <f t="shared" si="26"/>
        <v>0</v>
      </c>
      <c r="BZ40" s="282">
        <f t="shared" si="26"/>
        <v>0</v>
      </c>
      <c r="CA40" s="282">
        <f t="shared" si="26"/>
        <v>0</v>
      </c>
      <c r="CB40" s="282">
        <f t="shared" si="26"/>
        <v>0</v>
      </c>
      <c r="CC40" s="282">
        <f t="shared" si="26"/>
        <v>0</v>
      </c>
      <c r="CD40" s="282">
        <f t="shared" si="26"/>
        <v>0</v>
      </c>
      <c r="CE40" s="282">
        <f t="shared" si="26"/>
        <v>0</v>
      </c>
      <c r="CF40" s="282">
        <f t="shared" si="26"/>
        <v>0</v>
      </c>
      <c r="CG40" s="282">
        <f t="shared" si="26"/>
        <v>0</v>
      </c>
      <c r="CH40" s="282">
        <f t="shared" si="26"/>
        <v>0</v>
      </c>
      <c r="CI40" s="282">
        <f t="shared" si="26"/>
        <v>0</v>
      </c>
      <c r="CJ40" s="282">
        <f t="shared" si="26"/>
        <v>0</v>
      </c>
      <c r="CK40" s="282">
        <f t="shared" si="26"/>
        <v>0</v>
      </c>
      <c r="CL40" s="282">
        <f t="shared" si="26"/>
        <v>0</v>
      </c>
      <c r="CM40" s="282">
        <f t="shared" si="26"/>
        <v>0</v>
      </c>
      <c r="CN40" s="282">
        <f t="shared" si="26"/>
        <v>0</v>
      </c>
      <c r="CO40" s="282">
        <f t="shared" si="26"/>
        <v>0</v>
      </c>
      <c r="CP40" s="282">
        <f t="shared" si="26"/>
        <v>0</v>
      </c>
      <c r="CQ40" s="282">
        <f t="shared" si="26"/>
        <v>0</v>
      </c>
      <c r="CR40" s="282">
        <f t="shared" si="26"/>
        <v>0</v>
      </c>
      <c r="CS40" s="282">
        <f t="shared" si="26"/>
        <v>0</v>
      </c>
      <c r="CT40" s="282">
        <f t="shared" si="26"/>
        <v>0</v>
      </c>
      <c r="CU40" s="282">
        <f t="shared" si="26"/>
        <v>0</v>
      </c>
      <c r="CV40" s="282">
        <f t="shared" si="26"/>
        <v>0</v>
      </c>
      <c r="CW40" s="282">
        <f t="shared" si="26"/>
        <v>0</v>
      </c>
      <c r="CX40" s="282">
        <f t="shared" si="26"/>
        <v>0</v>
      </c>
      <c r="CY40" s="282">
        <f t="shared" si="26"/>
        <v>0</v>
      </c>
      <c r="CZ40" s="282">
        <f t="shared" si="26"/>
        <v>0</v>
      </c>
      <c r="DA40" s="282">
        <f t="shared" si="26"/>
        <v>0</v>
      </c>
      <c r="DB40" s="282">
        <f t="shared" si="26"/>
        <v>0</v>
      </c>
      <c r="DC40" s="282">
        <f t="shared" si="26"/>
        <v>0</v>
      </c>
    </row>
    <row r="42" spans="2:107" ht="15" customHeight="1" x14ac:dyDescent="0.35">
      <c r="B42" s="663" t="s">
        <v>883</v>
      </c>
      <c r="C42" s="663"/>
      <c r="D42" s="663"/>
      <c r="E42" s="663"/>
      <c r="F42" s="663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</row>
    <row r="43" spans="2:107" s="110" customFormat="1" ht="15" customHeight="1" x14ac:dyDescent="0.35">
      <c r="B43" s="256"/>
      <c r="C43" s="285"/>
      <c r="D43" s="285"/>
      <c r="E43" s="285"/>
      <c r="F43" s="283"/>
      <c r="G43" s="259" t="s">
        <v>51</v>
      </c>
      <c r="H43" s="260" t="s">
        <v>63</v>
      </c>
      <c r="I43" s="260" t="s">
        <v>64</v>
      </c>
      <c r="J43" s="260" t="s">
        <v>65</v>
      </c>
      <c r="K43" s="260" t="s">
        <v>75</v>
      </c>
      <c r="L43" s="260" t="s">
        <v>76</v>
      </c>
      <c r="M43" s="260" t="s">
        <v>77</v>
      </c>
      <c r="N43" s="260" t="s">
        <v>78</v>
      </c>
      <c r="O43" s="260" t="s">
        <v>79</v>
      </c>
      <c r="P43" s="260" t="s">
        <v>80</v>
      </c>
      <c r="Q43" s="260" t="s">
        <v>81</v>
      </c>
      <c r="R43" s="260" t="s">
        <v>82</v>
      </c>
      <c r="S43" s="260" t="s">
        <v>83</v>
      </c>
      <c r="T43" s="260" t="s">
        <v>84</v>
      </c>
      <c r="U43" s="260" t="s">
        <v>85</v>
      </c>
      <c r="V43" s="260" t="s">
        <v>86</v>
      </c>
      <c r="W43" s="260" t="s">
        <v>87</v>
      </c>
      <c r="X43" s="260" t="s">
        <v>88</v>
      </c>
      <c r="Y43" s="260" t="s">
        <v>89</v>
      </c>
      <c r="Z43" s="260" t="s">
        <v>90</v>
      </c>
      <c r="AA43" s="260" t="s">
        <v>91</v>
      </c>
      <c r="AB43" s="260" t="s">
        <v>92</v>
      </c>
      <c r="AC43" s="260" t="s">
        <v>93</v>
      </c>
      <c r="AD43" s="260" t="s">
        <v>94</v>
      </c>
      <c r="AE43" s="260" t="s">
        <v>95</v>
      </c>
      <c r="AF43" s="260" t="s">
        <v>96</v>
      </c>
      <c r="AG43" s="260" t="s">
        <v>97</v>
      </c>
      <c r="AH43" s="260" t="s">
        <v>98</v>
      </c>
      <c r="AI43" s="260" t="s">
        <v>99</v>
      </c>
      <c r="AJ43" s="260" t="s">
        <v>100</v>
      </c>
      <c r="AK43" s="260" t="s">
        <v>101</v>
      </c>
      <c r="AL43" s="260" t="s">
        <v>102</v>
      </c>
      <c r="AM43" s="260" t="s">
        <v>103</v>
      </c>
      <c r="AN43" s="260" t="s">
        <v>104</v>
      </c>
      <c r="AO43" s="260" t="s">
        <v>105</v>
      </c>
      <c r="AP43" s="260" t="s">
        <v>106</v>
      </c>
      <c r="AQ43" s="260" t="s">
        <v>107</v>
      </c>
      <c r="AR43" s="260" t="s">
        <v>108</v>
      </c>
      <c r="AS43" s="260" t="s">
        <v>109</v>
      </c>
      <c r="AT43" s="260" t="s">
        <v>110</v>
      </c>
      <c r="AU43" s="260" t="s">
        <v>111</v>
      </c>
      <c r="AV43" s="260" t="s">
        <v>112</v>
      </c>
      <c r="AW43" s="260" t="s">
        <v>113</v>
      </c>
      <c r="AX43" s="260" t="s">
        <v>114</v>
      </c>
      <c r="AY43" s="260" t="s">
        <v>115</v>
      </c>
      <c r="AZ43" s="260" t="s">
        <v>116</v>
      </c>
      <c r="BA43" s="260" t="s">
        <v>117</v>
      </c>
      <c r="BB43" s="260" t="s">
        <v>118</v>
      </c>
      <c r="BC43" s="260" t="s">
        <v>119</v>
      </c>
      <c r="BD43" s="260" t="s">
        <v>120</v>
      </c>
      <c r="BE43" s="260" t="s">
        <v>121</v>
      </c>
      <c r="BF43" s="260" t="s">
        <v>1513</v>
      </c>
      <c r="BG43" s="260" t="s">
        <v>1514</v>
      </c>
      <c r="BH43" s="260" t="s">
        <v>1515</v>
      </c>
      <c r="BI43" s="260" t="s">
        <v>1516</v>
      </c>
      <c r="BJ43" s="260" t="s">
        <v>1517</v>
      </c>
      <c r="BK43" s="260" t="s">
        <v>1518</v>
      </c>
      <c r="BL43" s="260" t="s">
        <v>1519</v>
      </c>
      <c r="BM43" s="260" t="s">
        <v>1520</v>
      </c>
      <c r="BN43" s="260" t="s">
        <v>1521</v>
      </c>
      <c r="BO43" s="260" t="s">
        <v>1522</v>
      </c>
      <c r="BP43" s="260" t="s">
        <v>1523</v>
      </c>
      <c r="BQ43" s="260" t="s">
        <v>1524</v>
      </c>
      <c r="BR43" s="260" t="s">
        <v>1525</v>
      </c>
      <c r="BS43" s="260" t="s">
        <v>1526</v>
      </c>
      <c r="BT43" s="260" t="s">
        <v>1527</v>
      </c>
      <c r="BU43" s="260" t="s">
        <v>1528</v>
      </c>
      <c r="BV43" s="260" t="s">
        <v>1529</v>
      </c>
      <c r="BW43" s="260" t="s">
        <v>1530</v>
      </c>
      <c r="BX43" s="260" t="s">
        <v>1531</v>
      </c>
      <c r="BY43" s="260" t="s">
        <v>1532</v>
      </c>
      <c r="BZ43" s="260" t="s">
        <v>1533</v>
      </c>
      <c r="CA43" s="260" t="s">
        <v>1534</v>
      </c>
      <c r="CB43" s="260" t="s">
        <v>1535</v>
      </c>
      <c r="CC43" s="260" t="s">
        <v>1536</v>
      </c>
      <c r="CD43" s="260" t="s">
        <v>1537</v>
      </c>
      <c r="CE43" s="260" t="s">
        <v>1538</v>
      </c>
      <c r="CF43" s="260" t="s">
        <v>1539</v>
      </c>
      <c r="CG43" s="260" t="s">
        <v>1540</v>
      </c>
      <c r="CH43" s="260" t="s">
        <v>1541</v>
      </c>
      <c r="CI43" s="260" t="s">
        <v>1542</v>
      </c>
      <c r="CJ43" s="260" t="s">
        <v>1543</v>
      </c>
      <c r="CK43" s="260" t="s">
        <v>1544</v>
      </c>
      <c r="CL43" s="260" t="s">
        <v>1545</v>
      </c>
      <c r="CM43" s="260" t="s">
        <v>1546</v>
      </c>
      <c r="CN43" s="260" t="s">
        <v>1547</v>
      </c>
      <c r="CO43" s="260" t="s">
        <v>1548</v>
      </c>
      <c r="CP43" s="260" t="s">
        <v>1549</v>
      </c>
      <c r="CQ43" s="260" t="s">
        <v>1550</v>
      </c>
      <c r="CR43" s="260" t="s">
        <v>1551</v>
      </c>
      <c r="CS43" s="260" t="s">
        <v>1552</v>
      </c>
      <c r="CT43" s="260" t="s">
        <v>1553</v>
      </c>
      <c r="CU43" s="260" t="s">
        <v>1554</v>
      </c>
      <c r="CV43" s="260" t="s">
        <v>1555</v>
      </c>
      <c r="CW43" s="260" t="s">
        <v>1556</v>
      </c>
      <c r="CX43" s="260" t="s">
        <v>1557</v>
      </c>
      <c r="CY43" s="260" t="s">
        <v>1558</v>
      </c>
      <c r="CZ43" s="260" t="s">
        <v>1559</v>
      </c>
      <c r="DA43" s="260" t="s">
        <v>1560</v>
      </c>
      <c r="DB43" s="260" t="s">
        <v>1561</v>
      </c>
      <c r="DC43" s="260" t="s">
        <v>1562</v>
      </c>
    </row>
    <row r="44" spans="2:107" ht="15" customHeight="1" x14ac:dyDescent="0.35">
      <c r="B44" s="256">
        <v>19</v>
      </c>
      <c r="C44" s="286" t="s">
        <v>70</v>
      </c>
      <c r="D44" s="286"/>
      <c r="E44" s="287" t="s">
        <v>5</v>
      </c>
      <c r="F44" s="268" t="s">
        <v>887</v>
      </c>
      <c r="G44" s="281">
        <f>SUM(H44:DC44)</f>
        <v>0</v>
      </c>
      <c r="H44" s="278">
        <f t="shared" ref="H44:AM44" si="27">H20-H40</f>
        <v>0</v>
      </c>
      <c r="I44" s="278">
        <f t="shared" si="27"/>
        <v>0</v>
      </c>
      <c r="J44" s="278">
        <f t="shared" si="27"/>
        <v>0</v>
      </c>
      <c r="K44" s="278">
        <f t="shared" si="27"/>
        <v>0</v>
      </c>
      <c r="L44" s="278">
        <f t="shared" si="27"/>
        <v>0</v>
      </c>
      <c r="M44" s="278">
        <f t="shared" si="27"/>
        <v>0</v>
      </c>
      <c r="N44" s="278">
        <f t="shared" si="27"/>
        <v>0</v>
      </c>
      <c r="O44" s="278">
        <f t="shared" si="27"/>
        <v>0</v>
      </c>
      <c r="P44" s="278">
        <f t="shared" si="27"/>
        <v>0</v>
      </c>
      <c r="Q44" s="278">
        <f t="shared" si="27"/>
        <v>0</v>
      </c>
      <c r="R44" s="278">
        <f t="shared" si="27"/>
        <v>0</v>
      </c>
      <c r="S44" s="278">
        <f t="shared" si="27"/>
        <v>0</v>
      </c>
      <c r="T44" s="278">
        <f t="shared" si="27"/>
        <v>0</v>
      </c>
      <c r="U44" s="278">
        <f t="shared" si="27"/>
        <v>0</v>
      </c>
      <c r="V44" s="278">
        <f t="shared" si="27"/>
        <v>0</v>
      </c>
      <c r="W44" s="278">
        <f t="shared" si="27"/>
        <v>0</v>
      </c>
      <c r="X44" s="278">
        <f t="shared" si="27"/>
        <v>0</v>
      </c>
      <c r="Y44" s="278">
        <f t="shared" si="27"/>
        <v>0</v>
      </c>
      <c r="Z44" s="278">
        <f t="shared" si="27"/>
        <v>0</v>
      </c>
      <c r="AA44" s="278">
        <f t="shared" si="27"/>
        <v>0</v>
      </c>
      <c r="AB44" s="278">
        <f t="shared" si="27"/>
        <v>0</v>
      </c>
      <c r="AC44" s="278">
        <f t="shared" si="27"/>
        <v>0</v>
      </c>
      <c r="AD44" s="278">
        <f t="shared" si="27"/>
        <v>0</v>
      </c>
      <c r="AE44" s="278">
        <f t="shared" si="27"/>
        <v>0</v>
      </c>
      <c r="AF44" s="278">
        <f t="shared" si="27"/>
        <v>0</v>
      </c>
      <c r="AG44" s="278">
        <f t="shared" si="27"/>
        <v>0</v>
      </c>
      <c r="AH44" s="278">
        <f t="shared" si="27"/>
        <v>0</v>
      </c>
      <c r="AI44" s="278">
        <f t="shared" si="27"/>
        <v>0</v>
      </c>
      <c r="AJ44" s="278">
        <f t="shared" si="27"/>
        <v>0</v>
      </c>
      <c r="AK44" s="278">
        <f t="shared" si="27"/>
        <v>0</v>
      </c>
      <c r="AL44" s="278">
        <f t="shared" si="27"/>
        <v>0</v>
      </c>
      <c r="AM44" s="278">
        <f t="shared" si="27"/>
        <v>0</v>
      </c>
      <c r="AN44" s="278">
        <f t="shared" ref="AN44:BS44" si="28">AN20-AN40</f>
        <v>0</v>
      </c>
      <c r="AO44" s="278">
        <f t="shared" si="28"/>
        <v>0</v>
      </c>
      <c r="AP44" s="278">
        <f t="shared" si="28"/>
        <v>0</v>
      </c>
      <c r="AQ44" s="278">
        <f t="shared" si="28"/>
        <v>0</v>
      </c>
      <c r="AR44" s="278">
        <f t="shared" si="28"/>
        <v>0</v>
      </c>
      <c r="AS44" s="278">
        <f t="shared" si="28"/>
        <v>0</v>
      </c>
      <c r="AT44" s="278">
        <f t="shared" si="28"/>
        <v>0</v>
      </c>
      <c r="AU44" s="278">
        <f t="shared" si="28"/>
        <v>0</v>
      </c>
      <c r="AV44" s="278">
        <f t="shared" si="28"/>
        <v>0</v>
      </c>
      <c r="AW44" s="278">
        <f t="shared" si="28"/>
        <v>0</v>
      </c>
      <c r="AX44" s="278">
        <f t="shared" si="28"/>
        <v>0</v>
      </c>
      <c r="AY44" s="278">
        <f t="shared" si="28"/>
        <v>0</v>
      </c>
      <c r="AZ44" s="278">
        <f t="shared" si="28"/>
        <v>0</v>
      </c>
      <c r="BA44" s="278">
        <f t="shared" si="28"/>
        <v>0</v>
      </c>
      <c r="BB44" s="278">
        <f t="shared" si="28"/>
        <v>0</v>
      </c>
      <c r="BC44" s="278">
        <f t="shared" si="28"/>
        <v>0</v>
      </c>
      <c r="BD44" s="278">
        <f t="shared" si="28"/>
        <v>0</v>
      </c>
      <c r="BE44" s="278">
        <f t="shared" si="28"/>
        <v>0</v>
      </c>
      <c r="BF44" s="278">
        <f t="shared" si="28"/>
        <v>0</v>
      </c>
      <c r="BG44" s="278">
        <f t="shared" si="28"/>
        <v>0</v>
      </c>
      <c r="BH44" s="278">
        <f t="shared" si="28"/>
        <v>0</v>
      </c>
      <c r="BI44" s="278">
        <f t="shared" si="28"/>
        <v>0</v>
      </c>
      <c r="BJ44" s="278">
        <f t="shared" si="28"/>
        <v>0</v>
      </c>
      <c r="BK44" s="278">
        <f t="shared" si="28"/>
        <v>0</v>
      </c>
      <c r="BL44" s="278">
        <f t="shared" si="28"/>
        <v>0</v>
      </c>
      <c r="BM44" s="278">
        <f t="shared" si="28"/>
        <v>0</v>
      </c>
      <c r="BN44" s="278">
        <f t="shared" si="28"/>
        <v>0</v>
      </c>
      <c r="BO44" s="278">
        <f t="shared" si="28"/>
        <v>0</v>
      </c>
      <c r="BP44" s="278">
        <f t="shared" si="28"/>
        <v>0</v>
      </c>
      <c r="BQ44" s="278">
        <f t="shared" si="28"/>
        <v>0</v>
      </c>
      <c r="BR44" s="278">
        <f t="shared" si="28"/>
        <v>0</v>
      </c>
      <c r="BS44" s="278">
        <f t="shared" si="28"/>
        <v>0</v>
      </c>
      <c r="BT44" s="278">
        <f t="shared" ref="BT44:DC44" si="29">BT20-BT40</f>
        <v>0</v>
      </c>
      <c r="BU44" s="278">
        <f t="shared" si="29"/>
        <v>0</v>
      </c>
      <c r="BV44" s="278">
        <f t="shared" si="29"/>
        <v>0</v>
      </c>
      <c r="BW44" s="278">
        <f t="shared" si="29"/>
        <v>0</v>
      </c>
      <c r="BX44" s="278">
        <f t="shared" si="29"/>
        <v>0</v>
      </c>
      <c r="BY44" s="278">
        <f t="shared" si="29"/>
        <v>0</v>
      </c>
      <c r="BZ44" s="278">
        <f t="shared" si="29"/>
        <v>0</v>
      </c>
      <c r="CA44" s="278">
        <f t="shared" si="29"/>
        <v>0</v>
      </c>
      <c r="CB44" s="278">
        <f t="shared" si="29"/>
        <v>0</v>
      </c>
      <c r="CC44" s="278">
        <f t="shared" si="29"/>
        <v>0</v>
      </c>
      <c r="CD44" s="278">
        <f t="shared" si="29"/>
        <v>0</v>
      </c>
      <c r="CE44" s="278">
        <f t="shared" si="29"/>
        <v>0</v>
      </c>
      <c r="CF44" s="278">
        <f t="shared" si="29"/>
        <v>0</v>
      </c>
      <c r="CG44" s="278">
        <f t="shared" si="29"/>
        <v>0</v>
      </c>
      <c r="CH44" s="278">
        <f t="shared" si="29"/>
        <v>0</v>
      </c>
      <c r="CI44" s="278">
        <f t="shared" si="29"/>
        <v>0</v>
      </c>
      <c r="CJ44" s="278">
        <f t="shared" si="29"/>
        <v>0</v>
      </c>
      <c r="CK44" s="278">
        <f t="shared" si="29"/>
        <v>0</v>
      </c>
      <c r="CL44" s="278">
        <f t="shared" si="29"/>
        <v>0</v>
      </c>
      <c r="CM44" s="278">
        <f t="shared" si="29"/>
        <v>0</v>
      </c>
      <c r="CN44" s="278">
        <f t="shared" si="29"/>
        <v>0</v>
      </c>
      <c r="CO44" s="278">
        <f t="shared" si="29"/>
        <v>0</v>
      </c>
      <c r="CP44" s="278">
        <f t="shared" si="29"/>
        <v>0</v>
      </c>
      <c r="CQ44" s="278">
        <f t="shared" si="29"/>
        <v>0</v>
      </c>
      <c r="CR44" s="278">
        <f t="shared" si="29"/>
        <v>0</v>
      </c>
      <c r="CS44" s="278">
        <f t="shared" si="29"/>
        <v>0</v>
      </c>
      <c r="CT44" s="278">
        <f t="shared" si="29"/>
        <v>0</v>
      </c>
      <c r="CU44" s="278">
        <f t="shared" si="29"/>
        <v>0</v>
      </c>
      <c r="CV44" s="278">
        <f t="shared" si="29"/>
        <v>0</v>
      </c>
      <c r="CW44" s="278">
        <f t="shared" si="29"/>
        <v>0</v>
      </c>
      <c r="CX44" s="278">
        <f t="shared" si="29"/>
        <v>0</v>
      </c>
      <c r="CY44" s="278">
        <f t="shared" si="29"/>
        <v>0</v>
      </c>
      <c r="CZ44" s="278">
        <f t="shared" si="29"/>
        <v>0</v>
      </c>
      <c r="DA44" s="278">
        <f t="shared" si="29"/>
        <v>0</v>
      </c>
      <c r="DB44" s="278">
        <f t="shared" si="29"/>
        <v>0</v>
      </c>
      <c r="DC44" s="278">
        <f t="shared" si="29"/>
        <v>0</v>
      </c>
    </row>
    <row r="45" spans="2:107" ht="15" customHeight="1" x14ac:dyDescent="0.35">
      <c r="B45" s="256">
        <v>20</v>
      </c>
      <c r="C45" s="288" t="s">
        <v>124</v>
      </c>
      <c r="D45" s="289">
        <f>'Escolha tarifa'!E18</f>
        <v>1835.19</v>
      </c>
      <c r="E45" s="276" t="s">
        <v>71</v>
      </c>
      <c r="F45" s="268" t="s">
        <v>888</v>
      </c>
      <c r="G45" s="290">
        <f t="shared" ref="G45:AL45" si="30">IF(G20=0,0,G44/G20)</f>
        <v>0</v>
      </c>
      <c r="H45" s="291">
        <f t="shared" si="30"/>
        <v>0</v>
      </c>
      <c r="I45" s="291">
        <f t="shared" si="30"/>
        <v>0</v>
      </c>
      <c r="J45" s="291">
        <f t="shared" si="30"/>
        <v>0</v>
      </c>
      <c r="K45" s="291">
        <f t="shared" si="30"/>
        <v>0</v>
      </c>
      <c r="L45" s="291">
        <f t="shared" si="30"/>
        <v>0</v>
      </c>
      <c r="M45" s="291">
        <f t="shared" si="30"/>
        <v>0</v>
      </c>
      <c r="N45" s="291">
        <f t="shared" si="30"/>
        <v>0</v>
      </c>
      <c r="O45" s="291">
        <f t="shared" si="30"/>
        <v>0</v>
      </c>
      <c r="P45" s="291">
        <f t="shared" si="30"/>
        <v>0</v>
      </c>
      <c r="Q45" s="291">
        <f t="shared" si="30"/>
        <v>0</v>
      </c>
      <c r="R45" s="291">
        <f t="shared" si="30"/>
        <v>0</v>
      </c>
      <c r="S45" s="291">
        <f t="shared" si="30"/>
        <v>0</v>
      </c>
      <c r="T45" s="291">
        <f t="shared" si="30"/>
        <v>0</v>
      </c>
      <c r="U45" s="291">
        <f t="shared" si="30"/>
        <v>0</v>
      </c>
      <c r="V45" s="291">
        <f t="shared" si="30"/>
        <v>0</v>
      </c>
      <c r="W45" s="291">
        <f t="shared" si="30"/>
        <v>0</v>
      </c>
      <c r="X45" s="291">
        <f t="shared" si="30"/>
        <v>0</v>
      </c>
      <c r="Y45" s="291">
        <f t="shared" si="30"/>
        <v>0</v>
      </c>
      <c r="Z45" s="291">
        <f t="shared" si="30"/>
        <v>0</v>
      </c>
      <c r="AA45" s="291">
        <f t="shared" si="30"/>
        <v>0</v>
      </c>
      <c r="AB45" s="291">
        <f t="shared" si="30"/>
        <v>0</v>
      </c>
      <c r="AC45" s="291">
        <f t="shared" si="30"/>
        <v>0</v>
      </c>
      <c r="AD45" s="291">
        <f t="shared" si="30"/>
        <v>0</v>
      </c>
      <c r="AE45" s="291">
        <f t="shared" si="30"/>
        <v>0</v>
      </c>
      <c r="AF45" s="291">
        <f t="shared" si="30"/>
        <v>0</v>
      </c>
      <c r="AG45" s="291">
        <f t="shared" si="30"/>
        <v>0</v>
      </c>
      <c r="AH45" s="291">
        <f t="shared" si="30"/>
        <v>0</v>
      </c>
      <c r="AI45" s="291">
        <f t="shared" si="30"/>
        <v>0</v>
      </c>
      <c r="AJ45" s="291">
        <f t="shared" si="30"/>
        <v>0</v>
      </c>
      <c r="AK45" s="291">
        <f t="shared" si="30"/>
        <v>0</v>
      </c>
      <c r="AL45" s="291">
        <f t="shared" si="30"/>
        <v>0</v>
      </c>
      <c r="AM45" s="291">
        <f t="shared" ref="AM45:BR45" si="31">IF(AM20=0,0,AM44/AM20)</f>
        <v>0</v>
      </c>
      <c r="AN45" s="291">
        <f t="shared" si="31"/>
        <v>0</v>
      </c>
      <c r="AO45" s="291">
        <f t="shared" si="31"/>
        <v>0</v>
      </c>
      <c r="AP45" s="291">
        <f t="shared" si="31"/>
        <v>0</v>
      </c>
      <c r="AQ45" s="291">
        <f t="shared" si="31"/>
        <v>0</v>
      </c>
      <c r="AR45" s="291">
        <f t="shared" si="31"/>
        <v>0</v>
      </c>
      <c r="AS45" s="291">
        <f t="shared" si="31"/>
        <v>0</v>
      </c>
      <c r="AT45" s="291">
        <f t="shared" si="31"/>
        <v>0</v>
      </c>
      <c r="AU45" s="291">
        <f t="shared" si="31"/>
        <v>0</v>
      </c>
      <c r="AV45" s="291">
        <f t="shared" si="31"/>
        <v>0</v>
      </c>
      <c r="AW45" s="291">
        <f t="shared" si="31"/>
        <v>0</v>
      </c>
      <c r="AX45" s="291">
        <f t="shared" si="31"/>
        <v>0</v>
      </c>
      <c r="AY45" s="291">
        <f t="shared" si="31"/>
        <v>0</v>
      </c>
      <c r="AZ45" s="291">
        <f t="shared" si="31"/>
        <v>0</v>
      </c>
      <c r="BA45" s="291">
        <f t="shared" si="31"/>
        <v>0</v>
      </c>
      <c r="BB45" s="291">
        <f t="shared" si="31"/>
        <v>0</v>
      </c>
      <c r="BC45" s="291">
        <f t="shared" si="31"/>
        <v>0</v>
      </c>
      <c r="BD45" s="291">
        <f t="shared" si="31"/>
        <v>0</v>
      </c>
      <c r="BE45" s="291">
        <f t="shared" si="31"/>
        <v>0</v>
      </c>
      <c r="BF45" s="291">
        <f t="shared" si="31"/>
        <v>0</v>
      </c>
      <c r="BG45" s="291">
        <f t="shared" si="31"/>
        <v>0</v>
      </c>
      <c r="BH45" s="291">
        <f t="shared" si="31"/>
        <v>0</v>
      </c>
      <c r="BI45" s="291">
        <f t="shared" si="31"/>
        <v>0</v>
      </c>
      <c r="BJ45" s="291">
        <f t="shared" si="31"/>
        <v>0</v>
      </c>
      <c r="BK45" s="291">
        <f t="shared" si="31"/>
        <v>0</v>
      </c>
      <c r="BL45" s="291">
        <f t="shared" si="31"/>
        <v>0</v>
      </c>
      <c r="BM45" s="291">
        <f t="shared" si="31"/>
        <v>0</v>
      </c>
      <c r="BN45" s="291">
        <f t="shared" si="31"/>
        <v>0</v>
      </c>
      <c r="BO45" s="291">
        <f t="shared" si="31"/>
        <v>0</v>
      </c>
      <c r="BP45" s="291">
        <f t="shared" si="31"/>
        <v>0</v>
      </c>
      <c r="BQ45" s="291">
        <f t="shared" si="31"/>
        <v>0</v>
      </c>
      <c r="BR45" s="291">
        <f t="shared" si="31"/>
        <v>0</v>
      </c>
      <c r="BS45" s="291">
        <f t="shared" ref="BS45:CX45" si="32">IF(BS20=0,0,BS44/BS20)</f>
        <v>0</v>
      </c>
      <c r="BT45" s="291">
        <f t="shared" si="32"/>
        <v>0</v>
      </c>
      <c r="BU45" s="291">
        <f t="shared" si="32"/>
        <v>0</v>
      </c>
      <c r="BV45" s="291">
        <f t="shared" si="32"/>
        <v>0</v>
      </c>
      <c r="BW45" s="291">
        <f t="shared" si="32"/>
        <v>0</v>
      </c>
      <c r="BX45" s="291">
        <f t="shared" si="32"/>
        <v>0</v>
      </c>
      <c r="BY45" s="291">
        <f t="shared" si="32"/>
        <v>0</v>
      </c>
      <c r="BZ45" s="291">
        <f t="shared" si="32"/>
        <v>0</v>
      </c>
      <c r="CA45" s="291">
        <f t="shared" si="32"/>
        <v>0</v>
      </c>
      <c r="CB45" s="291">
        <f t="shared" si="32"/>
        <v>0</v>
      </c>
      <c r="CC45" s="291">
        <f t="shared" si="32"/>
        <v>0</v>
      </c>
      <c r="CD45" s="291">
        <f t="shared" si="32"/>
        <v>0</v>
      </c>
      <c r="CE45" s="291">
        <f t="shared" si="32"/>
        <v>0</v>
      </c>
      <c r="CF45" s="291">
        <f t="shared" si="32"/>
        <v>0</v>
      </c>
      <c r="CG45" s="291">
        <f t="shared" si="32"/>
        <v>0</v>
      </c>
      <c r="CH45" s="291">
        <f t="shared" si="32"/>
        <v>0</v>
      </c>
      <c r="CI45" s="291">
        <f t="shared" si="32"/>
        <v>0</v>
      </c>
      <c r="CJ45" s="291">
        <f t="shared" si="32"/>
        <v>0</v>
      </c>
      <c r="CK45" s="291">
        <f t="shared" si="32"/>
        <v>0</v>
      </c>
      <c r="CL45" s="291">
        <f t="shared" si="32"/>
        <v>0</v>
      </c>
      <c r="CM45" s="291">
        <f t="shared" si="32"/>
        <v>0</v>
      </c>
      <c r="CN45" s="291">
        <f t="shared" si="32"/>
        <v>0</v>
      </c>
      <c r="CO45" s="291">
        <f t="shared" si="32"/>
        <v>0</v>
      </c>
      <c r="CP45" s="291">
        <f t="shared" si="32"/>
        <v>0</v>
      </c>
      <c r="CQ45" s="291">
        <f t="shared" si="32"/>
        <v>0</v>
      </c>
      <c r="CR45" s="291">
        <f t="shared" si="32"/>
        <v>0</v>
      </c>
      <c r="CS45" s="291">
        <f t="shared" si="32"/>
        <v>0</v>
      </c>
      <c r="CT45" s="291">
        <f t="shared" si="32"/>
        <v>0</v>
      </c>
      <c r="CU45" s="291">
        <f t="shared" si="32"/>
        <v>0</v>
      </c>
      <c r="CV45" s="291">
        <f t="shared" si="32"/>
        <v>0</v>
      </c>
      <c r="CW45" s="291">
        <f t="shared" si="32"/>
        <v>0</v>
      </c>
      <c r="CX45" s="291">
        <f t="shared" si="32"/>
        <v>0</v>
      </c>
      <c r="CY45" s="291">
        <f>IF(CY20=0,0,CY44/CY20)</f>
        <v>0</v>
      </c>
      <c r="CZ45" s="291">
        <f>IF(CZ20=0,0,CZ44/CZ20)</f>
        <v>0</v>
      </c>
      <c r="DA45" s="291">
        <f>IF(DA20=0,0,DA44/DA20)</f>
        <v>0</v>
      </c>
      <c r="DB45" s="291">
        <f>IF(DB20=0,0,DB44/DB20)</f>
        <v>0</v>
      </c>
      <c r="DC45" s="291">
        <f>IF(DC20=0,0,DC44/DC20)</f>
        <v>0</v>
      </c>
    </row>
    <row r="46" spans="2:107" ht="15" customHeight="1" x14ac:dyDescent="0.35">
      <c r="B46" s="256">
        <v>21</v>
      </c>
      <c r="C46" s="286" t="s">
        <v>72</v>
      </c>
      <c r="D46" s="286"/>
      <c r="E46" s="287" t="s">
        <v>4</v>
      </c>
      <c r="F46" s="268" t="s">
        <v>889</v>
      </c>
      <c r="G46" s="281">
        <f>SUM(H46:DC46)</f>
        <v>0</v>
      </c>
      <c r="H46" s="278">
        <f t="shared" ref="H46:AM46" si="33">H19-H39</f>
        <v>0</v>
      </c>
      <c r="I46" s="278">
        <f t="shared" si="33"/>
        <v>0</v>
      </c>
      <c r="J46" s="278">
        <f t="shared" si="33"/>
        <v>0</v>
      </c>
      <c r="K46" s="278">
        <f t="shared" si="33"/>
        <v>0</v>
      </c>
      <c r="L46" s="278">
        <f t="shared" si="33"/>
        <v>0</v>
      </c>
      <c r="M46" s="278">
        <f t="shared" si="33"/>
        <v>0</v>
      </c>
      <c r="N46" s="278">
        <f t="shared" si="33"/>
        <v>0</v>
      </c>
      <c r="O46" s="278">
        <f t="shared" si="33"/>
        <v>0</v>
      </c>
      <c r="P46" s="278">
        <f t="shared" si="33"/>
        <v>0</v>
      </c>
      <c r="Q46" s="278">
        <f t="shared" si="33"/>
        <v>0</v>
      </c>
      <c r="R46" s="278">
        <f t="shared" si="33"/>
        <v>0</v>
      </c>
      <c r="S46" s="278">
        <f t="shared" si="33"/>
        <v>0</v>
      </c>
      <c r="T46" s="278">
        <f t="shared" si="33"/>
        <v>0</v>
      </c>
      <c r="U46" s="278">
        <f t="shared" si="33"/>
        <v>0</v>
      </c>
      <c r="V46" s="278">
        <f t="shared" si="33"/>
        <v>0</v>
      </c>
      <c r="W46" s="278">
        <f t="shared" si="33"/>
        <v>0</v>
      </c>
      <c r="X46" s="278">
        <f t="shared" si="33"/>
        <v>0</v>
      </c>
      <c r="Y46" s="278">
        <f t="shared" si="33"/>
        <v>0</v>
      </c>
      <c r="Z46" s="278">
        <f t="shared" si="33"/>
        <v>0</v>
      </c>
      <c r="AA46" s="278">
        <f t="shared" si="33"/>
        <v>0</v>
      </c>
      <c r="AB46" s="278">
        <f t="shared" si="33"/>
        <v>0</v>
      </c>
      <c r="AC46" s="278">
        <f t="shared" si="33"/>
        <v>0</v>
      </c>
      <c r="AD46" s="278">
        <f t="shared" si="33"/>
        <v>0</v>
      </c>
      <c r="AE46" s="278">
        <f t="shared" si="33"/>
        <v>0</v>
      </c>
      <c r="AF46" s="278">
        <f t="shared" si="33"/>
        <v>0</v>
      </c>
      <c r="AG46" s="278">
        <f t="shared" si="33"/>
        <v>0</v>
      </c>
      <c r="AH46" s="278">
        <f t="shared" si="33"/>
        <v>0</v>
      </c>
      <c r="AI46" s="278">
        <f t="shared" si="33"/>
        <v>0</v>
      </c>
      <c r="AJ46" s="278">
        <f t="shared" si="33"/>
        <v>0</v>
      </c>
      <c r="AK46" s="278">
        <f t="shared" si="33"/>
        <v>0</v>
      </c>
      <c r="AL46" s="278">
        <f t="shared" si="33"/>
        <v>0</v>
      </c>
      <c r="AM46" s="278">
        <f t="shared" si="33"/>
        <v>0</v>
      </c>
      <c r="AN46" s="278">
        <f t="shared" ref="AN46:BS46" si="34">AN19-AN39</f>
        <v>0</v>
      </c>
      <c r="AO46" s="278">
        <f t="shared" si="34"/>
        <v>0</v>
      </c>
      <c r="AP46" s="278">
        <f t="shared" si="34"/>
        <v>0</v>
      </c>
      <c r="AQ46" s="278">
        <f t="shared" si="34"/>
        <v>0</v>
      </c>
      <c r="AR46" s="278">
        <f t="shared" si="34"/>
        <v>0</v>
      </c>
      <c r="AS46" s="278">
        <f t="shared" si="34"/>
        <v>0</v>
      </c>
      <c r="AT46" s="278">
        <f t="shared" si="34"/>
        <v>0</v>
      </c>
      <c r="AU46" s="278">
        <f t="shared" si="34"/>
        <v>0</v>
      </c>
      <c r="AV46" s="278">
        <f t="shared" si="34"/>
        <v>0</v>
      </c>
      <c r="AW46" s="278">
        <f t="shared" si="34"/>
        <v>0</v>
      </c>
      <c r="AX46" s="278">
        <f t="shared" si="34"/>
        <v>0</v>
      </c>
      <c r="AY46" s="278">
        <f t="shared" si="34"/>
        <v>0</v>
      </c>
      <c r="AZ46" s="278">
        <f t="shared" si="34"/>
        <v>0</v>
      </c>
      <c r="BA46" s="278">
        <f t="shared" si="34"/>
        <v>0</v>
      </c>
      <c r="BB46" s="278">
        <f t="shared" si="34"/>
        <v>0</v>
      </c>
      <c r="BC46" s="278">
        <f t="shared" si="34"/>
        <v>0</v>
      </c>
      <c r="BD46" s="278">
        <f t="shared" si="34"/>
        <v>0</v>
      </c>
      <c r="BE46" s="278">
        <f t="shared" si="34"/>
        <v>0</v>
      </c>
      <c r="BF46" s="278">
        <f t="shared" si="34"/>
        <v>0</v>
      </c>
      <c r="BG46" s="278">
        <f t="shared" si="34"/>
        <v>0</v>
      </c>
      <c r="BH46" s="278">
        <f t="shared" si="34"/>
        <v>0</v>
      </c>
      <c r="BI46" s="278">
        <f t="shared" si="34"/>
        <v>0</v>
      </c>
      <c r="BJ46" s="278">
        <f t="shared" si="34"/>
        <v>0</v>
      </c>
      <c r="BK46" s="278">
        <f t="shared" si="34"/>
        <v>0</v>
      </c>
      <c r="BL46" s="278">
        <f t="shared" si="34"/>
        <v>0</v>
      </c>
      <c r="BM46" s="278">
        <f t="shared" si="34"/>
        <v>0</v>
      </c>
      <c r="BN46" s="278">
        <f t="shared" si="34"/>
        <v>0</v>
      </c>
      <c r="BO46" s="278">
        <f t="shared" si="34"/>
        <v>0</v>
      </c>
      <c r="BP46" s="278">
        <f t="shared" si="34"/>
        <v>0</v>
      </c>
      <c r="BQ46" s="278">
        <f t="shared" si="34"/>
        <v>0</v>
      </c>
      <c r="BR46" s="278">
        <f t="shared" si="34"/>
        <v>0</v>
      </c>
      <c r="BS46" s="278">
        <f t="shared" si="34"/>
        <v>0</v>
      </c>
      <c r="BT46" s="278">
        <f t="shared" ref="BT46:DC46" si="35">BT19-BT39</f>
        <v>0</v>
      </c>
      <c r="BU46" s="278">
        <f t="shared" si="35"/>
        <v>0</v>
      </c>
      <c r="BV46" s="278">
        <f t="shared" si="35"/>
        <v>0</v>
      </c>
      <c r="BW46" s="278">
        <f t="shared" si="35"/>
        <v>0</v>
      </c>
      <c r="BX46" s="278">
        <f t="shared" si="35"/>
        <v>0</v>
      </c>
      <c r="BY46" s="278">
        <f t="shared" si="35"/>
        <v>0</v>
      </c>
      <c r="BZ46" s="278">
        <f t="shared" si="35"/>
        <v>0</v>
      </c>
      <c r="CA46" s="278">
        <f t="shared" si="35"/>
        <v>0</v>
      </c>
      <c r="CB46" s="278">
        <f t="shared" si="35"/>
        <v>0</v>
      </c>
      <c r="CC46" s="278">
        <f t="shared" si="35"/>
        <v>0</v>
      </c>
      <c r="CD46" s="278">
        <f t="shared" si="35"/>
        <v>0</v>
      </c>
      <c r="CE46" s="278">
        <f t="shared" si="35"/>
        <v>0</v>
      </c>
      <c r="CF46" s="278">
        <f t="shared" si="35"/>
        <v>0</v>
      </c>
      <c r="CG46" s="278">
        <f t="shared" si="35"/>
        <v>0</v>
      </c>
      <c r="CH46" s="278">
        <f t="shared" si="35"/>
        <v>0</v>
      </c>
      <c r="CI46" s="278">
        <f t="shared" si="35"/>
        <v>0</v>
      </c>
      <c r="CJ46" s="278">
        <f t="shared" si="35"/>
        <v>0</v>
      </c>
      <c r="CK46" s="278">
        <f t="shared" si="35"/>
        <v>0</v>
      </c>
      <c r="CL46" s="278">
        <f t="shared" si="35"/>
        <v>0</v>
      </c>
      <c r="CM46" s="278">
        <f t="shared" si="35"/>
        <v>0</v>
      </c>
      <c r="CN46" s="278">
        <f t="shared" si="35"/>
        <v>0</v>
      </c>
      <c r="CO46" s="278">
        <f t="shared" si="35"/>
        <v>0</v>
      </c>
      <c r="CP46" s="278">
        <f t="shared" si="35"/>
        <v>0</v>
      </c>
      <c r="CQ46" s="278">
        <f t="shared" si="35"/>
        <v>0</v>
      </c>
      <c r="CR46" s="278">
        <f t="shared" si="35"/>
        <v>0</v>
      </c>
      <c r="CS46" s="278">
        <f t="shared" si="35"/>
        <v>0</v>
      </c>
      <c r="CT46" s="278">
        <f t="shared" si="35"/>
        <v>0</v>
      </c>
      <c r="CU46" s="278">
        <f t="shared" si="35"/>
        <v>0</v>
      </c>
      <c r="CV46" s="278">
        <f t="shared" si="35"/>
        <v>0</v>
      </c>
      <c r="CW46" s="278">
        <f t="shared" si="35"/>
        <v>0</v>
      </c>
      <c r="CX46" s="278">
        <f t="shared" si="35"/>
        <v>0</v>
      </c>
      <c r="CY46" s="278">
        <f t="shared" si="35"/>
        <v>0</v>
      </c>
      <c r="CZ46" s="278">
        <f t="shared" si="35"/>
        <v>0</v>
      </c>
      <c r="DA46" s="278">
        <f t="shared" si="35"/>
        <v>0</v>
      </c>
      <c r="DB46" s="278">
        <f t="shared" si="35"/>
        <v>0</v>
      </c>
      <c r="DC46" s="278">
        <f t="shared" si="35"/>
        <v>0</v>
      </c>
    </row>
    <row r="47" spans="2:107" ht="15" customHeight="1" x14ac:dyDescent="0.35">
      <c r="B47" s="256">
        <v>22</v>
      </c>
      <c r="C47" s="288" t="s">
        <v>123</v>
      </c>
      <c r="D47" s="289">
        <f>'Escolha tarifa'!D18</f>
        <v>659.31</v>
      </c>
      <c r="E47" s="276" t="s">
        <v>71</v>
      </c>
      <c r="F47" s="268" t="s">
        <v>890</v>
      </c>
      <c r="G47" s="290">
        <f t="shared" ref="G47:AL47" si="36">IF(G19=0,0,G46/G19)</f>
        <v>0</v>
      </c>
      <c r="H47" s="291">
        <f t="shared" si="36"/>
        <v>0</v>
      </c>
      <c r="I47" s="291">
        <f t="shared" si="36"/>
        <v>0</v>
      </c>
      <c r="J47" s="291">
        <f t="shared" si="36"/>
        <v>0</v>
      </c>
      <c r="K47" s="291">
        <f t="shared" si="36"/>
        <v>0</v>
      </c>
      <c r="L47" s="291">
        <f t="shared" si="36"/>
        <v>0</v>
      </c>
      <c r="M47" s="291">
        <f t="shared" si="36"/>
        <v>0</v>
      </c>
      <c r="N47" s="291">
        <f t="shared" si="36"/>
        <v>0</v>
      </c>
      <c r="O47" s="291">
        <f t="shared" si="36"/>
        <v>0</v>
      </c>
      <c r="P47" s="291">
        <f t="shared" si="36"/>
        <v>0</v>
      </c>
      <c r="Q47" s="291">
        <f t="shared" si="36"/>
        <v>0</v>
      </c>
      <c r="R47" s="291">
        <f t="shared" si="36"/>
        <v>0</v>
      </c>
      <c r="S47" s="291">
        <f t="shared" si="36"/>
        <v>0</v>
      </c>
      <c r="T47" s="291">
        <f t="shared" si="36"/>
        <v>0</v>
      </c>
      <c r="U47" s="291">
        <f t="shared" si="36"/>
        <v>0</v>
      </c>
      <c r="V47" s="291">
        <f t="shared" si="36"/>
        <v>0</v>
      </c>
      <c r="W47" s="291">
        <f t="shared" si="36"/>
        <v>0</v>
      </c>
      <c r="X47" s="291">
        <f t="shared" si="36"/>
        <v>0</v>
      </c>
      <c r="Y47" s="291">
        <f t="shared" si="36"/>
        <v>0</v>
      </c>
      <c r="Z47" s="291">
        <f t="shared" si="36"/>
        <v>0</v>
      </c>
      <c r="AA47" s="291">
        <f t="shared" si="36"/>
        <v>0</v>
      </c>
      <c r="AB47" s="291">
        <f t="shared" si="36"/>
        <v>0</v>
      </c>
      <c r="AC47" s="291">
        <f t="shared" si="36"/>
        <v>0</v>
      </c>
      <c r="AD47" s="291">
        <f t="shared" si="36"/>
        <v>0</v>
      </c>
      <c r="AE47" s="291">
        <f t="shared" si="36"/>
        <v>0</v>
      </c>
      <c r="AF47" s="291">
        <f t="shared" si="36"/>
        <v>0</v>
      </c>
      <c r="AG47" s="291">
        <f t="shared" si="36"/>
        <v>0</v>
      </c>
      <c r="AH47" s="291">
        <f t="shared" si="36"/>
        <v>0</v>
      </c>
      <c r="AI47" s="291">
        <f t="shared" si="36"/>
        <v>0</v>
      </c>
      <c r="AJ47" s="291">
        <f t="shared" si="36"/>
        <v>0</v>
      </c>
      <c r="AK47" s="291">
        <f t="shared" si="36"/>
        <v>0</v>
      </c>
      <c r="AL47" s="291">
        <f t="shared" si="36"/>
        <v>0</v>
      </c>
      <c r="AM47" s="291">
        <f t="shared" ref="AM47:BR47" si="37">IF(AM19=0,0,AM46/AM19)</f>
        <v>0</v>
      </c>
      <c r="AN47" s="291">
        <f t="shared" si="37"/>
        <v>0</v>
      </c>
      <c r="AO47" s="291">
        <f t="shared" si="37"/>
        <v>0</v>
      </c>
      <c r="AP47" s="291">
        <f t="shared" si="37"/>
        <v>0</v>
      </c>
      <c r="AQ47" s="291">
        <f t="shared" si="37"/>
        <v>0</v>
      </c>
      <c r="AR47" s="291">
        <f t="shared" si="37"/>
        <v>0</v>
      </c>
      <c r="AS47" s="291">
        <f t="shared" si="37"/>
        <v>0</v>
      </c>
      <c r="AT47" s="291">
        <f t="shared" si="37"/>
        <v>0</v>
      </c>
      <c r="AU47" s="291">
        <f t="shared" si="37"/>
        <v>0</v>
      </c>
      <c r="AV47" s="291">
        <f t="shared" si="37"/>
        <v>0</v>
      </c>
      <c r="AW47" s="291">
        <f t="shared" si="37"/>
        <v>0</v>
      </c>
      <c r="AX47" s="291">
        <f t="shared" si="37"/>
        <v>0</v>
      </c>
      <c r="AY47" s="291">
        <f t="shared" si="37"/>
        <v>0</v>
      </c>
      <c r="AZ47" s="291">
        <f t="shared" si="37"/>
        <v>0</v>
      </c>
      <c r="BA47" s="291">
        <f t="shared" si="37"/>
        <v>0</v>
      </c>
      <c r="BB47" s="291">
        <f t="shared" si="37"/>
        <v>0</v>
      </c>
      <c r="BC47" s="291">
        <f t="shared" si="37"/>
        <v>0</v>
      </c>
      <c r="BD47" s="291">
        <f t="shared" si="37"/>
        <v>0</v>
      </c>
      <c r="BE47" s="291">
        <f t="shared" si="37"/>
        <v>0</v>
      </c>
      <c r="BF47" s="291">
        <f t="shared" si="37"/>
        <v>0</v>
      </c>
      <c r="BG47" s="291">
        <f t="shared" si="37"/>
        <v>0</v>
      </c>
      <c r="BH47" s="291">
        <f t="shared" si="37"/>
        <v>0</v>
      </c>
      <c r="BI47" s="291">
        <f t="shared" si="37"/>
        <v>0</v>
      </c>
      <c r="BJ47" s="291">
        <f t="shared" si="37"/>
        <v>0</v>
      </c>
      <c r="BK47" s="291">
        <f t="shared" si="37"/>
        <v>0</v>
      </c>
      <c r="BL47" s="291">
        <f t="shared" si="37"/>
        <v>0</v>
      </c>
      <c r="BM47" s="291">
        <f t="shared" si="37"/>
        <v>0</v>
      </c>
      <c r="BN47" s="291">
        <f t="shared" si="37"/>
        <v>0</v>
      </c>
      <c r="BO47" s="291">
        <f t="shared" si="37"/>
        <v>0</v>
      </c>
      <c r="BP47" s="291">
        <f t="shared" si="37"/>
        <v>0</v>
      </c>
      <c r="BQ47" s="291">
        <f t="shared" si="37"/>
        <v>0</v>
      </c>
      <c r="BR47" s="291">
        <f t="shared" si="37"/>
        <v>0</v>
      </c>
      <c r="BS47" s="291">
        <f t="shared" ref="BS47:CX47" si="38">IF(BS19=0,0,BS46/BS19)</f>
        <v>0</v>
      </c>
      <c r="BT47" s="291">
        <f t="shared" si="38"/>
        <v>0</v>
      </c>
      <c r="BU47" s="291">
        <f t="shared" si="38"/>
        <v>0</v>
      </c>
      <c r="BV47" s="291">
        <f t="shared" si="38"/>
        <v>0</v>
      </c>
      <c r="BW47" s="291">
        <f t="shared" si="38"/>
        <v>0</v>
      </c>
      <c r="BX47" s="291">
        <f t="shared" si="38"/>
        <v>0</v>
      </c>
      <c r="BY47" s="291">
        <f t="shared" si="38"/>
        <v>0</v>
      </c>
      <c r="BZ47" s="291">
        <f t="shared" si="38"/>
        <v>0</v>
      </c>
      <c r="CA47" s="291">
        <f t="shared" si="38"/>
        <v>0</v>
      </c>
      <c r="CB47" s="291">
        <f t="shared" si="38"/>
        <v>0</v>
      </c>
      <c r="CC47" s="291">
        <f t="shared" si="38"/>
        <v>0</v>
      </c>
      <c r="CD47" s="291">
        <f t="shared" si="38"/>
        <v>0</v>
      </c>
      <c r="CE47" s="291">
        <f t="shared" si="38"/>
        <v>0</v>
      </c>
      <c r="CF47" s="291">
        <f t="shared" si="38"/>
        <v>0</v>
      </c>
      <c r="CG47" s="291">
        <f t="shared" si="38"/>
        <v>0</v>
      </c>
      <c r="CH47" s="291">
        <f t="shared" si="38"/>
        <v>0</v>
      </c>
      <c r="CI47" s="291">
        <f t="shared" si="38"/>
        <v>0</v>
      </c>
      <c r="CJ47" s="291">
        <f t="shared" si="38"/>
        <v>0</v>
      </c>
      <c r="CK47" s="291">
        <f t="shared" si="38"/>
        <v>0</v>
      </c>
      <c r="CL47" s="291">
        <f t="shared" si="38"/>
        <v>0</v>
      </c>
      <c r="CM47" s="291">
        <f t="shared" si="38"/>
        <v>0</v>
      </c>
      <c r="CN47" s="291">
        <f t="shared" si="38"/>
        <v>0</v>
      </c>
      <c r="CO47" s="291">
        <f t="shared" si="38"/>
        <v>0</v>
      </c>
      <c r="CP47" s="291">
        <f t="shared" si="38"/>
        <v>0</v>
      </c>
      <c r="CQ47" s="291">
        <f t="shared" si="38"/>
        <v>0</v>
      </c>
      <c r="CR47" s="291">
        <f t="shared" si="38"/>
        <v>0</v>
      </c>
      <c r="CS47" s="291">
        <f t="shared" si="38"/>
        <v>0</v>
      </c>
      <c r="CT47" s="291">
        <f t="shared" si="38"/>
        <v>0</v>
      </c>
      <c r="CU47" s="291">
        <f t="shared" si="38"/>
        <v>0</v>
      </c>
      <c r="CV47" s="291">
        <f t="shared" si="38"/>
        <v>0</v>
      </c>
      <c r="CW47" s="291">
        <f t="shared" si="38"/>
        <v>0</v>
      </c>
      <c r="CX47" s="291">
        <f t="shared" si="38"/>
        <v>0</v>
      </c>
      <c r="CY47" s="291">
        <f>IF(CY19=0,0,CY46/CY19)</f>
        <v>0</v>
      </c>
      <c r="CZ47" s="291">
        <f>IF(CZ19=0,0,CZ46/CZ19)</f>
        <v>0</v>
      </c>
      <c r="DA47" s="291">
        <f>IF(DA19=0,0,DA46/DA19)</f>
        <v>0</v>
      </c>
      <c r="DB47" s="291">
        <f>IF(DB19=0,0,DB46/DB19)</f>
        <v>0</v>
      </c>
      <c r="DC47" s="291">
        <f>IF(DC19=0,0,DC46/DC19)</f>
        <v>0</v>
      </c>
    </row>
    <row r="48" spans="2:107" ht="15" customHeight="1" x14ac:dyDescent="0.35">
      <c r="B48" s="292"/>
      <c r="C48" s="293" t="s">
        <v>940</v>
      </c>
      <c r="D48" s="293"/>
      <c r="E48" s="294" t="s">
        <v>125</v>
      </c>
      <c r="F48" s="295" t="s">
        <v>899</v>
      </c>
      <c r="G48" s="296">
        <f>SUM(H48:DC48)</f>
        <v>0</v>
      </c>
      <c r="H48" s="297">
        <f>H44*$D$45+H46*$D$47</f>
        <v>0</v>
      </c>
      <c r="I48" s="297">
        <f t="shared" ref="I48:BT48" si="39">I44*$D$45+I46*$D$47</f>
        <v>0</v>
      </c>
      <c r="J48" s="297">
        <f t="shared" si="39"/>
        <v>0</v>
      </c>
      <c r="K48" s="297">
        <f t="shared" si="39"/>
        <v>0</v>
      </c>
      <c r="L48" s="297">
        <f t="shared" si="39"/>
        <v>0</v>
      </c>
      <c r="M48" s="297">
        <f t="shared" si="39"/>
        <v>0</v>
      </c>
      <c r="N48" s="297">
        <f t="shared" si="39"/>
        <v>0</v>
      </c>
      <c r="O48" s="297">
        <f t="shared" si="39"/>
        <v>0</v>
      </c>
      <c r="P48" s="297">
        <f t="shared" si="39"/>
        <v>0</v>
      </c>
      <c r="Q48" s="297">
        <f t="shared" si="39"/>
        <v>0</v>
      </c>
      <c r="R48" s="297">
        <f t="shared" si="39"/>
        <v>0</v>
      </c>
      <c r="S48" s="297">
        <f t="shared" si="39"/>
        <v>0</v>
      </c>
      <c r="T48" s="297">
        <f t="shared" si="39"/>
        <v>0</v>
      </c>
      <c r="U48" s="297">
        <f t="shared" si="39"/>
        <v>0</v>
      </c>
      <c r="V48" s="297">
        <f t="shared" si="39"/>
        <v>0</v>
      </c>
      <c r="W48" s="297">
        <f t="shared" si="39"/>
        <v>0</v>
      </c>
      <c r="X48" s="297">
        <f t="shared" si="39"/>
        <v>0</v>
      </c>
      <c r="Y48" s="297">
        <f t="shared" si="39"/>
        <v>0</v>
      </c>
      <c r="Z48" s="297">
        <f t="shared" si="39"/>
        <v>0</v>
      </c>
      <c r="AA48" s="297">
        <f t="shared" si="39"/>
        <v>0</v>
      </c>
      <c r="AB48" s="297">
        <f t="shared" si="39"/>
        <v>0</v>
      </c>
      <c r="AC48" s="297">
        <f t="shared" si="39"/>
        <v>0</v>
      </c>
      <c r="AD48" s="297">
        <f t="shared" si="39"/>
        <v>0</v>
      </c>
      <c r="AE48" s="297">
        <f t="shared" si="39"/>
        <v>0</v>
      </c>
      <c r="AF48" s="297">
        <f t="shared" si="39"/>
        <v>0</v>
      </c>
      <c r="AG48" s="297">
        <f t="shared" si="39"/>
        <v>0</v>
      </c>
      <c r="AH48" s="297">
        <f t="shared" si="39"/>
        <v>0</v>
      </c>
      <c r="AI48" s="297">
        <f t="shared" si="39"/>
        <v>0</v>
      </c>
      <c r="AJ48" s="297">
        <f t="shared" si="39"/>
        <v>0</v>
      </c>
      <c r="AK48" s="297">
        <f t="shared" si="39"/>
        <v>0</v>
      </c>
      <c r="AL48" s="297">
        <f t="shared" si="39"/>
        <v>0</v>
      </c>
      <c r="AM48" s="297">
        <f t="shared" si="39"/>
        <v>0</v>
      </c>
      <c r="AN48" s="297">
        <f t="shared" si="39"/>
        <v>0</v>
      </c>
      <c r="AO48" s="297">
        <f t="shared" si="39"/>
        <v>0</v>
      </c>
      <c r="AP48" s="297">
        <f t="shared" si="39"/>
        <v>0</v>
      </c>
      <c r="AQ48" s="297">
        <f t="shared" si="39"/>
        <v>0</v>
      </c>
      <c r="AR48" s="297">
        <f t="shared" si="39"/>
        <v>0</v>
      </c>
      <c r="AS48" s="297">
        <f t="shared" si="39"/>
        <v>0</v>
      </c>
      <c r="AT48" s="297">
        <f t="shared" si="39"/>
        <v>0</v>
      </c>
      <c r="AU48" s="297">
        <f t="shared" si="39"/>
        <v>0</v>
      </c>
      <c r="AV48" s="297">
        <f t="shared" si="39"/>
        <v>0</v>
      </c>
      <c r="AW48" s="297">
        <f t="shared" si="39"/>
        <v>0</v>
      </c>
      <c r="AX48" s="297">
        <f t="shared" si="39"/>
        <v>0</v>
      </c>
      <c r="AY48" s="297">
        <f t="shared" si="39"/>
        <v>0</v>
      </c>
      <c r="AZ48" s="297">
        <f t="shared" si="39"/>
        <v>0</v>
      </c>
      <c r="BA48" s="297">
        <f t="shared" si="39"/>
        <v>0</v>
      </c>
      <c r="BB48" s="297">
        <f t="shared" si="39"/>
        <v>0</v>
      </c>
      <c r="BC48" s="297">
        <f t="shared" si="39"/>
        <v>0</v>
      </c>
      <c r="BD48" s="297">
        <f t="shared" si="39"/>
        <v>0</v>
      </c>
      <c r="BE48" s="297">
        <f t="shared" si="39"/>
        <v>0</v>
      </c>
      <c r="BF48" s="297">
        <f t="shared" si="39"/>
        <v>0</v>
      </c>
      <c r="BG48" s="297">
        <f t="shared" si="39"/>
        <v>0</v>
      </c>
      <c r="BH48" s="297">
        <f t="shared" si="39"/>
        <v>0</v>
      </c>
      <c r="BI48" s="297">
        <f t="shared" si="39"/>
        <v>0</v>
      </c>
      <c r="BJ48" s="297">
        <f t="shared" si="39"/>
        <v>0</v>
      </c>
      <c r="BK48" s="297">
        <f t="shared" si="39"/>
        <v>0</v>
      </c>
      <c r="BL48" s="297">
        <f t="shared" si="39"/>
        <v>0</v>
      </c>
      <c r="BM48" s="297">
        <f t="shared" si="39"/>
        <v>0</v>
      </c>
      <c r="BN48" s="297">
        <f t="shared" si="39"/>
        <v>0</v>
      </c>
      <c r="BO48" s="297">
        <f t="shared" si="39"/>
        <v>0</v>
      </c>
      <c r="BP48" s="297">
        <f t="shared" si="39"/>
        <v>0</v>
      </c>
      <c r="BQ48" s="297">
        <f t="shared" si="39"/>
        <v>0</v>
      </c>
      <c r="BR48" s="297">
        <f t="shared" si="39"/>
        <v>0</v>
      </c>
      <c r="BS48" s="297">
        <f t="shared" si="39"/>
        <v>0</v>
      </c>
      <c r="BT48" s="297">
        <f t="shared" si="39"/>
        <v>0</v>
      </c>
      <c r="BU48" s="297">
        <f t="shared" ref="BU48:DC48" si="40">BU44*$D$45+BU46*$D$47</f>
        <v>0</v>
      </c>
      <c r="BV48" s="297">
        <f t="shared" si="40"/>
        <v>0</v>
      </c>
      <c r="BW48" s="297">
        <f t="shared" si="40"/>
        <v>0</v>
      </c>
      <c r="BX48" s="297">
        <f t="shared" si="40"/>
        <v>0</v>
      </c>
      <c r="BY48" s="297">
        <f t="shared" si="40"/>
        <v>0</v>
      </c>
      <c r="BZ48" s="297">
        <f t="shared" si="40"/>
        <v>0</v>
      </c>
      <c r="CA48" s="297">
        <f t="shared" si="40"/>
        <v>0</v>
      </c>
      <c r="CB48" s="297">
        <f t="shared" si="40"/>
        <v>0</v>
      </c>
      <c r="CC48" s="297">
        <f t="shared" si="40"/>
        <v>0</v>
      </c>
      <c r="CD48" s="297">
        <f t="shared" si="40"/>
        <v>0</v>
      </c>
      <c r="CE48" s="297">
        <f t="shared" si="40"/>
        <v>0</v>
      </c>
      <c r="CF48" s="297">
        <f t="shared" si="40"/>
        <v>0</v>
      </c>
      <c r="CG48" s="297">
        <f t="shared" si="40"/>
        <v>0</v>
      </c>
      <c r="CH48" s="297">
        <f t="shared" si="40"/>
        <v>0</v>
      </c>
      <c r="CI48" s="297">
        <f t="shared" si="40"/>
        <v>0</v>
      </c>
      <c r="CJ48" s="297">
        <f t="shared" si="40"/>
        <v>0</v>
      </c>
      <c r="CK48" s="297">
        <f t="shared" si="40"/>
        <v>0</v>
      </c>
      <c r="CL48" s="297">
        <f t="shared" si="40"/>
        <v>0</v>
      </c>
      <c r="CM48" s="297">
        <f t="shared" si="40"/>
        <v>0</v>
      </c>
      <c r="CN48" s="297">
        <f t="shared" si="40"/>
        <v>0</v>
      </c>
      <c r="CO48" s="297">
        <f t="shared" si="40"/>
        <v>0</v>
      </c>
      <c r="CP48" s="297">
        <f t="shared" si="40"/>
        <v>0</v>
      </c>
      <c r="CQ48" s="297">
        <f t="shared" si="40"/>
        <v>0</v>
      </c>
      <c r="CR48" s="297">
        <f t="shared" si="40"/>
        <v>0</v>
      </c>
      <c r="CS48" s="297">
        <f t="shared" si="40"/>
        <v>0</v>
      </c>
      <c r="CT48" s="297">
        <f t="shared" si="40"/>
        <v>0</v>
      </c>
      <c r="CU48" s="297">
        <f t="shared" si="40"/>
        <v>0</v>
      </c>
      <c r="CV48" s="297">
        <f t="shared" si="40"/>
        <v>0</v>
      </c>
      <c r="CW48" s="297">
        <f t="shared" si="40"/>
        <v>0</v>
      </c>
      <c r="CX48" s="297">
        <f t="shared" si="40"/>
        <v>0</v>
      </c>
      <c r="CY48" s="297">
        <f t="shared" si="40"/>
        <v>0</v>
      </c>
      <c r="CZ48" s="297">
        <f t="shared" si="40"/>
        <v>0</v>
      </c>
      <c r="DA48" s="297">
        <f t="shared" si="40"/>
        <v>0</v>
      </c>
      <c r="DB48" s="297">
        <f t="shared" si="40"/>
        <v>0</v>
      </c>
      <c r="DC48" s="297">
        <f t="shared" si="40"/>
        <v>0</v>
      </c>
    </row>
    <row r="49" spans="2:107" ht="15" customHeight="1" x14ac:dyDescent="0.35">
      <c r="B49" s="292"/>
      <c r="C49" s="293" t="s">
        <v>1457</v>
      </c>
      <c r="D49" s="293"/>
      <c r="E49" s="294" t="s">
        <v>125</v>
      </c>
      <c r="F49" s="295" t="s">
        <v>1459</v>
      </c>
      <c r="G49" s="296">
        <f>G46*D47</f>
        <v>0</v>
      </c>
      <c r="H49" s="297">
        <f>H46*$D$47</f>
        <v>0</v>
      </c>
      <c r="I49" s="297">
        <f t="shared" ref="I49:BT49" si="41">I46*$D$47</f>
        <v>0</v>
      </c>
      <c r="J49" s="297">
        <f t="shared" si="41"/>
        <v>0</v>
      </c>
      <c r="K49" s="297">
        <f t="shared" si="41"/>
        <v>0</v>
      </c>
      <c r="L49" s="297">
        <f t="shared" si="41"/>
        <v>0</v>
      </c>
      <c r="M49" s="297">
        <f t="shared" si="41"/>
        <v>0</v>
      </c>
      <c r="N49" s="297">
        <f t="shared" si="41"/>
        <v>0</v>
      </c>
      <c r="O49" s="297">
        <f t="shared" si="41"/>
        <v>0</v>
      </c>
      <c r="P49" s="297">
        <f t="shared" si="41"/>
        <v>0</v>
      </c>
      <c r="Q49" s="297">
        <f t="shared" si="41"/>
        <v>0</v>
      </c>
      <c r="R49" s="297">
        <f t="shared" si="41"/>
        <v>0</v>
      </c>
      <c r="S49" s="297">
        <f t="shared" si="41"/>
        <v>0</v>
      </c>
      <c r="T49" s="297">
        <f t="shared" si="41"/>
        <v>0</v>
      </c>
      <c r="U49" s="297">
        <f t="shared" si="41"/>
        <v>0</v>
      </c>
      <c r="V49" s="297">
        <f t="shared" si="41"/>
        <v>0</v>
      </c>
      <c r="W49" s="297">
        <f t="shared" si="41"/>
        <v>0</v>
      </c>
      <c r="X49" s="297">
        <f t="shared" si="41"/>
        <v>0</v>
      </c>
      <c r="Y49" s="297">
        <f t="shared" si="41"/>
        <v>0</v>
      </c>
      <c r="Z49" s="297">
        <f t="shared" si="41"/>
        <v>0</v>
      </c>
      <c r="AA49" s="297">
        <f t="shared" si="41"/>
        <v>0</v>
      </c>
      <c r="AB49" s="297">
        <f t="shared" si="41"/>
        <v>0</v>
      </c>
      <c r="AC49" s="297">
        <f t="shared" si="41"/>
        <v>0</v>
      </c>
      <c r="AD49" s="297">
        <f t="shared" si="41"/>
        <v>0</v>
      </c>
      <c r="AE49" s="297">
        <f t="shared" si="41"/>
        <v>0</v>
      </c>
      <c r="AF49" s="297">
        <f t="shared" si="41"/>
        <v>0</v>
      </c>
      <c r="AG49" s="297">
        <f t="shared" si="41"/>
        <v>0</v>
      </c>
      <c r="AH49" s="297">
        <f t="shared" si="41"/>
        <v>0</v>
      </c>
      <c r="AI49" s="297">
        <f t="shared" si="41"/>
        <v>0</v>
      </c>
      <c r="AJ49" s="297">
        <f t="shared" si="41"/>
        <v>0</v>
      </c>
      <c r="AK49" s="297">
        <f t="shared" si="41"/>
        <v>0</v>
      </c>
      <c r="AL49" s="297">
        <f t="shared" si="41"/>
        <v>0</v>
      </c>
      <c r="AM49" s="297">
        <f t="shared" si="41"/>
        <v>0</v>
      </c>
      <c r="AN49" s="297">
        <f t="shared" si="41"/>
        <v>0</v>
      </c>
      <c r="AO49" s="297">
        <f t="shared" si="41"/>
        <v>0</v>
      </c>
      <c r="AP49" s="297">
        <f t="shared" si="41"/>
        <v>0</v>
      </c>
      <c r="AQ49" s="297">
        <f t="shared" si="41"/>
        <v>0</v>
      </c>
      <c r="AR49" s="297">
        <f t="shared" si="41"/>
        <v>0</v>
      </c>
      <c r="AS49" s="297">
        <f t="shared" si="41"/>
        <v>0</v>
      </c>
      <c r="AT49" s="297">
        <f t="shared" si="41"/>
        <v>0</v>
      </c>
      <c r="AU49" s="297">
        <f t="shared" si="41"/>
        <v>0</v>
      </c>
      <c r="AV49" s="297">
        <f t="shared" si="41"/>
        <v>0</v>
      </c>
      <c r="AW49" s="297">
        <f t="shared" si="41"/>
        <v>0</v>
      </c>
      <c r="AX49" s="297">
        <f t="shared" si="41"/>
        <v>0</v>
      </c>
      <c r="AY49" s="297">
        <f t="shared" si="41"/>
        <v>0</v>
      </c>
      <c r="AZ49" s="297">
        <f t="shared" si="41"/>
        <v>0</v>
      </c>
      <c r="BA49" s="297">
        <f t="shared" si="41"/>
        <v>0</v>
      </c>
      <c r="BB49" s="297">
        <f t="shared" si="41"/>
        <v>0</v>
      </c>
      <c r="BC49" s="297">
        <f t="shared" si="41"/>
        <v>0</v>
      </c>
      <c r="BD49" s="297">
        <f t="shared" si="41"/>
        <v>0</v>
      </c>
      <c r="BE49" s="297">
        <f t="shared" si="41"/>
        <v>0</v>
      </c>
      <c r="BF49" s="297">
        <f t="shared" si="41"/>
        <v>0</v>
      </c>
      <c r="BG49" s="297">
        <f t="shared" si="41"/>
        <v>0</v>
      </c>
      <c r="BH49" s="297">
        <f t="shared" si="41"/>
        <v>0</v>
      </c>
      <c r="BI49" s="297">
        <f t="shared" si="41"/>
        <v>0</v>
      </c>
      <c r="BJ49" s="297">
        <f t="shared" si="41"/>
        <v>0</v>
      </c>
      <c r="BK49" s="297">
        <f t="shared" si="41"/>
        <v>0</v>
      </c>
      <c r="BL49" s="297">
        <f t="shared" si="41"/>
        <v>0</v>
      </c>
      <c r="BM49" s="297">
        <f t="shared" si="41"/>
        <v>0</v>
      </c>
      <c r="BN49" s="297">
        <f t="shared" si="41"/>
        <v>0</v>
      </c>
      <c r="BO49" s="297">
        <f t="shared" si="41"/>
        <v>0</v>
      </c>
      <c r="BP49" s="297">
        <f t="shared" si="41"/>
        <v>0</v>
      </c>
      <c r="BQ49" s="297">
        <f t="shared" si="41"/>
        <v>0</v>
      </c>
      <c r="BR49" s="297">
        <f t="shared" si="41"/>
        <v>0</v>
      </c>
      <c r="BS49" s="297">
        <f t="shared" si="41"/>
        <v>0</v>
      </c>
      <c r="BT49" s="297">
        <f t="shared" si="41"/>
        <v>0</v>
      </c>
      <c r="BU49" s="297">
        <f t="shared" ref="BU49:DC49" si="42">BU46*$D$47</f>
        <v>0</v>
      </c>
      <c r="BV49" s="297">
        <f t="shared" si="42"/>
        <v>0</v>
      </c>
      <c r="BW49" s="297">
        <f t="shared" si="42"/>
        <v>0</v>
      </c>
      <c r="BX49" s="297">
        <f t="shared" si="42"/>
        <v>0</v>
      </c>
      <c r="BY49" s="297">
        <f t="shared" si="42"/>
        <v>0</v>
      </c>
      <c r="BZ49" s="297">
        <f t="shared" si="42"/>
        <v>0</v>
      </c>
      <c r="CA49" s="297">
        <f t="shared" si="42"/>
        <v>0</v>
      </c>
      <c r="CB49" s="297">
        <f t="shared" si="42"/>
        <v>0</v>
      </c>
      <c r="CC49" s="297">
        <f t="shared" si="42"/>
        <v>0</v>
      </c>
      <c r="CD49" s="297">
        <f t="shared" si="42"/>
        <v>0</v>
      </c>
      <c r="CE49" s="297">
        <f t="shared" si="42"/>
        <v>0</v>
      </c>
      <c r="CF49" s="297">
        <f t="shared" si="42"/>
        <v>0</v>
      </c>
      <c r="CG49" s="297">
        <f t="shared" si="42"/>
        <v>0</v>
      </c>
      <c r="CH49" s="297">
        <f t="shared" si="42"/>
        <v>0</v>
      </c>
      <c r="CI49" s="297">
        <f t="shared" si="42"/>
        <v>0</v>
      </c>
      <c r="CJ49" s="297">
        <f t="shared" si="42"/>
        <v>0</v>
      </c>
      <c r="CK49" s="297">
        <f t="shared" si="42"/>
        <v>0</v>
      </c>
      <c r="CL49" s="297">
        <f t="shared" si="42"/>
        <v>0</v>
      </c>
      <c r="CM49" s="297">
        <f t="shared" si="42"/>
        <v>0</v>
      </c>
      <c r="CN49" s="297">
        <f t="shared" si="42"/>
        <v>0</v>
      </c>
      <c r="CO49" s="297">
        <f t="shared" si="42"/>
        <v>0</v>
      </c>
      <c r="CP49" s="297">
        <f t="shared" si="42"/>
        <v>0</v>
      </c>
      <c r="CQ49" s="297">
        <f t="shared" si="42"/>
        <v>0</v>
      </c>
      <c r="CR49" s="297">
        <f t="shared" si="42"/>
        <v>0</v>
      </c>
      <c r="CS49" s="297">
        <f t="shared" si="42"/>
        <v>0</v>
      </c>
      <c r="CT49" s="297">
        <f t="shared" si="42"/>
        <v>0</v>
      </c>
      <c r="CU49" s="297">
        <f t="shared" si="42"/>
        <v>0</v>
      </c>
      <c r="CV49" s="297">
        <f t="shared" si="42"/>
        <v>0</v>
      </c>
      <c r="CW49" s="297">
        <f t="shared" si="42"/>
        <v>0</v>
      </c>
      <c r="CX49" s="297">
        <f t="shared" si="42"/>
        <v>0</v>
      </c>
      <c r="CY49" s="297">
        <f t="shared" si="42"/>
        <v>0</v>
      </c>
      <c r="CZ49" s="297">
        <f t="shared" si="42"/>
        <v>0</v>
      </c>
      <c r="DA49" s="297">
        <f t="shared" si="42"/>
        <v>0</v>
      </c>
      <c r="DB49" s="297">
        <f t="shared" si="42"/>
        <v>0</v>
      </c>
      <c r="DC49" s="297">
        <f t="shared" si="42"/>
        <v>0</v>
      </c>
    </row>
    <row r="50" spans="2:107" ht="15" customHeight="1" x14ac:dyDescent="0.35">
      <c r="B50" s="292"/>
      <c r="C50" s="293" t="s">
        <v>1458</v>
      </c>
      <c r="D50" s="293"/>
      <c r="E50" s="294" t="s">
        <v>125</v>
      </c>
      <c r="F50" s="295" t="s">
        <v>1460</v>
      </c>
      <c r="G50" s="296">
        <f>G44*D45</f>
        <v>0</v>
      </c>
      <c r="H50" s="297">
        <f>H44*$D$45</f>
        <v>0</v>
      </c>
      <c r="I50" s="297">
        <f t="shared" ref="I50:BT50" si="43">I44*$D$45</f>
        <v>0</v>
      </c>
      <c r="J50" s="297">
        <f t="shared" si="43"/>
        <v>0</v>
      </c>
      <c r="K50" s="297">
        <f t="shared" si="43"/>
        <v>0</v>
      </c>
      <c r="L50" s="297">
        <f t="shared" si="43"/>
        <v>0</v>
      </c>
      <c r="M50" s="297">
        <f t="shared" si="43"/>
        <v>0</v>
      </c>
      <c r="N50" s="297">
        <f t="shared" si="43"/>
        <v>0</v>
      </c>
      <c r="O50" s="297">
        <f t="shared" si="43"/>
        <v>0</v>
      </c>
      <c r="P50" s="297">
        <f t="shared" si="43"/>
        <v>0</v>
      </c>
      <c r="Q50" s="297">
        <f t="shared" si="43"/>
        <v>0</v>
      </c>
      <c r="R50" s="297">
        <f t="shared" si="43"/>
        <v>0</v>
      </c>
      <c r="S50" s="297">
        <f t="shared" si="43"/>
        <v>0</v>
      </c>
      <c r="T50" s="297">
        <f t="shared" si="43"/>
        <v>0</v>
      </c>
      <c r="U50" s="297">
        <f t="shared" si="43"/>
        <v>0</v>
      </c>
      <c r="V50" s="297">
        <f t="shared" si="43"/>
        <v>0</v>
      </c>
      <c r="W50" s="297">
        <f t="shared" si="43"/>
        <v>0</v>
      </c>
      <c r="X50" s="297">
        <f t="shared" si="43"/>
        <v>0</v>
      </c>
      <c r="Y50" s="297">
        <f t="shared" si="43"/>
        <v>0</v>
      </c>
      <c r="Z50" s="297">
        <f t="shared" si="43"/>
        <v>0</v>
      </c>
      <c r="AA50" s="297">
        <f t="shared" si="43"/>
        <v>0</v>
      </c>
      <c r="AB50" s="297">
        <f t="shared" si="43"/>
        <v>0</v>
      </c>
      <c r="AC50" s="297">
        <f t="shared" si="43"/>
        <v>0</v>
      </c>
      <c r="AD50" s="297">
        <f t="shared" si="43"/>
        <v>0</v>
      </c>
      <c r="AE50" s="297">
        <f t="shared" si="43"/>
        <v>0</v>
      </c>
      <c r="AF50" s="297">
        <f t="shared" si="43"/>
        <v>0</v>
      </c>
      <c r="AG50" s="297">
        <f t="shared" si="43"/>
        <v>0</v>
      </c>
      <c r="AH50" s="297">
        <f t="shared" si="43"/>
        <v>0</v>
      </c>
      <c r="AI50" s="297">
        <f t="shared" si="43"/>
        <v>0</v>
      </c>
      <c r="AJ50" s="297">
        <f t="shared" si="43"/>
        <v>0</v>
      </c>
      <c r="AK50" s="297">
        <f t="shared" si="43"/>
        <v>0</v>
      </c>
      <c r="AL50" s="297">
        <f t="shared" si="43"/>
        <v>0</v>
      </c>
      <c r="AM50" s="297">
        <f t="shared" si="43"/>
        <v>0</v>
      </c>
      <c r="AN50" s="297">
        <f t="shared" si="43"/>
        <v>0</v>
      </c>
      <c r="AO50" s="297">
        <f t="shared" si="43"/>
        <v>0</v>
      </c>
      <c r="AP50" s="297">
        <f t="shared" si="43"/>
        <v>0</v>
      </c>
      <c r="AQ50" s="297">
        <f t="shared" si="43"/>
        <v>0</v>
      </c>
      <c r="AR50" s="297">
        <f t="shared" si="43"/>
        <v>0</v>
      </c>
      <c r="AS50" s="297">
        <f t="shared" si="43"/>
        <v>0</v>
      </c>
      <c r="AT50" s="297">
        <f t="shared" si="43"/>
        <v>0</v>
      </c>
      <c r="AU50" s="297">
        <f t="shared" si="43"/>
        <v>0</v>
      </c>
      <c r="AV50" s="297">
        <f t="shared" si="43"/>
        <v>0</v>
      </c>
      <c r="AW50" s="297">
        <f t="shared" si="43"/>
        <v>0</v>
      </c>
      <c r="AX50" s="297">
        <f t="shared" si="43"/>
        <v>0</v>
      </c>
      <c r="AY50" s="297">
        <f t="shared" si="43"/>
        <v>0</v>
      </c>
      <c r="AZ50" s="297">
        <f t="shared" si="43"/>
        <v>0</v>
      </c>
      <c r="BA50" s="297">
        <f t="shared" si="43"/>
        <v>0</v>
      </c>
      <c r="BB50" s="297">
        <f t="shared" si="43"/>
        <v>0</v>
      </c>
      <c r="BC50" s="297">
        <f t="shared" si="43"/>
        <v>0</v>
      </c>
      <c r="BD50" s="297">
        <f t="shared" si="43"/>
        <v>0</v>
      </c>
      <c r="BE50" s="297">
        <f t="shared" si="43"/>
        <v>0</v>
      </c>
      <c r="BF50" s="297">
        <f t="shared" si="43"/>
        <v>0</v>
      </c>
      <c r="BG50" s="297">
        <f t="shared" si="43"/>
        <v>0</v>
      </c>
      <c r="BH50" s="297">
        <f t="shared" si="43"/>
        <v>0</v>
      </c>
      <c r="BI50" s="297">
        <f t="shared" si="43"/>
        <v>0</v>
      </c>
      <c r="BJ50" s="297">
        <f t="shared" si="43"/>
        <v>0</v>
      </c>
      <c r="BK50" s="297">
        <f t="shared" si="43"/>
        <v>0</v>
      </c>
      <c r="BL50" s="297">
        <f t="shared" si="43"/>
        <v>0</v>
      </c>
      <c r="BM50" s="297">
        <f t="shared" si="43"/>
        <v>0</v>
      </c>
      <c r="BN50" s="297">
        <f t="shared" si="43"/>
        <v>0</v>
      </c>
      <c r="BO50" s="297">
        <f t="shared" si="43"/>
        <v>0</v>
      </c>
      <c r="BP50" s="297">
        <f t="shared" si="43"/>
        <v>0</v>
      </c>
      <c r="BQ50" s="297">
        <f t="shared" si="43"/>
        <v>0</v>
      </c>
      <c r="BR50" s="297">
        <f t="shared" si="43"/>
        <v>0</v>
      </c>
      <c r="BS50" s="297">
        <f t="shared" si="43"/>
        <v>0</v>
      </c>
      <c r="BT50" s="297">
        <f t="shared" si="43"/>
        <v>0</v>
      </c>
      <c r="BU50" s="297">
        <f t="shared" ref="BU50:DC50" si="44">BU44*$D$45</f>
        <v>0</v>
      </c>
      <c r="BV50" s="297">
        <f t="shared" si="44"/>
        <v>0</v>
      </c>
      <c r="BW50" s="297">
        <f t="shared" si="44"/>
        <v>0</v>
      </c>
      <c r="BX50" s="297">
        <f t="shared" si="44"/>
        <v>0</v>
      </c>
      <c r="BY50" s="297">
        <f t="shared" si="44"/>
        <v>0</v>
      </c>
      <c r="BZ50" s="297">
        <f t="shared" si="44"/>
        <v>0</v>
      </c>
      <c r="CA50" s="297">
        <f t="shared" si="44"/>
        <v>0</v>
      </c>
      <c r="CB50" s="297">
        <f t="shared" si="44"/>
        <v>0</v>
      </c>
      <c r="CC50" s="297">
        <f t="shared" si="44"/>
        <v>0</v>
      </c>
      <c r="CD50" s="297">
        <f t="shared" si="44"/>
        <v>0</v>
      </c>
      <c r="CE50" s="297">
        <f t="shared" si="44"/>
        <v>0</v>
      </c>
      <c r="CF50" s="297">
        <f t="shared" si="44"/>
        <v>0</v>
      </c>
      <c r="CG50" s="297">
        <f t="shared" si="44"/>
        <v>0</v>
      </c>
      <c r="CH50" s="297">
        <f t="shared" si="44"/>
        <v>0</v>
      </c>
      <c r="CI50" s="297">
        <f t="shared" si="44"/>
        <v>0</v>
      </c>
      <c r="CJ50" s="297">
        <f t="shared" si="44"/>
        <v>0</v>
      </c>
      <c r="CK50" s="297">
        <f t="shared" si="44"/>
        <v>0</v>
      </c>
      <c r="CL50" s="297">
        <f t="shared" si="44"/>
        <v>0</v>
      </c>
      <c r="CM50" s="297">
        <f t="shared" si="44"/>
        <v>0</v>
      </c>
      <c r="CN50" s="297">
        <f t="shared" si="44"/>
        <v>0</v>
      </c>
      <c r="CO50" s="297">
        <f t="shared" si="44"/>
        <v>0</v>
      </c>
      <c r="CP50" s="297">
        <f t="shared" si="44"/>
        <v>0</v>
      </c>
      <c r="CQ50" s="297">
        <f t="shared" si="44"/>
        <v>0</v>
      </c>
      <c r="CR50" s="297">
        <f t="shared" si="44"/>
        <v>0</v>
      </c>
      <c r="CS50" s="297">
        <f t="shared" si="44"/>
        <v>0</v>
      </c>
      <c r="CT50" s="297">
        <f t="shared" si="44"/>
        <v>0</v>
      </c>
      <c r="CU50" s="297">
        <f t="shared" si="44"/>
        <v>0</v>
      </c>
      <c r="CV50" s="297">
        <f t="shared" si="44"/>
        <v>0</v>
      </c>
      <c r="CW50" s="297">
        <f t="shared" si="44"/>
        <v>0</v>
      </c>
      <c r="CX50" s="297">
        <f t="shared" si="44"/>
        <v>0</v>
      </c>
      <c r="CY50" s="297">
        <f t="shared" si="44"/>
        <v>0</v>
      </c>
      <c r="CZ50" s="297">
        <f t="shared" si="44"/>
        <v>0</v>
      </c>
      <c r="DA50" s="297">
        <f t="shared" si="44"/>
        <v>0</v>
      </c>
      <c r="DB50" s="297">
        <f t="shared" si="44"/>
        <v>0</v>
      </c>
      <c r="DC50" s="297">
        <f t="shared" si="44"/>
        <v>0</v>
      </c>
    </row>
    <row r="52" spans="2:107" ht="15" customHeight="1" x14ac:dyDescent="0.45">
      <c r="E52" s="220" t="s">
        <v>1232</v>
      </c>
      <c r="F52" s="221"/>
      <c r="G52" s="222">
        <f>RCB!$G$7</f>
        <v>0</v>
      </c>
      <c r="I52" s="220" t="s">
        <v>1233</v>
      </c>
      <c r="J52" s="221"/>
      <c r="K52" s="222">
        <f>RCB!$J$7</f>
        <v>0</v>
      </c>
    </row>
    <row r="53" spans="2:107" ht="15" customHeight="1" x14ac:dyDescent="0.45">
      <c r="E53" s="220" t="s">
        <v>1231</v>
      </c>
      <c r="F53" s="221"/>
      <c r="G53" s="222">
        <f>RCB!$H$7</f>
        <v>0</v>
      </c>
      <c r="I53" s="220" t="s">
        <v>1230</v>
      </c>
      <c r="J53" s="221"/>
      <c r="K53" s="222">
        <f>RCB!$K$7</f>
        <v>0</v>
      </c>
    </row>
    <row r="55" spans="2:107" ht="15" hidden="1" customHeight="1" x14ac:dyDescent="0.35">
      <c r="B55" s="774" t="s">
        <v>884</v>
      </c>
      <c r="C55" s="775"/>
      <c r="D55" s="775"/>
      <c r="E55" s="775"/>
      <c r="F55" s="775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G55" s="298"/>
      <c r="CH55" s="298"/>
      <c r="CI55" s="298"/>
      <c r="CJ55" s="298"/>
      <c r="CK55" s="298"/>
      <c r="CL55" s="298"/>
      <c r="CM55" s="298"/>
      <c r="CN55" s="298"/>
      <c r="CO55" s="298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</row>
    <row r="56" spans="2:107" s="110" customFormat="1" ht="15" hidden="1" customHeight="1" x14ac:dyDescent="0.35">
      <c r="B56" s="299"/>
      <c r="C56" s="300"/>
      <c r="D56" s="300"/>
      <c r="E56" s="300"/>
      <c r="F56" s="301"/>
      <c r="G56" s="302" t="s">
        <v>51</v>
      </c>
      <c r="H56" s="303" t="s">
        <v>63</v>
      </c>
      <c r="I56" s="303" t="s">
        <v>64</v>
      </c>
      <c r="J56" s="303" t="s">
        <v>65</v>
      </c>
      <c r="K56" s="303" t="s">
        <v>75</v>
      </c>
      <c r="L56" s="303" t="s">
        <v>76</v>
      </c>
      <c r="M56" s="303" t="s">
        <v>77</v>
      </c>
      <c r="N56" s="303" t="s">
        <v>78</v>
      </c>
      <c r="O56" s="303" t="s">
        <v>79</v>
      </c>
      <c r="P56" s="303" t="s">
        <v>80</v>
      </c>
      <c r="Q56" s="303" t="s">
        <v>81</v>
      </c>
      <c r="R56" s="303" t="s">
        <v>82</v>
      </c>
      <c r="S56" s="303" t="s">
        <v>83</v>
      </c>
      <c r="T56" s="303" t="s">
        <v>84</v>
      </c>
      <c r="U56" s="303" t="s">
        <v>85</v>
      </c>
      <c r="V56" s="303" t="s">
        <v>86</v>
      </c>
      <c r="W56" s="303" t="s">
        <v>87</v>
      </c>
      <c r="X56" s="303" t="s">
        <v>88</v>
      </c>
      <c r="Y56" s="303" t="s">
        <v>89</v>
      </c>
      <c r="Z56" s="303" t="s">
        <v>90</v>
      </c>
      <c r="AA56" s="303" t="s">
        <v>91</v>
      </c>
      <c r="AB56" s="303" t="s">
        <v>92</v>
      </c>
      <c r="AC56" s="303" t="s">
        <v>93</v>
      </c>
      <c r="AD56" s="303" t="s">
        <v>94</v>
      </c>
      <c r="AE56" s="303" t="s">
        <v>95</v>
      </c>
      <c r="AF56" s="303" t="s">
        <v>96</v>
      </c>
      <c r="AG56" s="303" t="s">
        <v>97</v>
      </c>
      <c r="AH56" s="303" t="s">
        <v>98</v>
      </c>
      <c r="AI56" s="303" t="s">
        <v>99</v>
      </c>
      <c r="AJ56" s="303" t="s">
        <v>100</v>
      </c>
      <c r="AK56" s="303" t="s">
        <v>101</v>
      </c>
      <c r="AL56" s="303" t="s">
        <v>102</v>
      </c>
      <c r="AM56" s="303" t="s">
        <v>103</v>
      </c>
      <c r="AN56" s="303" t="s">
        <v>104</v>
      </c>
      <c r="AO56" s="303" t="s">
        <v>105</v>
      </c>
      <c r="AP56" s="303" t="s">
        <v>106</v>
      </c>
      <c r="AQ56" s="303" t="s">
        <v>107</v>
      </c>
      <c r="AR56" s="303" t="s">
        <v>108</v>
      </c>
      <c r="AS56" s="303" t="s">
        <v>109</v>
      </c>
      <c r="AT56" s="303" t="s">
        <v>110</v>
      </c>
      <c r="AU56" s="303" t="s">
        <v>111</v>
      </c>
      <c r="AV56" s="303" t="s">
        <v>112</v>
      </c>
      <c r="AW56" s="303" t="s">
        <v>113</v>
      </c>
      <c r="AX56" s="303" t="s">
        <v>114</v>
      </c>
      <c r="AY56" s="303" t="s">
        <v>115</v>
      </c>
      <c r="AZ56" s="303" t="s">
        <v>116</v>
      </c>
      <c r="BA56" s="303" t="s">
        <v>117</v>
      </c>
      <c r="BB56" s="303" t="s">
        <v>118</v>
      </c>
      <c r="BC56" s="303" t="s">
        <v>119</v>
      </c>
      <c r="BD56" s="303" t="s">
        <v>120</v>
      </c>
      <c r="BE56" s="303"/>
      <c r="BF56" s="303"/>
      <c r="BG56" s="303"/>
      <c r="BH56" s="303"/>
      <c r="BI56" s="303"/>
      <c r="BJ56" s="303"/>
      <c r="BK56" s="303"/>
      <c r="BL56" s="303"/>
      <c r="BM56" s="303"/>
      <c r="BN56" s="303"/>
      <c r="BO56" s="303"/>
      <c r="BP56" s="303"/>
      <c r="BQ56" s="303"/>
      <c r="BR56" s="303"/>
      <c r="BS56" s="303"/>
      <c r="BT56" s="303"/>
      <c r="BU56" s="303"/>
      <c r="BV56" s="303"/>
      <c r="BW56" s="303"/>
      <c r="BX56" s="303"/>
      <c r="BY56" s="303"/>
      <c r="BZ56" s="303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  <c r="CW56" s="303"/>
      <c r="CX56" s="303"/>
      <c r="CY56" s="303"/>
      <c r="CZ56" s="303"/>
      <c r="DA56" s="303"/>
      <c r="DB56" s="303"/>
      <c r="DC56" s="303" t="s">
        <v>121</v>
      </c>
    </row>
    <row r="57" spans="2:107" ht="15" hidden="1" customHeight="1" x14ac:dyDescent="0.35">
      <c r="B57" s="299">
        <v>31</v>
      </c>
      <c r="C57" s="304" t="s">
        <v>122</v>
      </c>
      <c r="D57" s="304"/>
      <c r="E57" s="305"/>
      <c r="F57" s="306"/>
      <c r="G57" s="307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  <c r="AV57" s="265"/>
      <c r="AW57" s="265"/>
      <c r="AX57" s="265"/>
      <c r="AY57" s="265"/>
      <c r="AZ57" s="265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  <c r="BK57" s="265"/>
      <c r="BL57" s="265"/>
      <c r="BM57" s="265"/>
      <c r="BN57" s="265"/>
      <c r="BO57" s="265"/>
      <c r="BP57" s="265"/>
      <c r="BQ57" s="265"/>
      <c r="BR57" s="265"/>
      <c r="BS57" s="265"/>
      <c r="BT57" s="265"/>
      <c r="BU57" s="265"/>
      <c r="BV57" s="265"/>
      <c r="BW57" s="265"/>
      <c r="BX57" s="265"/>
      <c r="BY57" s="265"/>
      <c r="BZ57" s="265"/>
      <c r="CA57" s="265"/>
      <c r="CB57" s="265"/>
      <c r="CC57" s="265"/>
      <c r="CD57" s="265"/>
      <c r="CE57" s="265"/>
      <c r="CF57" s="265"/>
      <c r="CG57" s="265"/>
      <c r="CH57" s="265"/>
      <c r="CI57" s="265"/>
      <c r="CJ57" s="265"/>
      <c r="CK57" s="265"/>
      <c r="CL57" s="265"/>
      <c r="CM57" s="265"/>
      <c r="CN57" s="265"/>
      <c r="CO57" s="265"/>
      <c r="CP57" s="265"/>
      <c r="CQ57" s="265"/>
      <c r="CR57" s="265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</row>
    <row r="58" spans="2:107" ht="15" hidden="1" customHeight="1" x14ac:dyDescent="0.35">
      <c r="B58" s="299">
        <v>32</v>
      </c>
      <c r="C58" s="304" t="s">
        <v>645</v>
      </c>
      <c r="D58" s="304"/>
      <c r="E58" s="305"/>
      <c r="F58" s="308" t="s">
        <v>868</v>
      </c>
      <c r="G58" s="309">
        <f>SUM(H58:DC58)</f>
        <v>0</v>
      </c>
      <c r="H58" s="310"/>
      <c r="I58" s="31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0"/>
      <c r="BJ58" s="270"/>
      <c r="BK58" s="270"/>
      <c r="BL58" s="270"/>
      <c r="BM58" s="270"/>
      <c r="BN58" s="270"/>
      <c r="BO58" s="270"/>
      <c r="BP58" s="270"/>
      <c r="BQ58" s="270"/>
      <c r="BR58" s="270"/>
      <c r="BS58" s="270"/>
      <c r="BT58" s="270"/>
      <c r="BU58" s="270"/>
      <c r="BV58" s="270"/>
      <c r="BW58" s="270"/>
      <c r="BX58" s="270"/>
      <c r="BY58" s="270"/>
      <c r="BZ58" s="270"/>
      <c r="CA58" s="270"/>
      <c r="CB58" s="270"/>
      <c r="CC58" s="270"/>
      <c r="CD58" s="270"/>
      <c r="CE58" s="270"/>
      <c r="CF58" s="270"/>
      <c r="CG58" s="270"/>
      <c r="CH58" s="270"/>
      <c r="CI58" s="270"/>
      <c r="CJ58" s="270"/>
      <c r="CK58" s="270"/>
      <c r="CL58" s="270"/>
      <c r="CM58" s="270"/>
      <c r="CN58" s="270"/>
      <c r="CO58" s="270"/>
      <c r="CP58" s="270"/>
      <c r="CQ58" s="270"/>
      <c r="CR58" s="270"/>
      <c r="CS58" s="270"/>
      <c r="CT58" s="270"/>
      <c r="CU58" s="270"/>
      <c r="CV58" s="270"/>
      <c r="CW58" s="270"/>
      <c r="CX58" s="270"/>
      <c r="CY58" s="270"/>
      <c r="CZ58" s="270"/>
      <c r="DA58" s="270"/>
      <c r="DB58" s="270"/>
      <c r="DC58" s="270"/>
    </row>
    <row r="59" spans="2:107" ht="15" hidden="1" customHeight="1" x14ac:dyDescent="0.35">
      <c r="B59" s="882">
        <v>33</v>
      </c>
      <c r="C59" s="304" t="s">
        <v>893</v>
      </c>
      <c r="D59" s="304"/>
      <c r="E59" s="305" t="s">
        <v>57</v>
      </c>
      <c r="F59" s="308" t="s">
        <v>867</v>
      </c>
      <c r="G59" s="311">
        <f>SUM(H59:DC59)</f>
        <v>0</v>
      </c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  <c r="AM59" s="277"/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  <c r="BF59" s="277"/>
      <c r="BG59" s="277"/>
      <c r="BH59" s="277"/>
      <c r="BI59" s="277"/>
      <c r="BJ59" s="277"/>
      <c r="BK59" s="277"/>
      <c r="BL59" s="277"/>
      <c r="BM59" s="277"/>
      <c r="BN59" s="277"/>
      <c r="BO59" s="277"/>
      <c r="BP59" s="277"/>
      <c r="BQ59" s="277"/>
      <c r="BR59" s="277"/>
      <c r="BS59" s="277"/>
      <c r="BT59" s="277"/>
      <c r="BU59" s="277"/>
      <c r="BV59" s="277"/>
      <c r="BW59" s="277"/>
      <c r="BX59" s="277"/>
      <c r="BY59" s="277"/>
      <c r="BZ59" s="277"/>
      <c r="CA59" s="277"/>
      <c r="CB59" s="277"/>
      <c r="CC59" s="277"/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277"/>
      <c r="DB59" s="277"/>
      <c r="DC59" s="277"/>
    </row>
    <row r="60" spans="2:107" ht="15" hidden="1" customHeight="1" x14ac:dyDescent="0.35">
      <c r="B60" s="720"/>
      <c r="C60" s="304" t="s">
        <v>59</v>
      </c>
      <c r="D60" s="304"/>
      <c r="E60" s="305" t="s">
        <v>5</v>
      </c>
      <c r="F60" s="308" t="s">
        <v>615</v>
      </c>
      <c r="G60" s="311">
        <f>SUM(H60:DC60)</f>
        <v>0</v>
      </c>
      <c r="H60" s="312">
        <f>(H58*H59)/1000</f>
        <v>0</v>
      </c>
      <c r="I60" s="312">
        <f t="shared" ref="I60:DC60" si="45">(I58*I59)/1000</f>
        <v>0</v>
      </c>
      <c r="J60" s="312">
        <f t="shared" si="45"/>
        <v>0</v>
      </c>
      <c r="K60" s="312">
        <f t="shared" si="45"/>
        <v>0</v>
      </c>
      <c r="L60" s="312">
        <f t="shared" si="45"/>
        <v>0</v>
      </c>
      <c r="M60" s="312">
        <f t="shared" si="45"/>
        <v>0</v>
      </c>
      <c r="N60" s="312">
        <f t="shared" si="45"/>
        <v>0</v>
      </c>
      <c r="O60" s="312">
        <f t="shared" si="45"/>
        <v>0</v>
      </c>
      <c r="P60" s="312">
        <f t="shared" si="45"/>
        <v>0</v>
      </c>
      <c r="Q60" s="312">
        <f t="shared" si="45"/>
        <v>0</v>
      </c>
      <c r="R60" s="312">
        <f t="shared" si="45"/>
        <v>0</v>
      </c>
      <c r="S60" s="312">
        <f t="shared" si="45"/>
        <v>0</v>
      </c>
      <c r="T60" s="312">
        <f t="shared" si="45"/>
        <v>0</v>
      </c>
      <c r="U60" s="312">
        <f t="shared" si="45"/>
        <v>0</v>
      </c>
      <c r="V60" s="312">
        <f t="shared" si="45"/>
        <v>0</v>
      </c>
      <c r="W60" s="312">
        <f t="shared" si="45"/>
        <v>0</v>
      </c>
      <c r="X60" s="312">
        <f t="shared" si="45"/>
        <v>0</v>
      </c>
      <c r="Y60" s="312">
        <f t="shared" si="45"/>
        <v>0</v>
      </c>
      <c r="Z60" s="312">
        <f t="shared" si="45"/>
        <v>0</v>
      </c>
      <c r="AA60" s="312">
        <f t="shared" si="45"/>
        <v>0</v>
      </c>
      <c r="AB60" s="312">
        <f t="shared" si="45"/>
        <v>0</v>
      </c>
      <c r="AC60" s="312">
        <f t="shared" si="45"/>
        <v>0</v>
      </c>
      <c r="AD60" s="312">
        <f t="shared" si="45"/>
        <v>0</v>
      </c>
      <c r="AE60" s="312">
        <f t="shared" si="45"/>
        <v>0</v>
      </c>
      <c r="AF60" s="312">
        <f t="shared" si="45"/>
        <v>0</v>
      </c>
      <c r="AG60" s="312">
        <f t="shared" si="45"/>
        <v>0</v>
      </c>
      <c r="AH60" s="312">
        <f t="shared" si="45"/>
        <v>0</v>
      </c>
      <c r="AI60" s="312">
        <f t="shared" si="45"/>
        <v>0</v>
      </c>
      <c r="AJ60" s="312">
        <f t="shared" si="45"/>
        <v>0</v>
      </c>
      <c r="AK60" s="312">
        <f t="shared" si="45"/>
        <v>0</v>
      </c>
      <c r="AL60" s="312">
        <f t="shared" si="45"/>
        <v>0</v>
      </c>
      <c r="AM60" s="312">
        <f t="shared" si="45"/>
        <v>0</v>
      </c>
      <c r="AN60" s="312">
        <f t="shared" si="45"/>
        <v>0</v>
      </c>
      <c r="AO60" s="312">
        <f t="shared" si="45"/>
        <v>0</v>
      </c>
      <c r="AP60" s="312">
        <f t="shared" si="45"/>
        <v>0</v>
      </c>
      <c r="AQ60" s="312">
        <f t="shared" si="45"/>
        <v>0</v>
      </c>
      <c r="AR60" s="312">
        <f t="shared" si="45"/>
        <v>0</v>
      </c>
      <c r="AS60" s="312">
        <f t="shared" si="45"/>
        <v>0</v>
      </c>
      <c r="AT60" s="312">
        <f t="shared" si="45"/>
        <v>0</v>
      </c>
      <c r="AU60" s="312">
        <f t="shared" si="45"/>
        <v>0</v>
      </c>
      <c r="AV60" s="312">
        <f t="shared" si="45"/>
        <v>0</v>
      </c>
      <c r="AW60" s="312">
        <f t="shared" si="45"/>
        <v>0</v>
      </c>
      <c r="AX60" s="312">
        <f t="shared" si="45"/>
        <v>0</v>
      </c>
      <c r="AY60" s="312">
        <f t="shared" si="45"/>
        <v>0</v>
      </c>
      <c r="AZ60" s="312">
        <f t="shared" si="45"/>
        <v>0</v>
      </c>
      <c r="BA60" s="312">
        <f t="shared" si="45"/>
        <v>0</v>
      </c>
      <c r="BB60" s="312">
        <f t="shared" si="45"/>
        <v>0</v>
      </c>
      <c r="BC60" s="312">
        <f t="shared" si="45"/>
        <v>0</v>
      </c>
      <c r="BD60" s="312">
        <f t="shared" si="45"/>
        <v>0</v>
      </c>
      <c r="BE60" s="312"/>
      <c r="BF60" s="312"/>
      <c r="BG60" s="312"/>
      <c r="BH60" s="312"/>
      <c r="BI60" s="312"/>
      <c r="BJ60" s="312"/>
      <c r="BK60" s="312"/>
      <c r="BL60" s="312"/>
      <c r="BM60" s="312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/>
      <c r="DC60" s="312">
        <f t="shared" si="45"/>
        <v>0</v>
      </c>
    </row>
    <row r="61" spans="2:107" ht="15" hidden="1" customHeight="1" x14ac:dyDescent="0.35">
      <c r="B61" s="882">
        <v>34</v>
      </c>
      <c r="C61" s="304" t="s">
        <v>66</v>
      </c>
      <c r="D61" s="304"/>
      <c r="E61" s="313" t="s">
        <v>68</v>
      </c>
      <c r="F61" s="308"/>
      <c r="G61" s="314" t="str">
        <f>IF(COUNTA(H61:DC61)=0,"",IF(OR(LARGE(H61:DC61,1)&gt;24,SMALL(H61:DC61,1)&lt;0),"ERRO",""))</f>
        <v/>
      </c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74"/>
      <c r="BD61" s="274"/>
      <c r="BE61" s="274"/>
      <c r="BF61" s="274"/>
      <c r="BG61" s="274"/>
      <c r="BH61" s="274"/>
      <c r="BI61" s="274"/>
      <c r="BJ61" s="274"/>
      <c r="BK61" s="274"/>
      <c r="BL61" s="274"/>
      <c r="BM61" s="274"/>
      <c r="BN61" s="274"/>
      <c r="BO61" s="274"/>
      <c r="BP61" s="274"/>
      <c r="BQ61" s="274"/>
      <c r="BR61" s="274"/>
      <c r="BS61" s="274"/>
      <c r="BT61" s="274"/>
      <c r="BU61" s="274"/>
      <c r="BV61" s="274"/>
      <c r="BW61" s="274"/>
      <c r="BX61" s="274"/>
      <c r="BY61" s="274"/>
      <c r="BZ61" s="274"/>
      <c r="CA61" s="274"/>
      <c r="CB61" s="274"/>
      <c r="CC61" s="274"/>
      <c r="CD61" s="274"/>
      <c r="CE61" s="274"/>
      <c r="CF61" s="274"/>
      <c r="CG61" s="274"/>
      <c r="CH61" s="274"/>
      <c r="CI61" s="274"/>
      <c r="CJ61" s="274"/>
      <c r="CK61" s="274"/>
      <c r="CL61" s="274"/>
      <c r="CM61" s="274"/>
      <c r="CN61" s="274"/>
      <c r="CO61" s="274"/>
      <c r="CP61" s="274"/>
      <c r="CQ61" s="274"/>
      <c r="CR61" s="274"/>
      <c r="CS61" s="274"/>
      <c r="CT61" s="274"/>
      <c r="CU61" s="274"/>
      <c r="CV61" s="274"/>
      <c r="CW61" s="274"/>
      <c r="CX61" s="274"/>
      <c r="CY61" s="274"/>
      <c r="CZ61" s="274"/>
      <c r="DA61" s="274"/>
      <c r="DB61" s="274"/>
      <c r="DC61" s="274"/>
    </row>
    <row r="62" spans="2:107" ht="15" hidden="1" customHeight="1" x14ac:dyDescent="0.35">
      <c r="B62" s="718"/>
      <c r="C62" s="315" t="s">
        <v>67</v>
      </c>
      <c r="D62" s="315"/>
      <c r="E62" s="316" t="s">
        <v>69</v>
      </c>
      <c r="F62" s="308"/>
      <c r="G62" s="314" t="str">
        <f>IF(COUNTA(H62:DC62)=0,"",IF(OR(LARGE(H62:DC62,1)&gt;365,SMALL(H62:DC62,1)&lt;0),"ERRO",""))</f>
        <v/>
      </c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77"/>
      <c r="AA62" s="277"/>
      <c r="AB62" s="277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77"/>
      <c r="AY62" s="277"/>
      <c r="AZ62" s="277"/>
      <c r="BA62" s="277"/>
      <c r="BB62" s="277"/>
      <c r="BC62" s="277"/>
      <c r="BD62" s="277"/>
      <c r="BE62" s="277"/>
      <c r="BF62" s="277"/>
      <c r="BG62" s="277"/>
      <c r="BH62" s="277"/>
      <c r="BI62" s="277"/>
      <c r="BJ62" s="277"/>
      <c r="BK62" s="277"/>
      <c r="BL62" s="277"/>
      <c r="BM62" s="277"/>
      <c r="BN62" s="277"/>
      <c r="BO62" s="277"/>
      <c r="BP62" s="277"/>
      <c r="BQ62" s="277"/>
      <c r="BR62" s="277"/>
      <c r="BS62" s="277"/>
      <c r="BT62" s="277"/>
      <c r="BU62" s="277"/>
      <c r="BV62" s="277"/>
      <c r="BW62" s="277"/>
      <c r="BX62" s="277"/>
      <c r="BY62" s="277"/>
      <c r="BZ62" s="277"/>
      <c r="CA62" s="277"/>
      <c r="CB62" s="277"/>
      <c r="CC62" s="277"/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277"/>
      <c r="DB62" s="277"/>
      <c r="DC62" s="277"/>
    </row>
    <row r="63" spans="2:107" ht="15" hidden="1" customHeight="1" x14ac:dyDescent="0.35">
      <c r="B63" s="720"/>
      <c r="C63" s="304" t="s">
        <v>56</v>
      </c>
      <c r="D63" s="304"/>
      <c r="E63" s="305" t="s">
        <v>58</v>
      </c>
      <c r="F63" s="317" t="s">
        <v>873</v>
      </c>
      <c r="G63" s="314" t="str">
        <f>IF(COUNTA(H63:DC63)=0,"",IF(OR(LARGE(H63:DC63,1)&gt;8760,SMALL(H63:DC63,1)&lt;0),"ERRO",""))</f>
        <v/>
      </c>
      <c r="H63" s="312">
        <f>H61*H62</f>
        <v>0</v>
      </c>
      <c r="I63" s="312">
        <f t="shared" ref="I63:DC63" si="46">I61*I62</f>
        <v>0</v>
      </c>
      <c r="J63" s="312">
        <f t="shared" si="46"/>
        <v>0</v>
      </c>
      <c r="K63" s="312">
        <f t="shared" si="46"/>
        <v>0</v>
      </c>
      <c r="L63" s="312">
        <f t="shared" si="46"/>
        <v>0</v>
      </c>
      <c r="M63" s="312">
        <f t="shared" si="46"/>
        <v>0</v>
      </c>
      <c r="N63" s="312">
        <f t="shared" si="46"/>
        <v>0</v>
      </c>
      <c r="O63" s="312">
        <f t="shared" si="46"/>
        <v>0</v>
      </c>
      <c r="P63" s="312">
        <f t="shared" si="46"/>
        <v>0</v>
      </c>
      <c r="Q63" s="312">
        <f t="shared" si="46"/>
        <v>0</v>
      </c>
      <c r="R63" s="312">
        <f t="shared" si="46"/>
        <v>0</v>
      </c>
      <c r="S63" s="312">
        <f t="shared" si="46"/>
        <v>0</v>
      </c>
      <c r="T63" s="312">
        <f t="shared" si="46"/>
        <v>0</v>
      </c>
      <c r="U63" s="312">
        <f t="shared" si="46"/>
        <v>0</v>
      </c>
      <c r="V63" s="312">
        <f t="shared" si="46"/>
        <v>0</v>
      </c>
      <c r="W63" s="312">
        <f t="shared" si="46"/>
        <v>0</v>
      </c>
      <c r="X63" s="312">
        <f t="shared" si="46"/>
        <v>0</v>
      </c>
      <c r="Y63" s="312">
        <f t="shared" si="46"/>
        <v>0</v>
      </c>
      <c r="Z63" s="312">
        <f t="shared" si="46"/>
        <v>0</v>
      </c>
      <c r="AA63" s="312">
        <f t="shared" si="46"/>
        <v>0</v>
      </c>
      <c r="AB63" s="312">
        <f t="shared" si="46"/>
        <v>0</v>
      </c>
      <c r="AC63" s="312">
        <f t="shared" si="46"/>
        <v>0</v>
      </c>
      <c r="AD63" s="312">
        <f t="shared" si="46"/>
        <v>0</v>
      </c>
      <c r="AE63" s="312">
        <f t="shared" si="46"/>
        <v>0</v>
      </c>
      <c r="AF63" s="312">
        <f t="shared" si="46"/>
        <v>0</v>
      </c>
      <c r="AG63" s="312">
        <f t="shared" si="46"/>
        <v>0</v>
      </c>
      <c r="AH63" s="312">
        <f t="shared" si="46"/>
        <v>0</v>
      </c>
      <c r="AI63" s="312">
        <f t="shared" si="46"/>
        <v>0</v>
      </c>
      <c r="AJ63" s="312">
        <f t="shared" si="46"/>
        <v>0</v>
      </c>
      <c r="AK63" s="312">
        <f t="shared" si="46"/>
        <v>0</v>
      </c>
      <c r="AL63" s="312">
        <f t="shared" si="46"/>
        <v>0</v>
      </c>
      <c r="AM63" s="312">
        <f t="shared" si="46"/>
        <v>0</v>
      </c>
      <c r="AN63" s="312">
        <f t="shared" si="46"/>
        <v>0</v>
      </c>
      <c r="AO63" s="312">
        <f t="shared" si="46"/>
        <v>0</v>
      </c>
      <c r="AP63" s="312">
        <f t="shared" si="46"/>
        <v>0</v>
      </c>
      <c r="AQ63" s="312">
        <f t="shared" si="46"/>
        <v>0</v>
      </c>
      <c r="AR63" s="312">
        <f t="shared" si="46"/>
        <v>0</v>
      </c>
      <c r="AS63" s="312">
        <f t="shared" si="46"/>
        <v>0</v>
      </c>
      <c r="AT63" s="312">
        <f t="shared" si="46"/>
        <v>0</v>
      </c>
      <c r="AU63" s="312">
        <f t="shared" si="46"/>
        <v>0</v>
      </c>
      <c r="AV63" s="312">
        <f t="shared" si="46"/>
        <v>0</v>
      </c>
      <c r="AW63" s="312">
        <f t="shared" si="46"/>
        <v>0</v>
      </c>
      <c r="AX63" s="312">
        <f t="shared" si="46"/>
        <v>0</v>
      </c>
      <c r="AY63" s="312">
        <f t="shared" si="46"/>
        <v>0</v>
      </c>
      <c r="AZ63" s="312">
        <f t="shared" si="46"/>
        <v>0</v>
      </c>
      <c r="BA63" s="312">
        <f t="shared" si="46"/>
        <v>0</v>
      </c>
      <c r="BB63" s="312">
        <f t="shared" si="46"/>
        <v>0</v>
      </c>
      <c r="BC63" s="312">
        <f t="shared" si="46"/>
        <v>0</v>
      </c>
      <c r="BD63" s="312">
        <f t="shared" si="46"/>
        <v>0</v>
      </c>
      <c r="BE63" s="312"/>
      <c r="BF63" s="312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  <c r="BW63" s="312"/>
      <c r="BX63" s="312"/>
      <c r="BY63" s="312"/>
      <c r="BZ63" s="312"/>
      <c r="CA63" s="312"/>
      <c r="CB63" s="312"/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12"/>
      <c r="CN63" s="312"/>
      <c r="CO63" s="312"/>
      <c r="CP63" s="312"/>
      <c r="CQ63" s="312"/>
      <c r="CR63" s="312"/>
      <c r="CS63" s="312"/>
      <c r="CT63" s="312"/>
      <c r="CU63" s="312"/>
      <c r="CV63" s="312"/>
      <c r="CW63" s="312"/>
      <c r="CX63" s="312"/>
      <c r="CY63" s="312"/>
      <c r="CZ63" s="312"/>
      <c r="DA63" s="312"/>
      <c r="DB63" s="312"/>
      <c r="DC63" s="312">
        <f t="shared" si="46"/>
        <v>0</v>
      </c>
    </row>
    <row r="64" spans="2:107" ht="15" hidden="1" customHeight="1" x14ac:dyDescent="0.35">
      <c r="B64" s="882">
        <v>35</v>
      </c>
      <c r="C64" s="304" t="s">
        <v>643</v>
      </c>
      <c r="D64" s="304"/>
      <c r="E64" s="305" t="s">
        <v>5</v>
      </c>
      <c r="F64" s="308" t="s">
        <v>1060</v>
      </c>
      <c r="G64" s="311">
        <f>SUM(H64:DC64)</f>
        <v>0</v>
      </c>
      <c r="H64" s="277"/>
      <c r="I64" s="277"/>
      <c r="J64" s="277"/>
      <c r="K64" s="277"/>
      <c r="L64" s="277"/>
      <c r="M64" s="277"/>
      <c r="N64" s="277"/>
      <c r="O64" s="277"/>
      <c r="P64" s="277"/>
      <c r="Q64" s="277"/>
      <c r="R64" s="277"/>
      <c r="S64" s="277"/>
      <c r="T64" s="277"/>
      <c r="U64" s="277"/>
      <c r="V64" s="277"/>
      <c r="W64" s="277"/>
      <c r="X64" s="277"/>
      <c r="Y64" s="277"/>
      <c r="Z64" s="277"/>
      <c r="AA64" s="277"/>
      <c r="AB64" s="277"/>
      <c r="AC64" s="277"/>
      <c r="AD64" s="277"/>
      <c r="AE64" s="277"/>
      <c r="AF64" s="277"/>
      <c r="AG64" s="277"/>
      <c r="AH64" s="277"/>
      <c r="AI64" s="277"/>
      <c r="AJ64" s="277"/>
      <c r="AK64" s="277"/>
      <c r="AL64" s="277"/>
      <c r="AM64" s="277"/>
      <c r="AN64" s="277"/>
      <c r="AO64" s="277"/>
      <c r="AP64" s="277"/>
      <c r="AQ64" s="277"/>
      <c r="AR64" s="277"/>
      <c r="AS64" s="277"/>
      <c r="AT64" s="277"/>
      <c r="AU64" s="277"/>
      <c r="AV64" s="277"/>
      <c r="AW64" s="277"/>
      <c r="AX64" s="277"/>
      <c r="AY64" s="277"/>
      <c r="AZ64" s="277"/>
      <c r="BA64" s="277"/>
      <c r="BB64" s="277"/>
      <c r="BC64" s="277"/>
      <c r="BD64" s="277"/>
      <c r="BE64" s="277"/>
      <c r="BF64" s="277"/>
      <c r="BG64" s="277"/>
      <c r="BH64" s="277"/>
      <c r="BI64" s="277"/>
      <c r="BJ64" s="277"/>
      <c r="BK64" s="277"/>
      <c r="BL64" s="277"/>
      <c r="BM64" s="277"/>
      <c r="BN64" s="277"/>
      <c r="BO64" s="277"/>
      <c r="BP64" s="277"/>
      <c r="BQ64" s="277"/>
      <c r="BR64" s="277"/>
      <c r="BS64" s="277"/>
      <c r="BT64" s="277"/>
      <c r="BU64" s="277"/>
      <c r="BV64" s="277"/>
      <c r="BW64" s="277"/>
      <c r="BX64" s="277"/>
      <c r="BY64" s="277"/>
      <c r="BZ64" s="277"/>
      <c r="CA64" s="277"/>
      <c r="CB64" s="277"/>
      <c r="CC64" s="277"/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277"/>
      <c r="DB64" s="277"/>
      <c r="DC64" s="277"/>
    </row>
    <row r="65" spans="2:107" ht="15" hidden="1" customHeight="1" x14ac:dyDescent="0.35">
      <c r="B65" s="720"/>
      <c r="C65" s="304" t="s">
        <v>60</v>
      </c>
      <c r="D65" s="304"/>
      <c r="E65" s="305"/>
      <c r="F65" s="317" t="s">
        <v>73</v>
      </c>
      <c r="G65" s="314" t="str">
        <f>IF(COUNTA(H65:DC65)=0,"",IF(OR(LARGE(H65:DC65,1)&gt;1,SMALL(H65:DC65,1)&lt;0),"ERRO",""))</f>
        <v/>
      </c>
      <c r="H65" s="312">
        <f>IF(H60=0,0,H64/H60)</f>
        <v>0</v>
      </c>
      <c r="I65" s="312">
        <f t="shared" ref="I65:DC65" si="47">IF(I60=0,0,I64/I60)</f>
        <v>0</v>
      </c>
      <c r="J65" s="312">
        <f t="shared" si="47"/>
        <v>0</v>
      </c>
      <c r="K65" s="312">
        <f t="shared" si="47"/>
        <v>0</v>
      </c>
      <c r="L65" s="312">
        <f t="shared" si="47"/>
        <v>0</v>
      </c>
      <c r="M65" s="312">
        <f t="shared" si="47"/>
        <v>0</v>
      </c>
      <c r="N65" s="312">
        <f t="shared" si="47"/>
        <v>0</v>
      </c>
      <c r="O65" s="312">
        <f t="shared" si="47"/>
        <v>0</v>
      </c>
      <c r="P65" s="312">
        <f t="shared" si="47"/>
        <v>0</v>
      </c>
      <c r="Q65" s="312">
        <f t="shared" si="47"/>
        <v>0</v>
      </c>
      <c r="R65" s="312">
        <f t="shared" si="47"/>
        <v>0</v>
      </c>
      <c r="S65" s="312">
        <f t="shared" si="47"/>
        <v>0</v>
      </c>
      <c r="T65" s="312">
        <f t="shared" si="47"/>
        <v>0</v>
      </c>
      <c r="U65" s="312">
        <f t="shared" si="47"/>
        <v>0</v>
      </c>
      <c r="V65" s="312">
        <f t="shared" si="47"/>
        <v>0</v>
      </c>
      <c r="W65" s="312">
        <f t="shared" si="47"/>
        <v>0</v>
      </c>
      <c r="X65" s="312">
        <f t="shared" si="47"/>
        <v>0</v>
      </c>
      <c r="Y65" s="312">
        <f t="shared" si="47"/>
        <v>0</v>
      </c>
      <c r="Z65" s="312">
        <f t="shared" si="47"/>
        <v>0</v>
      </c>
      <c r="AA65" s="312">
        <f t="shared" si="47"/>
        <v>0</v>
      </c>
      <c r="AB65" s="312">
        <f t="shared" si="47"/>
        <v>0</v>
      </c>
      <c r="AC65" s="312">
        <f t="shared" si="47"/>
        <v>0</v>
      </c>
      <c r="AD65" s="312">
        <f t="shared" si="47"/>
        <v>0</v>
      </c>
      <c r="AE65" s="312">
        <f t="shared" si="47"/>
        <v>0</v>
      </c>
      <c r="AF65" s="312">
        <f t="shared" si="47"/>
        <v>0</v>
      </c>
      <c r="AG65" s="312">
        <f t="shared" si="47"/>
        <v>0</v>
      </c>
      <c r="AH65" s="312">
        <f t="shared" si="47"/>
        <v>0</v>
      </c>
      <c r="AI65" s="312">
        <f t="shared" si="47"/>
        <v>0</v>
      </c>
      <c r="AJ65" s="312">
        <f t="shared" si="47"/>
        <v>0</v>
      </c>
      <c r="AK65" s="312">
        <f t="shared" si="47"/>
        <v>0</v>
      </c>
      <c r="AL65" s="312">
        <f t="shared" si="47"/>
        <v>0</v>
      </c>
      <c r="AM65" s="312">
        <f t="shared" si="47"/>
        <v>0</v>
      </c>
      <c r="AN65" s="312">
        <f t="shared" si="47"/>
        <v>0</v>
      </c>
      <c r="AO65" s="312">
        <f t="shared" si="47"/>
        <v>0</v>
      </c>
      <c r="AP65" s="312">
        <f t="shared" si="47"/>
        <v>0</v>
      </c>
      <c r="AQ65" s="312">
        <f t="shared" si="47"/>
        <v>0</v>
      </c>
      <c r="AR65" s="312">
        <f t="shared" si="47"/>
        <v>0</v>
      </c>
      <c r="AS65" s="312">
        <f t="shared" si="47"/>
        <v>0</v>
      </c>
      <c r="AT65" s="312">
        <f t="shared" si="47"/>
        <v>0</v>
      </c>
      <c r="AU65" s="312">
        <f t="shared" si="47"/>
        <v>0</v>
      </c>
      <c r="AV65" s="312">
        <f t="shared" si="47"/>
        <v>0</v>
      </c>
      <c r="AW65" s="312">
        <f t="shared" si="47"/>
        <v>0</v>
      </c>
      <c r="AX65" s="312">
        <f t="shared" si="47"/>
        <v>0</v>
      </c>
      <c r="AY65" s="312">
        <f t="shared" si="47"/>
        <v>0</v>
      </c>
      <c r="AZ65" s="312">
        <f t="shared" si="47"/>
        <v>0</v>
      </c>
      <c r="BA65" s="312">
        <f t="shared" si="47"/>
        <v>0</v>
      </c>
      <c r="BB65" s="312">
        <f t="shared" si="47"/>
        <v>0</v>
      </c>
      <c r="BC65" s="312">
        <f t="shared" si="47"/>
        <v>0</v>
      </c>
      <c r="BD65" s="312">
        <f t="shared" si="47"/>
        <v>0</v>
      </c>
      <c r="BE65" s="312"/>
      <c r="BF65" s="312"/>
      <c r="BG65" s="312"/>
      <c r="BH65" s="312"/>
      <c r="BI65" s="312"/>
      <c r="BJ65" s="312"/>
      <c r="BK65" s="312"/>
      <c r="BL65" s="312"/>
      <c r="BM65" s="312"/>
      <c r="BN65" s="312"/>
      <c r="BO65" s="312"/>
      <c r="BP65" s="312"/>
      <c r="BQ65" s="312"/>
      <c r="BR65" s="312"/>
      <c r="BS65" s="312"/>
      <c r="BT65" s="312"/>
      <c r="BU65" s="312"/>
      <c r="BV65" s="312"/>
      <c r="BW65" s="312"/>
      <c r="BX65" s="312"/>
      <c r="BY65" s="312"/>
      <c r="BZ65" s="312"/>
      <c r="CA65" s="312"/>
      <c r="CB65" s="312"/>
      <c r="CC65" s="312"/>
      <c r="CD65" s="312"/>
      <c r="CE65" s="312"/>
      <c r="CF65" s="312"/>
      <c r="CG65" s="312"/>
      <c r="CH65" s="312"/>
      <c r="CI65" s="312"/>
      <c r="CJ65" s="312"/>
      <c r="CK65" s="312"/>
      <c r="CL65" s="312"/>
      <c r="CM65" s="312"/>
      <c r="CN65" s="312"/>
      <c r="CO65" s="312"/>
      <c r="CP65" s="312"/>
      <c r="CQ65" s="312"/>
      <c r="CR65" s="312"/>
      <c r="CS65" s="312"/>
      <c r="CT65" s="312"/>
      <c r="CU65" s="312"/>
      <c r="CV65" s="312"/>
      <c r="CW65" s="312"/>
      <c r="CX65" s="312"/>
      <c r="CY65" s="312"/>
      <c r="CZ65" s="312"/>
      <c r="DA65" s="312"/>
      <c r="DB65" s="312"/>
      <c r="DC65" s="312">
        <f t="shared" si="47"/>
        <v>0</v>
      </c>
    </row>
    <row r="66" spans="2:107" ht="15" hidden="1" customHeight="1" x14ac:dyDescent="0.35">
      <c r="B66" s="299">
        <v>36</v>
      </c>
      <c r="C66" s="304" t="s">
        <v>61</v>
      </c>
      <c r="D66" s="304"/>
      <c r="E66" s="305" t="s">
        <v>4</v>
      </c>
      <c r="F66" s="317" t="s">
        <v>1061</v>
      </c>
      <c r="G66" s="311">
        <f>SUM(H66:DC66)</f>
        <v>0</v>
      </c>
      <c r="H66" s="318">
        <f>(H60*H63)/1000</f>
        <v>0</v>
      </c>
      <c r="I66" s="318">
        <f t="shared" ref="I66:DC66" si="48">(I60*I63)/1000</f>
        <v>0</v>
      </c>
      <c r="J66" s="318">
        <f t="shared" si="48"/>
        <v>0</v>
      </c>
      <c r="K66" s="318">
        <f t="shared" si="48"/>
        <v>0</v>
      </c>
      <c r="L66" s="318">
        <f t="shared" si="48"/>
        <v>0</v>
      </c>
      <c r="M66" s="318">
        <f t="shared" si="48"/>
        <v>0</v>
      </c>
      <c r="N66" s="318">
        <f t="shared" si="48"/>
        <v>0</v>
      </c>
      <c r="O66" s="318">
        <f t="shared" si="48"/>
        <v>0</v>
      </c>
      <c r="P66" s="318">
        <f t="shared" si="48"/>
        <v>0</v>
      </c>
      <c r="Q66" s="318">
        <f t="shared" si="48"/>
        <v>0</v>
      </c>
      <c r="R66" s="318">
        <f t="shared" si="48"/>
        <v>0</v>
      </c>
      <c r="S66" s="318">
        <f t="shared" si="48"/>
        <v>0</v>
      </c>
      <c r="T66" s="318">
        <f t="shared" si="48"/>
        <v>0</v>
      </c>
      <c r="U66" s="318">
        <f t="shared" si="48"/>
        <v>0</v>
      </c>
      <c r="V66" s="318">
        <f t="shared" si="48"/>
        <v>0</v>
      </c>
      <c r="W66" s="318">
        <f t="shared" si="48"/>
        <v>0</v>
      </c>
      <c r="X66" s="318">
        <f t="shared" si="48"/>
        <v>0</v>
      </c>
      <c r="Y66" s="318">
        <f t="shared" si="48"/>
        <v>0</v>
      </c>
      <c r="Z66" s="318">
        <f t="shared" si="48"/>
        <v>0</v>
      </c>
      <c r="AA66" s="318">
        <f t="shared" si="48"/>
        <v>0</v>
      </c>
      <c r="AB66" s="318">
        <f t="shared" si="48"/>
        <v>0</v>
      </c>
      <c r="AC66" s="318">
        <f t="shared" si="48"/>
        <v>0</v>
      </c>
      <c r="AD66" s="318">
        <f t="shared" si="48"/>
        <v>0</v>
      </c>
      <c r="AE66" s="318">
        <f t="shared" si="48"/>
        <v>0</v>
      </c>
      <c r="AF66" s="318">
        <f t="shared" si="48"/>
        <v>0</v>
      </c>
      <c r="AG66" s="318">
        <f t="shared" si="48"/>
        <v>0</v>
      </c>
      <c r="AH66" s="318">
        <f t="shared" si="48"/>
        <v>0</v>
      </c>
      <c r="AI66" s="318">
        <f t="shared" si="48"/>
        <v>0</v>
      </c>
      <c r="AJ66" s="318">
        <f t="shared" si="48"/>
        <v>0</v>
      </c>
      <c r="AK66" s="318">
        <f t="shared" si="48"/>
        <v>0</v>
      </c>
      <c r="AL66" s="318">
        <f t="shared" si="48"/>
        <v>0</v>
      </c>
      <c r="AM66" s="318">
        <f t="shared" si="48"/>
        <v>0</v>
      </c>
      <c r="AN66" s="318">
        <f t="shared" si="48"/>
        <v>0</v>
      </c>
      <c r="AO66" s="318">
        <f t="shared" si="48"/>
        <v>0</v>
      </c>
      <c r="AP66" s="318">
        <f t="shared" si="48"/>
        <v>0</v>
      </c>
      <c r="AQ66" s="318">
        <f t="shared" si="48"/>
        <v>0</v>
      </c>
      <c r="AR66" s="318">
        <f t="shared" si="48"/>
        <v>0</v>
      </c>
      <c r="AS66" s="318">
        <f t="shared" si="48"/>
        <v>0</v>
      </c>
      <c r="AT66" s="318">
        <f t="shared" si="48"/>
        <v>0</v>
      </c>
      <c r="AU66" s="318">
        <f t="shared" si="48"/>
        <v>0</v>
      </c>
      <c r="AV66" s="318">
        <f t="shared" si="48"/>
        <v>0</v>
      </c>
      <c r="AW66" s="318">
        <f t="shared" si="48"/>
        <v>0</v>
      </c>
      <c r="AX66" s="318">
        <f t="shared" si="48"/>
        <v>0</v>
      </c>
      <c r="AY66" s="318">
        <f t="shared" si="48"/>
        <v>0</v>
      </c>
      <c r="AZ66" s="318">
        <f t="shared" si="48"/>
        <v>0</v>
      </c>
      <c r="BA66" s="318">
        <f t="shared" si="48"/>
        <v>0</v>
      </c>
      <c r="BB66" s="318">
        <f t="shared" si="48"/>
        <v>0</v>
      </c>
      <c r="BC66" s="318">
        <f t="shared" si="48"/>
        <v>0</v>
      </c>
      <c r="BD66" s="318">
        <f t="shared" si="48"/>
        <v>0</v>
      </c>
      <c r="BE66" s="318"/>
      <c r="BF66" s="318"/>
      <c r="BG66" s="318"/>
      <c r="BH66" s="318"/>
      <c r="BI66" s="318"/>
      <c r="BJ66" s="318"/>
      <c r="BK66" s="318"/>
      <c r="BL66" s="318"/>
      <c r="BM66" s="318"/>
      <c r="BN66" s="318"/>
      <c r="BO66" s="318"/>
      <c r="BP66" s="318"/>
      <c r="BQ66" s="318"/>
      <c r="BR66" s="318"/>
      <c r="BS66" s="318"/>
      <c r="BT66" s="318"/>
      <c r="BU66" s="318"/>
      <c r="BV66" s="318"/>
      <c r="BW66" s="318"/>
      <c r="BX66" s="318"/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318"/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318"/>
      <c r="CU66" s="318"/>
      <c r="CV66" s="318"/>
      <c r="CW66" s="318"/>
      <c r="CX66" s="318"/>
      <c r="CY66" s="318"/>
      <c r="CZ66" s="318"/>
      <c r="DA66" s="318"/>
      <c r="DB66" s="318"/>
      <c r="DC66" s="318">
        <f t="shared" si="48"/>
        <v>0</v>
      </c>
    </row>
    <row r="67" spans="2:107" ht="15" hidden="1" customHeight="1" x14ac:dyDescent="0.35">
      <c r="B67" s="299">
        <v>37</v>
      </c>
      <c r="C67" s="304" t="s">
        <v>127</v>
      </c>
      <c r="D67" s="304"/>
      <c r="E67" s="305" t="s">
        <v>71</v>
      </c>
      <c r="F67" s="317" t="s">
        <v>1064</v>
      </c>
      <c r="G67" s="319">
        <f t="shared" ref="G67:AL67" si="49">IF(OR(G19=0,G66=0),0,(G66-G19)/G19)</f>
        <v>0</v>
      </c>
      <c r="H67" s="320">
        <f t="shared" si="49"/>
        <v>0</v>
      </c>
      <c r="I67" s="320">
        <f t="shared" si="49"/>
        <v>0</v>
      </c>
      <c r="J67" s="320">
        <f t="shared" si="49"/>
        <v>0</v>
      </c>
      <c r="K67" s="320">
        <f t="shared" si="49"/>
        <v>0</v>
      </c>
      <c r="L67" s="320">
        <f t="shared" si="49"/>
        <v>0</v>
      </c>
      <c r="M67" s="320">
        <f t="shared" si="49"/>
        <v>0</v>
      </c>
      <c r="N67" s="320">
        <f t="shared" si="49"/>
        <v>0</v>
      </c>
      <c r="O67" s="320">
        <f t="shared" si="49"/>
        <v>0</v>
      </c>
      <c r="P67" s="320">
        <f t="shared" si="49"/>
        <v>0</v>
      </c>
      <c r="Q67" s="320">
        <f t="shared" si="49"/>
        <v>0</v>
      </c>
      <c r="R67" s="320">
        <f t="shared" si="49"/>
        <v>0</v>
      </c>
      <c r="S67" s="320">
        <f t="shared" si="49"/>
        <v>0</v>
      </c>
      <c r="T67" s="320">
        <f t="shared" si="49"/>
        <v>0</v>
      </c>
      <c r="U67" s="320">
        <f t="shared" si="49"/>
        <v>0</v>
      </c>
      <c r="V67" s="320">
        <f t="shared" si="49"/>
        <v>0</v>
      </c>
      <c r="W67" s="320">
        <f t="shared" si="49"/>
        <v>0</v>
      </c>
      <c r="X67" s="320">
        <f t="shared" si="49"/>
        <v>0</v>
      </c>
      <c r="Y67" s="320">
        <f t="shared" si="49"/>
        <v>0</v>
      </c>
      <c r="Z67" s="320">
        <f t="shared" si="49"/>
        <v>0</v>
      </c>
      <c r="AA67" s="320">
        <f t="shared" si="49"/>
        <v>0</v>
      </c>
      <c r="AB67" s="320">
        <f t="shared" si="49"/>
        <v>0</v>
      </c>
      <c r="AC67" s="320">
        <f t="shared" si="49"/>
        <v>0</v>
      </c>
      <c r="AD67" s="320">
        <f t="shared" si="49"/>
        <v>0</v>
      </c>
      <c r="AE67" s="320">
        <f t="shared" si="49"/>
        <v>0</v>
      </c>
      <c r="AF67" s="320">
        <f t="shared" si="49"/>
        <v>0</v>
      </c>
      <c r="AG67" s="320">
        <f t="shared" si="49"/>
        <v>0</v>
      </c>
      <c r="AH67" s="320">
        <f t="shared" si="49"/>
        <v>0</v>
      </c>
      <c r="AI67" s="320">
        <f t="shared" si="49"/>
        <v>0</v>
      </c>
      <c r="AJ67" s="320">
        <f t="shared" si="49"/>
        <v>0</v>
      </c>
      <c r="AK67" s="320">
        <f t="shared" si="49"/>
        <v>0</v>
      </c>
      <c r="AL67" s="320">
        <f t="shared" si="49"/>
        <v>0</v>
      </c>
      <c r="AM67" s="320">
        <f t="shared" ref="AM67:BD67" si="50">IF(OR(AM19=0,AM66=0),0,(AM66-AM19)/AM19)</f>
        <v>0</v>
      </c>
      <c r="AN67" s="320">
        <f t="shared" si="50"/>
        <v>0</v>
      </c>
      <c r="AO67" s="320">
        <f t="shared" si="50"/>
        <v>0</v>
      </c>
      <c r="AP67" s="320">
        <f t="shared" si="50"/>
        <v>0</v>
      </c>
      <c r="AQ67" s="320">
        <f t="shared" si="50"/>
        <v>0</v>
      </c>
      <c r="AR67" s="320">
        <f t="shared" si="50"/>
        <v>0</v>
      </c>
      <c r="AS67" s="320">
        <f t="shared" si="50"/>
        <v>0</v>
      </c>
      <c r="AT67" s="320">
        <f t="shared" si="50"/>
        <v>0</v>
      </c>
      <c r="AU67" s="320">
        <f t="shared" si="50"/>
        <v>0</v>
      </c>
      <c r="AV67" s="320">
        <f t="shared" si="50"/>
        <v>0</v>
      </c>
      <c r="AW67" s="320">
        <f t="shared" si="50"/>
        <v>0</v>
      </c>
      <c r="AX67" s="320">
        <f t="shared" si="50"/>
        <v>0</v>
      </c>
      <c r="AY67" s="320">
        <f t="shared" si="50"/>
        <v>0</v>
      </c>
      <c r="AZ67" s="320">
        <f t="shared" si="50"/>
        <v>0</v>
      </c>
      <c r="BA67" s="320">
        <f t="shared" si="50"/>
        <v>0</v>
      </c>
      <c r="BB67" s="320">
        <f t="shared" si="50"/>
        <v>0</v>
      </c>
      <c r="BC67" s="320">
        <f t="shared" si="50"/>
        <v>0</v>
      </c>
      <c r="BD67" s="320">
        <f t="shared" si="50"/>
        <v>0</v>
      </c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  <c r="CY67" s="320"/>
      <c r="CZ67" s="320"/>
      <c r="DA67" s="320"/>
      <c r="DB67" s="320"/>
      <c r="DC67" s="320">
        <f>IF(OR(DC19=0,DC66=0),0,(DC66-DC19)/DC19)</f>
        <v>0</v>
      </c>
    </row>
    <row r="68" spans="2:107" ht="15" hidden="1" customHeight="1" x14ac:dyDescent="0.35">
      <c r="B68" s="299">
        <v>38</v>
      </c>
      <c r="C68" s="304" t="s">
        <v>62</v>
      </c>
      <c r="D68" s="304"/>
      <c r="E68" s="305" t="s">
        <v>5</v>
      </c>
      <c r="F68" s="317" t="s">
        <v>874</v>
      </c>
      <c r="G68" s="311">
        <f>SUM(H68:DC68)</f>
        <v>0</v>
      </c>
      <c r="H68" s="318">
        <f>H60*H65</f>
        <v>0</v>
      </c>
      <c r="I68" s="318">
        <f t="shared" ref="I68:DC68" si="51">I60*I65</f>
        <v>0</v>
      </c>
      <c r="J68" s="318">
        <f t="shared" si="51"/>
        <v>0</v>
      </c>
      <c r="K68" s="318">
        <f t="shared" si="51"/>
        <v>0</v>
      </c>
      <c r="L68" s="318">
        <f t="shared" si="51"/>
        <v>0</v>
      </c>
      <c r="M68" s="318">
        <f t="shared" si="51"/>
        <v>0</v>
      </c>
      <c r="N68" s="318">
        <f t="shared" si="51"/>
        <v>0</v>
      </c>
      <c r="O68" s="318">
        <f t="shared" si="51"/>
        <v>0</v>
      </c>
      <c r="P68" s="318">
        <f t="shared" si="51"/>
        <v>0</v>
      </c>
      <c r="Q68" s="318">
        <f t="shared" si="51"/>
        <v>0</v>
      </c>
      <c r="R68" s="318">
        <f t="shared" si="51"/>
        <v>0</v>
      </c>
      <c r="S68" s="318">
        <f t="shared" si="51"/>
        <v>0</v>
      </c>
      <c r="T68" s="318">
        <f t="shared" si="51"/>
        <v>0</v>
      </c>
      <c r="U68" s="318">
        <f t="shared" si="51"/>
        <v>0</v>
      </c>
      <c r="V68" s="318">
        <f t="shared" si="51"/>
        <v>0</v>
      </c>
      <c r="W68" s="318">
        <f t="shared" si="51"/>
        <v>0</v>
      </c>
      <c r="X68" s="318">
        <f t="shared" si="51"/>
        <v>0</v>
      </c>
      <c r="Y68" s="318">
        <f t="shared" si="51"/>
        <v>0</v>
      </c>
      <c r="Z68" s="318">
        <f t="shared" si="51"/>
        <v>0</v>
      </c>
      <c r="AA68" s="318">
        <f t="shared" si="51"/>
        <v>0</v>
      </c>
      <c r="AB68" s="318">
        <f t="shared" si="51"/>
        <v>0</v>
      </c>
      <c r="AC68" s="318">
        <f t="shared" si="51"/>
        <v>0</v>
      </c>
      <c r="AD68" s="318">
        <f t="shared" si="51"/>
        <v>0</v>
      </c>
      <c r="AE68" s="318">
        <f t="shared" si="51"/>
        <v>0</v>
      </c>
      <c r="AF68" s="318">
        <f t="shared" si="51"/>
        <v>0</v>
      </c>
      <c r="AG68" s="318">
        <f t="shared" si="51"/>
        <v>0</v>
      </c>
      <c r="AH68" s="318">
        <f t="shared" si="51"/>
        <v>0</v>
      </c>
      <c r="AI68" s="318">
        <f t="shared" si="51"/>
        <v>0</v>
      </c>
      <c r="AJ68" s="318">
        <f t="shared" si="51"/>
        <v>0</v>
      </c>
      <c r="AK68" s="318">
        <f t="shared" si="51"/>
        <v>0</v>
      </c>
      <c r="AL68" s="318">
        <f t="shared" si="51"/>
        <v>0</v>
      </c>
      <c r="AM68" s="318">
        <f t="shared" si="51"/>
        <v>0</v>
      </c>
      <c r="AN68" s="318">
        <f t="shared" si="51"/>
        <v>0</v>
      </c>
      <c r="AO68" s="318">
        <f t="shared" si="51"/>
        <v>0</v>
      </c>
      <c r="AP68" s="318">
        <f t="shared" si="51"/>
        <v>0</v>
      </c>
      <c r="AQ68" s="318">
        <f t="shared" si="51"/>
        <v>0</v>
      </c>
      <c r="AR68" s="318">
        <f t="shared" si="51"/>
        <v>0</v>
      </c>
      <c r="AS68" s="318">
        <f t="shared" si="51"/>
        <v>0</v>
      </c>
      <c r="AT68" s="318">
        <f t="shared" si="51"/>
        <v>0</v>
      </c>
      <c r="AU68" s="318">
        <f t="shared" si="51"/>
        <v>0</v>
      </c>
      <c r="AV68" s="318">
        <f t="shared" si="51"/>
        <v>0</v>
      </c>
      <c r="AW68" s="318">
        <f t="shared" si="51"/>
        <v>0</v>
      </c>
      <c r="AX68" s="318">
        <f t="shared" si="51"/>
        <v>0</v>
      </c>
      <c r="AY68" s="318">
        <f t="shared" si="51"/>
        <v>0</v>
      </c>
      <c r="AZ68" s="318">
        <f t="shared" si="51"/>
        <v>0</v>
      </c>
      <c r="BA68" s="318">
        <f t="shared" si="51"/>
        <v>0</v>
      </c>
      <c r="BB68" s="318">
        <f t="shared" si="51"/>
        <v>0</v>
      </c>
      <c r="BC68" s="318">
        <f t="shared" si="51"/>
        <v>0</v>
      </c>
      <c r="BD68" s="318">
        <f t="shared" si="51"/>
        <v>0</v>
      </c>
      <c r="BE68" s="318"/>
      <c r="BF68" s="318"/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  <c r="BU68" s="318"/>
      <c r="BV68" s="318"/>
      <c r="BW68" s="318"/>
      <c r="BX68" s="318"/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318"/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318"/>
      <c r="CU68" s="318"/>
      <c r="CV68" s="318"/>
      <c r="CW68" s="318"/>
      <c r="CX68" s="318"/>
      <c r="CY68" s="318"/>
      <c r="CZ68" s="318"/>
      <c r="DA68" s="318"/>
      <c r="DB68" s="318"/>
      <c r="DC68" s="318">
        <f t="shared" si="51"/>
        <v>0</v>
      </c>
    </row>
    <row r="69" spans="2:107" ht="15" hidden="1" customHeight="1" x14ac:dyDescent="0.35">
      <c r="B69" s="299">
        <v>39</v>
      </c>
      <c r="C69" s="304" t="s">
        <v>128</v>
      </c>
      <c r="D69" s="304"/>
      <c r="E69" s="305" t="s">
        <v>71</v>
      </c>
      <c r="F69" s="317" t="s">
        <v>1065</v>
      </c>
      <c r="G69" s="319">
        <f t="shared" ref="G69:AL69" si="52">IF(OR(G20=0,G68=0),0,(G68-G20)/G20)</f>
        <v>0</v>
      </c>
      <c r="H69" s="320">
        <f t="shared" si="52"/>
        <v>0</v>
      </c>
      <c r="I69" s="320">
        <f t="shared" si="52"/>
        <v>0</v>
      </c>
      <c r="J69" s="320">
        <f t="shared" si="52"/>
        <v>0</v>
      </c>
      <c r="K69" s="320">
        <f t="shared" si="52"/>
        <v>0</v>
      </c>
      <c r="L69" s="320">
        <f t="shared" si="52"/>
        <v>0</v>
      </c>
      <c r="M69" s="320">
        <f t="shared" si="52"/>
        <v>0</v>
      </c>
      <c r="N69" s="320">
        <f t="shared" si="52"/>
        <v>0</v>
      </c>
      <c r="O69" s="320">
        <f t="shared" si="52"/>
        <v>0</v>
      </c>
      <c r="P69" s="320">
        <f t="shared" si="52"/>
        <v>0</v>
      </c>
      <c r="Q69" s="320">
        <f t="shared" si="52"/>
        <v>0</v>
      </c>
      <c r="R69" s="320">
        <f t="shared" si="52"/>
        <v>0</v>
      </c>
      <c r="S69" s="320">
        <f t="shared" si="52"/>
        <v>0</v>
      </c>
      <c r="T69" s="320">
        <f t="shared" si="52"/>
        <v>0</v>
      </c>
      <c r="U69" s="320">
        <f t="shared" si="52"/>
        <v>0</v>
      </c>
      <c r="V69" s="320">
        <f t="shared" si="52"/>
        <v>0</v>
      </c>
      <c r="W69" s="320">
        <f t="shared" si="52"/>
        <v>0</v>
      </c>
      <c r="X69" s="320">
        <f t="shared" si="52"/>
        <v>0</v>
      </c>
      <c r="Y69" s="320">
        <f t="shared" si="52"/>
        <v>0</v>
      </c>
      <c r="Z69" s="320">
        <f t="shared" si="52"/>
        <v>0</v>
      </c>
      <c r="AA69" s="320">
        <f t="shared" si="52"/>
        <v>0</v>
      </c>
      <c r="AB69" s="320">
        <f t="shared" si="52"/>
        <v>0</v>
      </c>
      <c r="AC69" s="320">
        <f t="shared" si="52"/>
        <v>0</v>
      </c>
      <c r="AD69" s="320">
        <f t="shared" si="52"/>
        <v>0</v>
      </c>
      <c r="AE69" s="320">
        <f t="shared" si="52"/>
        <v>0</v>
      </c>
      <c r="AF69" s="320">
        <f t="shared" si="52"/>
        <v>0</v>
      </c>
      <c r="AG69" s="320">
        <f t="shared" si="52"/>
        <v>0</v>
      </c>
      <c r="AH69" s="320">
        <f t="shared" si="52"/>
        <v>0</v>
      </c>
      <c r="AI69" s="320">
        <f t="shared" si="52"/>
        <v>0</v>
      </c>
      <c r="AJ69" s="320">
        <f t="shared" si="52"/>
        <v>0</v>
      </c>
      <c r="AK69" s="320">
        <f t="shared" si="52"/>
        <v>0</v>
      </c>
      <c r="AL69" s="320">
        <f t="shared" si="52"/>
        <v>0</v>
      </c>
      <c r="AM69" s="320">
        <f t="shared" ref="AM69:BD69" si="53">IF(OR(AM20=0,AM68=0),0,(AM68-AM20)/AM20)</f>
        <v>0</v>
      </c>
      <c r="AN69" s="320">
        <f t="shared" si="53"/>
        <v>0</v>
      </c>
      <c r="AO69" s="320">
        <f t="shared" si="53"/>
        <v>0</v>
      </c>
      <c r="AP69" s="320">
        <f t="shared" si="53"/>
        <v>0</v>
      </c>
      <c r="AQ69" s="320">
        <f t="shared" si="53"/>
        <v>0</v>
      </c>
      <c r="AR69" s="320">
        <f t="shared" si="53"/>
        <v>0</v>
      </c>
      <c r="AS69" s="320">
        <f t="shared" si="53"/>
        <v>0</v>
      </c>
      <c r="AT69" s="320">
        <f t="shared" si="53"/>
        <v>0</v>
      </c>
      <c r="AU69" s="320">
        <f t="shared" si="53"/>
        <v>0</v>
      </c>
      <c r="AV69" s="320">
        <f t="shared" si="53"/>
        <v>0</v>
      </c>
      <c r="AW69" s="320">
        <f t="shared" si="53"/>
        <v>0</v>
      </c>
      <c r="AX69" s="320">
        <f t="shared" si="53"/>
        <v>0</v>
      </c>
      <c r="AY69" s="320">
        <f t="shared" si="53"/>
        <v>0</v>
      </c>
      <c r="AZ69" s="320">
        <f t="shared" si="53"/>
        <v>0</v>
      </c>
      <c r="BA69" s="320">
        <f t="shared" si="53"/>
        <v>0</v>
      </c>
      <c r="BB69" s="320">
        <f t="shared" si="53"/>
        <v>0</v>
      </c>
      <c r="BC69" s="320">
        <f t="shared" si="53"/>
        <v>0</v>
      </c>
      <c r="BD69" s="320">
        <f t="shared" si="53"/>
        <v>0</v>
      </c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  <c r="CF69" s="320"/>
      <c r="CG69" s="320"/>
      <c r="CH69" s="320"/>
      <c r="CI69" s="320"/>
      <c r="CJ69" s="320"/>
      <c r="CK69" s="320"/>
      <c r="CL69" s="320"/>
      <c r="CM69" s="320"/>
      <c r="CN69" s="320"/>
      <c r="CO69" s="320"/>
      <c r="CP69" s="320"/>
      <c r="CQ69" s="320"/>
      <c r="CR69" s="320"/>
      <c r="CS69" s="320"/>
      <c r="CT69" s="320"/>
      <c r="CU69" s="320"/>
      <c r="CV69" s="320"/>
      <c r="CW69" s="320"/>
      <c r="CX69" s="320"/>
      <c r="CY69" s="320"/>
      <c r="CZ69" s="320"/>
      <c r="DA69" s="320"/>
      <c r="DB69" s="320"/>
      <c r="DC69" s="320">
        <f>IF(OR(DC20=0,DC68=0),0,(DC68-DC20)/DC20)</f>
        <v>0</v>
      </c>
    </row>
    <row r="70" spans="2:107" ht="15" hidden="1" customHeight="1" x14ac:dyDescent="0.35"/>
    <row r="71" spans="2:107" ht="15" hidden="1" customHeight="1" x14ac:dyDescent="0.35">
      <c r="B71" s="774" t="s">
        <v>885</v>
      </c>
      <c r="C71" s="775"/>
      <c r="D71" s="775"/>
      <c r="E71" s="775"/>
      <c r="F71" s="775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298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</row>
    <row r="72" spans="2:107" s="110" customFormat="1" ht="15" hidden="1" customHeight="1" x14ac:dyDescent="0.35">
      <c r="B72" s="299"/>
      <c r="C72" s="300"/>
      <c r="D72" s="300"/>
      <c r="E72" s="300"/>
      <c r="F72" s="301"/>
      <c r="G72" s="302" t="s">
        <v>51</v>
      </c>
      <c r="H72" s="303" t="s">
        <v>63</v>
      </c>
      <c r="I72" s="303" t="s">
        <v>64</v>
      </c>
      <c r="J72" s="303" t="s">
        <v>65</v>
      </c>
      <c r="K72" s="303" t="s">
        <v>75</v>
      </c>
      <c r="L72" s="303" t="s">
        <v>76</v>
      </c>
      <c r="M72" s="303" t="s">
        <v>77</v>
      </c>
      <c r="N72" s="303" t="s">
        <v>78</v>
      </c>
      <c r="O72" s="303" t="s">
        <v>79</v>
      </c>
      <c r="P72" s="303" t="s">
        <v>80</v>
      </c>
      <c r="Q72" s="303" t="s">
        <v>81</v>
      </c>
      <c r="R72" s="303" t="s">
        <v>82</v>
      </c>
      <c r="S72" s="303" t="s">
        <v>83</v>
      </c>
      <c r="T72" s="303" t="s">
        <v>84</v>
      </c>
      <c r="U72" s="303" t="s">
        <v>85</v>
      </c>
      <c r="V72" s="303" t="s">
        <v>86</v>
      </c>
      <c r="W72" s="303" t="s">
        <v>87</v>
      </c>
      <c r="X72" s="303" t="s">
        <v>88</v>
      </c>
      <c r="Y72" s="303" t="s">
        <v>89</v>
      </c>
      <c r="Z72" s="303" t="s">
        <v>90</v>
      </c>
      <c r="AA72" s="303" t="s">
        <v>91</v>
      </c>
      <c r="AB72" s="303" t="s">
        <v>92</v>
      </c>
      <c r="AC72" s="303" t="s">
        <v>93</v>
      </c>
      <c r="AD72" s="303" t="s">
        <v>94</v>
      </c>
      <c r="AE72" s="303" t="s">
        <v>95</v>
      </c>
      <c r="AF72" s="303" t="s">
        <v>96</v>
      </c>
      <c r="AG72" s="303" t="s">
        <v>97</v>
      </c>
      <c r="AH72" s="303" t="s">
        <v>98</v>
      </c>
      <c r="AI72" s="303" t="s">
        <v>99</v>
      </c>
      <c r="AJ72" s="303" t="s">
        <v>100</v>
      </c>
      <c r="AK72" s="303" t="s">
        <v>101</v>
      </c>
      <c r="AL72" s="303" t="s">
        <v>102</v>
      </c>
      <c r="AM72" s="303" t="s">
        <v>103</v>
      </c>
      <c r="AN72" s="303" t="s">
        <v>104</v>
      </c>
      <c r="AO72" s="303" t="s">
        <v>105</v>
      </c>
      <c r="AP72" s="303" t="s">
        <v>106</v>
      </c>
      <c r="AQ72" s="303" t="s">
        <v>107</v>
      </c>
      <c r="AR72" s="303" t="s">
        <v>108</v>
      </c>
      <c r="AS72" s="303" t="s">
        <v>109</v>
      </c>
      <c r="AT72" s="303" t="s">
        <v>110</v>
      </c>
      <c r="AU72" s="303" t="s">
        <v>111</v>
      </c>
      <c r="AV72" s="303" t="s">
        <v>112</v>
      </c>
      <c r="AW72" s="303" t="s">
        <v>113</v>
      </c>
      <c r="AX72" s="303" t="s">
        <v>114</v>
      </c>
      <c r="AY72" s="303" t="s">
        <v>115</v>
      </c>
      <c r="AZ72" s="303" t="s">
        <v>116</v>
      </c>
      <c r="BA72" s="303" t="s">
        <v>117</v>
      </c>
      <c r="BB72" s="303" t="s">
        <v>118</v>
      </c>
      <c r="BC72" s="303" t="s">
        <v>119</v>
      </c>
      <c r="BD72" s="303" t="s">
        <v>120</v>
      </c>
      <c r="BE72" s="303"/>
      <c r="BF72" s="303"/>
      <c r="BG72" s="303"/>
      <c r="BH72" s="303"/>
      <c r="BI72" s="303"/>
      <c r="BJ72" s="303"/>
      <c r="BK72" s="303"/>
      <c r="BL72" s="303"/>
      <c r="BM72" s="303"/>
      <c r="BN72" s="303"/>
      <c r="BO72" s="303"/>
      <c r="BP72" s="303"/>
      <c r="BQ72" s="303"/>
      <c r="BR72" s="303"/>
      <c r="BS72" s="303"/>
      <c r="BT72" s="303"/>
      <c r="BU72" s="303"/>
      <c r="BV72" s="303"/>
      <c r="BW72" s="303"/>
      <c r="BX72" s="303"/>
      <c r="BY72" s="303"/>
      <c r="BZ72" s="303"/>
      <c r="CA72" s="303"/>
      <c r="CB72" s="303"/>
      <c r="CC72" s="303"/>
      <c r="CD72" s="303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303"/>
      <c r="CU72" s="303"/>
      <c r="CV72" s="303"/>
      <c r="CW72" s="303"/>
      <c r="CX72" s="303"/>
      <c r="CY72" s="303"/>
      <c r="CZ72" s="303"/>
      <c r="DA72" s="303"/>
      <c r="DB72" s="303"/>
      <c r="DC72" s="303" t="s">
        <v>121</v>
      </c>
    </row>
    <row r="73" spans="2:107" ht="15" hidden="1" customHeight="1" x14ac:dyDescent="0.35">
      <c r="B73" s="299">
        <v>41</v>
      </c>
      <c r="C73" s="304" t="s">
        <v>122</v>
      </c>
      <c r="D73" s="304"/>
      <c r="E73" s="305"/>
      <c r="F73" s="306"/>
      <c r="G73" s="307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  <c r="Z73" s="265"/>
      <c r="AA73" s="265"/>
      <c r="AB73" s="265"/>
      <c r="AC73" s="265"/>
      <c r="AD73" s="265"/>
      <c r="AE73" s="265"/>
      <c r="AF73" s="265"/>
      <c r="AG73" s="265"/>
      <c r="AH73" s="265"/>
      <c r="AI73" s="265"/>
      <c r="AJ73" s="265"/>
      <c r="AK73" s="265"/>
      <c r="AL73" s="265"/>
      <c r="AM73" s="265"/>
      <c r="AN73" s="265"/>
      <c r="AO73" s="265"/>
      <c r="AP73" s="265"/>
      <c r="AQ73" s="265"/>
      <c r="AR73" s="265"/>
      <c r="AS73" s="265"/>
      <c r="AT73" s="265"/>
      <c r="AU73" s="265"/>
      <c r="AV73" s="265"/>
      <c r="AW73" s="265"/>
      <c r="AX73" s="265"/>
      <c r="AY73" s="265"/>
      <c r="AZ73" s="265"/>
      <c r="BA73" s="265"/>
      <c r="BB73" s="265"/>
      <c r="BC73" s="265"/>
      <c r="BD73" s="265"/>
      <c r="BE73" s="265"/>
      <c r="BF73" s="265"/>
      <c r="BG73" s="265"/>
      <c r="BH73" s="265"/>
      <c r="BI73" s="265"/>
      <c r="BJ73" s="265"/>
      <c r="BK73" s="265"/>
      <c r="BL73" s="265"/>
      <c r="BM73" s="265"/>
      <c r="BN73" s="265"/>
      <c r="BO73" s="265"/>
      <c r="BP73" s="265"/>
      <c r="BQ73" s="265"/>
      <c r="BR73" s="265"/>
      <c r="BS73" s="265"/>
      <c r="BT73" s="265"/>
      <c r="BU73" s="265"/>
      <c r="BV73" s="265"/>
      <c r="BW73" s="265"/>
      <c r="BX73" s="265"/>
      <c r="BY73" s="265"/>
      <c r="BZ73" s="265"/>
      <c r="CA73" s="265"/>
      <c r="CB73" s="265"/>
      <c r="CC73" s="265"/>
      <c r="CD73" s="265"/>
      <c r="CE73" s="265"/>
      <c r="CF73" s="265"/>
      <c r="CG73" s="265"/>
      <c r="CH73" s="265"/>
      <c r="CI73" s="265"/>
      <c r="CJ73" s="265"/>
      <c r="CK73" s="265"/>
      <c r="CL73" s="265"/>
      <c r="CM73" s="265"/>
      <c r="CN73" s="265"/>
      <c r="CO73" s="265"/>
      <c r="CP73" s="265"/>
      <c r="CQ73" s="265"/>
      <c r="CR73" s="265"/>
      <c r="CS73" s="265"/>
      <c r="CT73" s="265"/>
      <c r="CU73" s="265"/>
      <c r="CV73" s="265"/>
      <c r="CW73" s="265"/>
      <c r="CX73" s="265"/>
      <c r="CY73" s="265"/>
      <c r="CZ73" s="265"/>
      <c r="DA73" s="265"/>
      <c r="DB73" s="265"/>
      <c r="DC73" s="265"/>
    </row>
    <row r="74" spans="2:107" ht="15" hidden="1" customHeight="1" x14ac:dyDescent="0.35">
      <c r="B74" s="299">
        <v>42</v>
      </c>
      <c r="C74" s="304" t="s">
        <v>645</v>
      </c>
      <c r="D74" s="304"/>
      <c r="E74" s="305"/>
      <c r="F74" s="308" t="s">
        <v>891</v>
      </c>
      <c r="G74" s="309">
        <f>SUM(H74:DC74)</f>
        <v>0</v>
      </c>
      <c r="H74" s="31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  <c r="CR74" s="270"/>
      <c r="CS74" s="270"/>
      <c r="CT74" s="270"/>
      <c r="CU74" s="270"/>
      <c r="CV74" s="270"/>
      <c r="CW74" s="270"/>
      <c r="CX74" s="270"/>
      <c r="CY74" s="270"/>
      <c r="CZ74" s="270"/>
      <c r="DA74" s="270"/>
      <c r="DB74" s="270"/>
      <c r="DC74" s="270"/>
    </row>
    <row r="75" spans="2:107" ht="15" hidden="1" customHeight="1" x14ac:dyDescent="0.35">
      <c r="B75" s="882">
        <v>43</v>
      </c>
      <c r="C75" s="304" t="s">
        <v>893</v>
      </c>
      <c r="D75" s="304"/>
      <c r="E75" s="305" t="s">
        <v>57</v>
      </c>
      <c r="F75" s="308" t="s">
        <v>892</v>
      </c>
      <c r="G75" s="311">
        <f>SUM(H75:DC75)</f>
        <v>0</v>
      </c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77"/>
      <c r="AA75" s="277"/>
      <c r="AB75" s="277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77"/>
      <c r="AY75" s="277"/>
      <c r="AZ75" s="277"/>
      <c r="BA75" s="277"/>
      <c r="BB75" s="277"/>
      <c r="BC75" s="277"/>
      <c r="BD75" s="277"/>
      <c r="BE75" s="277"/>
      <c r="BF75" s="277"/>
      <c r="BG75" s="277"/>
      <c r="BH75" s="277"/>
      <c r="BI75" s="277"/>
      <c r="BJ75" s="277"/>
      <c r="BK75" s="277"/>
      <c r="BL75" s="277"/>
      <c r="BM75" s="277"/>
      <c r="BN75" s="277"/>
      <c r="BO75" s="277"/>
      <c r="BP75" s="277"/>
      <c r="BQ75" s="277"/>
      <c r="BR75" s="277"/>
      <c r="BS75" s="277"/>
      <c r="BT75" s="277"/>
      <c r="BU75" s="277"/>
      <c r="BV75" s="277"/>
      <c r="BW75" s="277"/>
      <c r="BX75" s="277"/>
      <c r="BY75" s="277"/>
      <c r="BZ75" s="277"/>
      <c r="CA75" s="277"/>
      <c r="CB75" s="277"/>
      <c r="CC75" s="277"/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277"/>
      <c r="DB75" s="277"/>
      <c r="DC75" s="277"/>
    </row>
    <row r="76" spans="2:107" ht="15" hidden="1" customHeight="1" x14ac:dyDescent="0.35">
      <c r="B76" s="720"/>
      <c r="C76" s="304" t="s">
        <v>59</v>
      </c>
      <c r="D76" s="304"/>
      <c r="E76" s="305" t="s">
        <v>5</v>
      </c>
      <c r="F76" s="308" t="s">
        <v>616</v>
      </c>
      <c r="G76" s="311">
        <f>SUM(H76:DC76)</f>
        <v>0</v>
      </c>
      <c r="H76" s="312">
        <f>(H74*H75)/1000</f>
        <v>0</v>
      </c>
      <c r="I76" s="312">
        <f t="shared" ref="I76:DC76" si="54">(I74*I75)/1000</f>
        <v>0</v>
      </c>
      <c r="J76" s="312">
        <f t="shared" si="54"/>
        <v>0</v>
      </c>
      <c r="K76" s="312">
        <f t="shared" si="54"/>
        <v>0</v>
      </c>
      <c r="L76" s="312">
        <f t="shared" si="54"/>
        <v>0</v>
      </c>
      <c r="M76" s="312">
        <f t="shared" si="54"/>
        <v>0</v>
      </c>
      <c r="N76" s="312">
        <f t="shared" si="54"/>
        <v>0</v>
      </c>
      <c r="O76" s="312">
        <f t="shared" si="54"/>
        <v>0</v>
      </c>
      <c r="P76" s="312">
        <f t="shared" si="54"/>
        <v>0</v>
      </c>
      <c r="Q76" s="312">
        <f t="shared" si="54"/>
        <v>0</v>
      </c>
      <c r="R76" s="312">
        <f t="shared" si="54"/>
        <v>0</v>
      </c>
      <c r="S76" s="312">
        <f t="shared" si="54"/>
        <v>0</v>
      </c>
      <c r="T76" s="312">
        <f t="shared" si="54"/>
        <v>0</v>
      </c>
      <c r="U76" s="312">
        <f t="shared" si="54"/>
        <v>0</v>
      </c>
      <c r="V76" s="312">
        <f t="shared" si="54"/>
        <v>0</v>
      </c>
      <c r="W76" s="312">
        <f t="shared" si="54"/>
        <v>0</v>
      </c>
      <c r="X76" s="312">
        <f t="shared" si="54"/>
        <v>0</v>
      </c>
      <c r="Y76" s="312">
        <f t="shared" si="54"/>
        <v>0</v>
      </c>
      <c r="Z76" s="312">
        <f t="shared" si="54"/>
        <v>0</v>
      </c>
      <c r="AA76" s="312">
        <f t="shared" si="54"/>
        <v>0</v>
      </c>
      <c r="AB76" s="312">
        <f t="shared" si="54"/>
        <v>0</v>
      </c>
      <c r="AC76" s="312">
        <f t="shared" si="54"/>
        <v>0</v>
      </c>
      <c r="AD76" s="312">
        <f t="shared" si="54"/>
        <v>0</v>
      </c>
      <c r="AE76" s="312">
        <f t="shared" si="54"/>
        <v>0</v>
      </c>
      <c r="AF76" s="312">
        <f t="shared" si="54"/>
        <v>0</v>
      </c>
      <c r="AG76" s="312">
        <f t="shared" si="54"/>
        <v>0</v>
      </c>
      <c r="AH76" s="312">
        <f t="shared" si="54"/>
        <v>0</v>
      </c>
      <c r="AI76" s="312">
        <f t="shared" si="54"/>
        <v>0</v>
      </c>
      <c r="AJ76" s="312">
        <f t="shared" si="54"/>
        <v>0</v>
      </c>
      <c r="AK76" s="312">
        <f t="shared" si="54"/>
        <v>0</v>
      </c>
      <c r="AL76" s="312">
        <f t="shared" si="54"/>
        <v>0</v>
      </c>
      <c r="AM76" s="312">
        <f t="shared" si="54"/>
        <v>0</v>
      </c>
      <c r="AN76" s="312">
        <f t="shared" si="54"/>
        <v>0</v>
      </c>
      <c r="AO76" s="312">
        <f t="shared" si="54"/>
        <v>0</v>
      </c>
      <c r="AP76" s="312">
        <f t="shared" si="54"/>
        <v>0</v>
      </c>
      <c r="AQ76" s="312">
        <f t="shared" si="54"/>
        <v>0</v>
      </c>
      <c r="AR76" s="312">
        <f t="shared" si="54"/>
        <v>0</v>
      </c>
      <c r="AS76" s="312">
        <f t="shared" si="54"/>
        <v>0</v>
      </c>
      <c r="AT76" s="312">
        <f t="shared" si="54"/>
        <v>0</v>
      </c>
      <c r="AU76" s="312">
        <f t="shared" si="54"/>
        <v>0</v>
      </c>
      <c r="AV76" s="312">
        <f t="shared" si="54"/>
        <v>0</v>
      </c>
      <c r="AW76" s="312">
        <f t="shared" si="54"/>
        <v>0</v>
      </c>
      <c r="AX76" s="312">
        <f t="shared" si="54"/>
        <v>0</v>
      </c>
      <c r="AY76" s="312">
        <f t="shared" si="54"/>
        <v>0</v>
      </c>
      <c r="AZ76" s="312">
        <f t="shared" si="54"/>
        <v>0</v>
      </c>
      <c r="BA76" s="312">
        <f t="shared" si="54"/>
        <v>0</v>
      </c>
      <c r="BB76" s="312">
        <f t="shared" si="54"/>
        <v>0</v>
      </c>
      <c r="BC76" s="312">
        <f t="shared" si="54"/>
        <v>0</v>
      </c>
      <c r="BD76" s="312">
        <f t="shared" si="54"/>
        <v>0</v>
      </c>
      <c r="BE76" s="312"/>
      <c r="BF76" s="312"/>
      <c r="BG76" s="312"/>
      <c r="BH76" s="312"/>
      <c r="BI76" s="312"/>
      <c r="BJ76" s="312"/>
      <c r="BK76" s="312"/>
      <c r="BL76" s="312"/>
      <c r="BM76" s="312"/>
      <c r="BN76" s="312"/>
      <c r="BO76" s="312"/>
      <c r="BP76" s="312"/>
      <c r="BQ76" s="312"/>
      <c r="BR76" s="312"/>
      <c r="BS76" s="312"/>
      <c r="BT76" s="312"/>
      <c r="BU76" s="312"/>
      <c r="BV76" s="312"/>
      <c r="BW76" s="312"/>
      <c r="BX76" s="312"/>
      <c r="BY76" s="312"/>
      <c r="BZ76" s="312"/>
      <c r="CA76" s="312"/>
      <c r="CB76" s="312"/>
      <c r="CC76" s="312"/>
      <c r="CD76" s="312"/>
      <c r="CE76" s="312"/>
      <c r="CF76" s="312"/>
      <c r="CG76" s="312"/>
      <c r="CH76" s="312"/>
      <c r="CI76" s="312"/>
      <c r="CJ76" s="312"/>
      <c r="CK76" s="312"/>
      <c r="CL76" s="312"/>
      <c r="CM76" s="312"/>
      <c r="CN76" s="312"/>
      <c r="CO76" s="312"/>
      <c r="CP76" s="312"/>
      <c r="CQ76" s="312"/>
      <c r="CR76" s="312"/>
      <c r="CS76" s="312"/>
      <c r="CT76" s="312"/>
      <c r="CU76" s="312"/>
      <c r="CV76" s="312"/>
      <c r="CW76" s="312"/>
      <c r="CX76" s="312"/>
      <c r="CY76" s="312"/>
      <c r="CZ76" s="312"/>
      <c r="DA76" s="312"/>
      <c r="DB76" s="312"/>
      <c r="DC76" s="312">
        <f t="shared" si="54"/>
        <v>0</v>
      </c>
    </row>
    <row r="77" spans="2:107" ht="15" hidden="1" customHeight="1" x14ac:dyDescent="0.35">
      <c r="B77" s="882">
        <v>44</v>
      </c>
      <c r="C77" s="304" t="s">
        <v>66</v>
      </c>
      <c r="D77" s="304"/>
      <c r="E77" s="313" t="s">
        <v>68</v>
      </c>
      <c r="F77" s="308"/>
      <c r="G77" s="314" t="str">
        <f>IF(COUNTA(H77:DC77)=0,"",IF(OR(LARGE(H77:DC77,1)&gt;24,SMALL(H77:DC77,1)&lt;0),"ERRO",""))</f>
        <v/>
      </c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74"/>
      <c r="BD77" s="274"/>
      <c r="BE77" s="274"/>
      <c r="BF77" s="274"/>
      <c r="BG77" s="274"/>
      <c r="BH77" s="274"/>
      <c r="BI77" s="274"/>
      <c r="BJ77" s="274"/>
      <c r="BK77" s="274"/>
      <c r="BL77" s="274"/>
      <c r="BM77" s="274"/>
      <c r="BN77" s="274"/>
      <c r="BO77" s="274"/>
      <c r="BP77" s="274"/>
      <c r="BQ77" s="274"/>
      <c r="BR77" s="274"/>
      <c r="BS77" s="274"/>
      <c r="BT77" s="274"/>
      <c r="BU77" s="274"/>
      <c r="BV77" s="274"/>
      <c r="BW77" s="274"/>
      <c r="BX77" s="274"/>
      <c r="BY77" s="274"/>
      <c r="BZ77" s="274"/>
      <c r="CA77" s="274"/>
      <c r="CB77" s="274"/>
      <c r="CC77" s="274"/>
      <c r="CD77" s="274"/>
      <c r="CE77" s="274"/>
      <c r="CF77" s="274"/>
      <c r="CG77" s="274"/>
      <c r="CH77" s="274"/>
      <c r="CI77" s="274"/>
      <c r="CJ77" s="274"/>
      <c r="CK77" s="274"/>
      <c r="CL77" s="274"/>
      <c r="CM77" s="274"/>
      <c r="CN77" s="274"/>
      <c r="CO77" s="274"/>
      <c r="CP77" s="274"/>
      <c r="CQ77" s="274"/>
      <c r="CR77" s="274"/>
      <c r="CS77" s="274"/>
      <c r="CT77" s="274"/>
      <c r="CU77" s="274"/>
      <c r="CV77" s="274"/>
      <c r="CW77" s="274"/>
      <c r="CX77" s="274"/>
      <c r="CY77" s="274"/>
      <c r="CZ77" s="274"/>
      <c r="DA77" s="274"/>
      <c r="DB77" s="274"/>
      <c r="DC77" s="274"/>
    </row>
    <row r="78" spans="2:107" ht="15" hidden="1" customHeight="1" x14ac:dyDescent="0.35">
      <c r="B78" s="718"/>
      <c r="C78" s="315" t="s">
        <v>67</v>
      </c>
      <c r="D78" s="315"/>
      <c r="E78" s="316" t="s">
        <v>69</v>
      </c>
      <c r="F78" s="308"/>
      <c r="G78" s="314" t="str">
        <f>IF(COUNTA(H78:DC78)=0,"",IF(OR(LARGE(H78:DC78,1)&gt;365,SMALL(H78:DC78,1)&lt;0),"ERRO",""))</f>
        <v/>
      </c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  <c r="BF78" s="277"/>
      <c r="BG78" s="277"/>
      <c r="BH78" s="277"/>
      <c r="BI78" s="277"/>
      <c r="BJ78" s="277"/>
      <c r="BK78" s="277"/>
      <c r="BL78" s="277"/>
      <c r="BM78" s="277"/>
      <c r="BN78" s="277"/>
      <c r="BO78" s="277"/>
      <c r="BP78" s="277"/>
      <c r="BQ78" s="277"/>
      <c r="BR78" s="277"/>
      <c r="BS78" s="277"/>
      <c r="BT78" s="277"/>
      <c r="BU78" s="277"/>
      <c r="BV78" s="277"/>
      <c r="BW78" s="277"/>
      <c r="BX78" s="277"/>
      <c r="BY78" s="277"/>
      <c r="BZ78" s="277"/>
      <c r="CA78" s="277"/>
      <c r="CB78" s="277"/>
      <c r="CC78" s="277"/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277"/>
      <c r="DB78" s="277"/>
      <c r="DC78" s="277"/>
    </row>
    <row r="79" spans="2:107" ht="15" hidden="1" customHeight="1" x14ac:dyDescent="0.35">
      <c r="B79" s="720"/>
      <c r="C79" s="304" t="s">
        <v>56</v>
      </c>
      <c r="D79" s="304"/>
      <c r="E79" s="305" t="s">
        <v>58</v>
      </c>
      <c r="F79" s="317" t="s">
        <v>879</v>
      </c>
      <c r="G79" s="314" t="str">
        <f>IF(COUNTA(H79:DC79)=0,"",IF(OR(LARGE(H79:DC79,1)&gt;8760,SMALL(H79:DC79,1)&lt;0),"ERRO",""))</f>
        <v/>
      </c>
      <c r="H79" s="312">
        <f>H77*H78</f>
        <v>0</v>
      </c>
      <c r="I79" s="312">
        <f t="shared" ref="I79:DC79" si="55">I77*I78</f>
        <v>0</v>
      </c>
      <c r="J79" s="312">
        <f t="shared" si="55"/>
        <v>0</v>
      </c>
      <c r="K79" s="312">
        <f t="shared" si="55"/>
        <v>0</v>
      </c>
      <c r="L79" s="312">
        <f t="shared" si="55"/>
        <v>0</v>
      </c>
      <c r="M79" s="312">
        <f t="shared" si="55"/>
        <v>0</v>
      </c>
      <c r="N79" s="312">
        <f t="shared" si="55"/>
        <v>0</v>
      </c>
      <c r="O79" s="312">
        <f t="shared" si="55"/>
        <v>0</v>
      </c>
      <c r="P79" s="312">
        <f t="shared" si="55"/>
        <v>0</v>
      </c>
      <c r="Q79" s="312">
        <f t="shared" si="55"/>
        <v>0</v>
      </c>
      <c r="R79" s="312">
        <f t="shared" si="55"/>
        <v>0</v>
      </c>
      <c r="S79" s="312">
        <f t="shared" si="55"/>
        <v>0</v>
      </c>
      <c r="T79" s="312">
        <f t="shared" si="55"/>
        <v>0</v>
      </c>
      <c r="U79" s="312">
        <f t="shared" si="55"/>
        <v>0</v>
      </c>
      <c r="V79" s="312">
        <f t="shared" si="55"/>
        <v>0</v>
      </c>
      <c r="W79" s="312">
        <f t="shared" si="55"/>
        <v>0</v>
      </c>
      <c r="X79" s="312">
        <f t="shared" si="55"/>
        <v>0</v>
      </c>
      <c r="Y79" s="312">
        <f t="shared" si="55"/>
        <v>0</v>
      </c>
      <c r="Z79" s="312">
        <f t="shared" si="55"/>
        <v>0</v>
      </c>
      <c r="AA79" s="312">
        <f t="shared" si="55"/>
        <v>0</v>
      </c>
      <c r="AB79" s="312">
        <f t="shared" si="55"/>
        <v>0</v>
      </c>
      <c r="AC79" s="312">
        <f t="shared" si="55"/>
        <v>0</v>
      </c>
      <c r="AD79" s="312">
        <f t="shared" si="55"/>
        <v>0</v>
      </c>
      <c r="AE79" s="312">
        <f t="shared" si="55"/>
        <v>0</v>
      </c>
      <c r="AF79" s="312">
        <f t="shared" si="55"/>
        <v>0</v>
      </c>
      <c r="AG79" s="312">
        <f t="shared" si="55"/>
        <v>0</v>
      </c>
      <c r="AH79" s="312">
        <f t="shared" si="55"/>
        <v>0</v>
      </c>
      <c r="AI79" s="312">
        <f t="shared" si="55"/>
        <v>0</v>
      </c>
      <c r="AJ79" s="312">
        <f t="shared" si="55"/>
        <v>0</v>
      </c>
      <c r="AK79" s="312">
        <f t="shared" si="55"/>
        <v>0</v>
      </c>
      <c r="AL79" s="312">
        <f t="shared" si="55"/>
        <v>0</v>
      </c>
      <c r="AM79" s="312">
        <f t="shared" si="55"/>
        <v>0</v>
      </c>
      <c r="AN79" s="312">
        <f t="shared" si="55"/>
        <v>0</v>
      </c>
      <c r="AO79" s="312">
        <f t="shared" si="55"/>
        <v>0</v>
      </c>
      <c r="AP79" s="312">
        <f t="shared" si="55"/>
        <v>0</v>
      </c>
      <c r="AQ79" s="312">
        <f t="shared" si="55"/>
        <v>0</v>
      </c>
      <c r="AR79" s="312">
        <f t="shared" si="55"/>
        <v>0</v>
      </c>
      <c r="AS79" s="312">
        <f t="shared" si="55"/>
        <v>0</v>
      </c>
      <c r="AT79" s="312">
        <f t="shared" si="55"/>
        <v>0</v>
      </c>
      <c r="AU79" s="312">
        <f t="shared" si="55"/>
        <v>0</v>
      </c>
      <c r="AV79" s="312">
        <f t="shared" si="55"/>
        <v>0</v>
      </c>
      <c r="AW79" s="312">
        <f t="shared" si="55"/>
        <v>0</v>
      </c>
      <c r="AX79" s="312">
        <f t="shared" si="55"/>
        <v>0</v>
      </c>
      <c r="AY79" s="312">
        <f t="shared" si="55"/>
        <v>0</v>
      </c>
      <c r="AZ79" s="312">
        <f t="shared" si="55"/>
        <v>0</v>
      </c>
      <c r="BA79" s="312">
        <f t="shared" si="55"/>
        <v>0</v>
      </c>
      <c r="BB79" s="312">
        <f t="shared" si="55"/>
        <v>0</v>
      </c>
      <c r="BC79" s="312">
        <f t="shared" si="55"/>
        <v>0</v>
      </c>
      <c r="BD79" s="312">
        <f t="shared" si="55"/>
        <v>0</v>
      </c>
      <c r="BE79" s="312"/>
      <c r="BF79" s="312"/>
      <c r="BG79" s="312"/>
      <c r="BH79" s="312"/>
      <c r="BI79" s="312"/>
      <c r="BJ79" s="312"/>
      <c r="BK79" s="312"/>
      <c r="BL79" s="312"/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2"/>
      <c r="CW79" s="312"/>
      <c r="CX79" s="312"/>
      <c r="CY79" s="312"/>
      <c r="CZ79" s="312"/>
      <c r="DA79" s="312"/>
      <c r="DB79" s="312"/>
      <c r="DC79" s="312">
        <f t="shared" si="55"/>
        <v>0</v>
      </c>
    </row>
    <row r="80" spans="2:107" ht="15" hidden="1" customHeight="1" x14ac:dyDescent="0.35">
      <c r="B80" s="882">
        <v>45</v>
      </c>
      <c r="C80" s="304" t="s">
        <v>643</v>
      </c>
      <c r="D80" s="304"/>
      <c r="E80" s="305" t="s">
        <v>5</v>
      </c>
      <c r="F80" s="308" t="s">
        <v>1063</v>
      </c>
      <c r="G80" s="311">
        <f>SUM(H80:DC80)</f>
        <v>0</v>
      </c>
      <c r="H80" s="277"/>
      <c r="I80" s="277"/>
      <c r="J80" s="277"/>
      <c r="K80" s="277"/>
      <c r="L80" s="277"/>
      <c r="M80" s="277"/>
      <c r="N80" s="277"/>
      <c r="O80" s="277"/>
      <c r="P80" s="277"/>
      <c r="Q80" s="277"/>
      <c r="R80" s="277"/>
      <c r="S80" s="277"/>
      <c r="T80" s="277"/>
      <c r="U80" s="277"/>
      <c r="V80" s="277"/>
      <c r="W80" s="277"/>
      <c r="X80" s="277"/>
      <c r="Y80" s="277"/>
      <c r="Z80" s="277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77"/>
      <c r="AL80" s="277"/>
      <c r="AM80" s="277"/>
      <c r="AN80" s="277"/>
      <c r="AO80" s="277"/>
      <c r="AP80" s="277"/>
      <c r="AQ80" s="277"/>
      <c r="AR80" s="277"/>
      <c r="AS80" s="277"/>
      <c r="AT80" s="277"/>
      <c r="AU80" s="277"/>
      <c r="AV80" s="277"/>
      <c r="AW80" s="277"/>
      <c r="AX80" s="277"/>
      <c r="AY80" s="277"/>
      <c r="AZ80" s="277"/>
      <c r="BA80" s="277"/>
      <c r="BB80" s="277"/>
      <c r="BC80" s="277"/>
      <c r="BD80" s="277"/>
      <c r="BE80" s="277"/>
      <c r="BF80" s="277"/>
      <c r="BG80" s="277"/>
      <c r="BH80" s="277"/>
      <c r="BI80" s="277"/>
      <c r="BJ80" s="277"/>
      <c r="BK80" s="277"/>
      <c r="BL80" s="277"/>
      <c r="BM80" s="277"/>
      <c r="BN80" s="277"/>
      <c r="BO80" s="277"/>
      <c r="BP80" s="277"/>
      <c r="BQ80" s="277"/>
      <c r="BR80" s="277"/>
      <c r="BS80" s="277"/>
      <c r="BT80" s="277"/>
      <c r="BU80" s="277"/>
      <c r="BV80" s="277"/>
      <c r="BW80" s="277"/>
      <c r="BX80" s="277"/>
      <c r="BY80" s="277"/>
      <c r="BZ80" s="277"/>
      <c r="CA80" s="277"/>
      <c r="CB80" s="277"/>
      <c r="CC80" s="277"/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277"/>
      <c r="DB80" s="277"/>
      <c r="DC80" s="277"/>
    </row>
    <row r="81" spans="2:107" ht="15" hidden="1" customHeight="1" x14ac:dyDescent="0.35">
      <c r="B81" s="720"/>
      <c r="C81" s="304" t="s">
        <v>60</v>
      </c>
      <c r="D81" s="304"/>
      <c r="E81" s="305"/>
      <c r="F81" s="317" t="s">
        <v>74</v>
      </c>
      <c r="G81" s="314" t="str">
        <f>IF(COUNTA(H81:DC81)=0,"",IF(OR(LARGE(H81:DC81,1)&gt;1,SMALL(H81:DC81,1)&lt;0),"ERRO",""))</f>
        <v/>
      </c>
      <c r="H81" s="312">
        <f>IF(H76=0,0,H80/H76)</f>
        <v>0</v>
      </c>
      <c r="I81" s="312">
        <f t="shared" ref="I81:DC81" si="56">IF(I76=0,0,I80/I76)</f>
        <v>0</v>
      </c>
      <c r="J81" s="312">
        <f t="shared" si="56"/>
        <v>0</v>
      </c>
      <c r="K81" s="312">
        <f t="shared" si="56"/>
        <v>0</v>
      </c>
      <c r="L81" s="312">
        <f t="shared" si="56"/>
        <v>0</v>
      </c>
      <c r="M81" s="312">
        <f t="shared" si="56"/>
        <v>0</v>
      </c>
      <c r="N81" s="312">
        <f t="shared" si="56"/>
        <v>0</v>
      </c>
      <c r="O81" s="312">
        <f t="shared" si="56"/>
        <v>0</v>
      </c>
      <c r="P81" s="312">
        <f t="shared" si="56"/>
        <v>0</v>
      </c>
      <c r="Q81" s="312">
        <f t="shared" si="56"/>
        <v>0</v>
      </c>
      <c r="R81" s="312">
        <f t="shared" si="56"/>
        <v>0</v>
      </c>
      <c r="S81" s="312">
        <f t="shared" si="56"/>
        <v>0</v>
      </c>
      <c r="T81" s="312">
        <f t="shared" si="56"/>
        <v>0</v>
      </c>
      <c r="U81" s="312">
        <f t="shared" si="56"/>
        <v>0</v>
      </c>
      <c r="V81" s="312">
        <f t="shared" si="56"/>
        <v>0</v>
      </c>
      <c r="W81" s="312">
        <f t="shared" si="56"/>
        <v>0</v>
      </c>
      <c r="X81" s="312">
        <f t="shared" si="56"/>
        <v>0</v>
      </c>
      <c r="Y81" s="312">
        <f t="shared" si="56"/>
        <v>0</v>
      </c>
      <c r="Z81" s="312">
        <f t="shared" si="56"/>
        <v>0</v>
      </c>
      <c r="AA81" s="312">
        <f t="shared" si="56"/>
        <v>0</v>
      </c>
      <c r="AB81" s="312">
        <f t="shared" si="56"/>
        <v>0</v>
      </c>
      <c r="AC81" s="312">
        <f t="shared" si="56"/>
        <v>0</v>
      </c>
      <c r="AD81" s="312">
        <f t="shared" si="56"/>
        <v>0</v>
      </c>
      <c r="AE81" s="312">
        <f t="shared" si="56"/>
        <v>0</v>
      </c>
      <c r="AF81" s="312">
        <f t="shared" si="56"/>
        <v>0</v>
      </c>
      <c r="AG81" s="312">
        <f t="shared" si="56"/>
        <v>0</v>
      </c>
      <c r="AH81" s="312">
        <f t="shared" si="56"/>
        <v>0</v>
      </c>
      <c r="AI81" s="312">
        <f t="shared" si="56"/>
        <v>0</v>
      </c>
      <c r="AJ81" s="312">
        <f t="shared" si="56"/>
        <v>0</v>
      </c>
      <c r="AK81" s="312">
        <f t="shared" si="56"/>
        <v>0</v>
      </c>
      <c r="AL81" s="312">
        <f t="shared" si="56"/>
        <v>0</v>
      </c>
      <c r="AM81" s="312">
        <f t="shared" si="56"/>
        <v>0</v>
      </c>
      <c r="AN81" s="312">
        <f t="shared" si="56"/>
        <v>0</v>
      </c>
      <c r="AO81" s="312">
        <f t="shared" si="56"/>
        <v>0</v>
      </c>
      <c r="AP81" s="312">
        <f t="shared" si="56"/>
        <v>0</v>
      </c>
      <c r="AQ81" s="312">
        <f t="shared" si="56"/>
        <v>0</v>
      </c>
      <c r="AR81" s="312">
        <f t="shared" si="56"/>
        <v>0</v>
      </c>
      <c r="AS81" s="312">
        <f t="shared" si="56"/>
        <v>0</v>
      </c>
      <c r="AT81" s="312">
        <f t="shared" si="56"/>
        <v>0</v>
      </c>
      <c r="AU81" s="312">
        <f t="shared" si="56"/>
        <v>0</v>
      </c>
      <c r="AV81" s="312">
        <f t="shared" si="56"/>
        <v>0</v>
      </c>
      <c r="AW81" s="312">
        <f t="shared" si="56"/>
        <v>0</v>
      </c>
      <c r="AX81" s="312">
        <f t="shared" si="56"/>
        <v>0</v>
      </c>
      <c r="AY81" s="312">
        <f t="shared" si="56"/>
        <v>0</v>
      </c>
      <c r="AZ81" s="312">
        <f t="shared" si="56"/>
        <v>0</v>
      </c>
      <c r="BA81" s="312">
        <f t="shared" si="56"/>
        <v>0</v>
      </c>
      <c r="BB81" s="312">
        <f t="shared" si="56"/>
        <v>0</v>
      </c>
      <c r="BC81" s="312">
        <f t="shared" si="56"/>
        <v>0</v>
      </c>
      <c r="BD81" s="312">
        <f t="shared" si="56"/>
        <v>0</v>
      </c>
      <c r="BE81" s="312"/>
      <c r="BF81" s="312"/>
      <c r="BG81" s="312"/>
      <c r="BH81" s="312"/>
      <c r="BI81" s="312"/>
      <c r="BJ81" s="312"/>
      <c r="BK81" s="312"/>
      <c r="BL81" s="312"/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312"/>
      <c r="CA81" s="312"/>
      <c r="CB81" s="312"/>
      <c r="CC81" s="312"/>
      <c r="CD81" s="312"/>
      <c r="CE81" s="312"/>
      <c r="CF81" s="312"/>
      <c r="CG81" s="312"/>
      <c r="CH81" s="312"/>
      <c r="CI81" s="312"/>
      <c r="CJ81" s="312"/>
      <c r="CK81" s="312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2"/>
      <c r="CX81" s="312"/>
      <c r="CY81" s="312"/>
      <c r="CZ81" s="312"/>
      <c r="DA81" s="312"/>
      <c r="DB81" s="312"/>
      <c r="DC81" s="312">
        <f t="shared" si="56"/>
        <v>0</v>
      </c>
    </row>
    <row r="82" spans="2:107" ht="15" hidden="1" customHeight="1" x14ac:dyDescent="0.35">
      <c r="B82" s="299">
        <v>46</v>
      </c>
      <c r="C82" s="304" t="s">
        <v>61</v>
      </c>
      <c r="D82" s="304"/>
      <c r="E82" s="305" t="s">
        <v>4</v>
      </c>
      <c r="F82" s="317" t="s">
        <v>1062</v>
      </c>
      <c r="G82" s="311">
        <f>SUM(H82:DC82)</f>
        <v>0</v>
      </c>
      <c r="H82" s="318">
        <f>(H76*H79)/1000</f>
        <v>0</v>
      </c>
      <c r="I82" s="318">
        <f t="shared" ref="I82:DC82" si="57">(I76*I79)/1000</f>
        <v>0</v>
      </c>
      <c r="J82" s="318">
        <f t="shared" si="57"/>
        <v>0</v>
      </c>
      <c r="K82" s="318">
        <f t="shared" si="57"/>
        <v>0</v>
      </c>
      <c r="L82" s="318">
        <f t="shared" si="57"/>
        <v>0</v>
      </c>
      <c r="M82" s="318">
        <f t="shared" si="57"/>
        <v>0</v>
      </c>
      <c r="N82" s="318">
        <f t="shared" si="57"/>
        <v>0</v>
      </c>
      <c r="O82" s="318">
        <f t="shared" si="57"/>
        <v>0</v>
      </c>
      <c r="P82" s="318">
        <f t="shared" si="57"/>
        <v>0</v>
      </c>
      <c r="Q82" s="318">
        <f t="shared" si="57"/>
        <v>0</v>
      </c>
      <c r="R82" s="318">
        <f t="shared" si="57"/>
        <v>0</v>
      </c>
      <c r="S82" s="318">
        <f t="shared" si="57"/>
        <v>0</v>
      </c>
      <c r="T82" s="318">
        <f t="shared" si="57"/>
        <v>0</v>
      </c>
      <c r="U82" s="318">
        <f t="shared" si="57"/>
        <v>0</v>
      </c>
      <c r="V82" s="318">
        <f t="shared" si="57"/>
        <v>0</v>
      </c>
      <c r="W82" s="318">
        <f t="shared" si="57"/>
        <v>0</v>
      </c>
      <c r="X82" s="318">
        <f t="shared" si="57"/>
        <v>0</v>
      </c>
      <c r="Y82" s="318">
        <f t="shared" si="57"/>
        <v>0</v>
      </c>
      <c r="Z82" s="318">
        <f t="shared" si="57"/>
        <v>0</v>
      </c>
      <c r="AA82" s="318">
        <f t="shared" si="57"/>
        <v>0</v>
      </c>
      <c r="AB82" s="318">
        <f t="shared" si="57"/>
        <v>0</v>
      </c>
      <c r="AC82" s="318">
        <f t="shared" si="57"/>
        <v>0</v>
      </c>
      <c r="AD82" s="318">
        <f t="shared" si="57"/>
        <v>0</v>
      </c>
      <c r="AE82" s="318">
        <f t="shared" si="57"/>
        <v>0</v>
      </c>
      <c r="AF82" s="318">
        <f t="shared" si="57"/>
        <v>0</v>
      </c>
      <c r="AG82" s="318">
        <f t="shared" si="57"/>
        <v>0</v>
      </c>
      <c r="AH82" s="318">
        <f t="shared" si="57"/>
        <v>0</v>
      </c>
      <c r="AI82" s="318">
        <f t="shared" si="57"/>
        <v>0</v>
      </c>
      <c r="AJ82" s="318">
        <f t="shared" si="57"/>
        <v>0</v>
      </c>
      <c r="AK82" s="318">
        <f t="shared" si="57"/>
        <v>0</v>
      </c>
      <c r="AL82" s="318">
        <f t="shared" si="57"/>
        <v>0</v>
      </c>
      <c r="AM82" s="318">
        <f t="shared" si="57"/>
        <v>0</v>
      </c>
      <c r="AN82" s="318">
        <f t="shared" si="57"/>
        <v>0</v>
      </c>
      <c r="AO82" s="318">
        <f t="shared" si="57"/>
        <v>0</v>
      </c>
      <c r="AP82" s="318">
        <f t="shared" si="57"/>
        <v>0</v>
      </c>
      <c r="AQ82" s="318">
        <f t="shared" si="57"/>
        <v>0</v>
      </c>
      <c r="AR82" s="318">
        <f t="shared" si="57"/>
        <v>0</v>
      </c>
      <c r="AS82" s="318">
        <f t="shared" si="57"/>
        <v>0</v>
      </c>
      <c r="AT82" s="318">
        <f t="shared" si="57"/>
        <v>0</v>
      </c>
      <c r="AU82" s="318">
        <f t="shared" si="57"/>
        <v>0</v>
      </c>
      <c r="AV82" s="318">
        <f t="shared" si="57"/>
        <v>0</v>
      </c>
      <c r="AW82" s="318">
        <f t="shared" si="57"/>
        <v>0</v>
      </c>
      <c r="AX82" s="318">
        <f t="shared" si="57"/>
        <v>0</v>
      </c>
      <c r="AY82" s="318">
        <f t="shared" si="57"/>
        <v>0</v>
      </c>
      <c r="AZ82" s="318">
        <f t="shared" si="57"/>
        <v>0</v>
      </c>
      <c r="BA82" s="318">
        <f t="shared" si="57"/>
        <v>0</v>
      </c>
      <c r="BB82" s="318">
        <f t="shared" si="57"/>
        <v>0</v>
      </c>
      <c r="BC82" s="318">
        <f t="shared" si="57"/>
        <v>0</v>
      </c>
      <c r="BD82" s="318">
        <f t="shared" si="57"/>
        <v>0</v>
      </c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  <c r="BV82" s="318"/>
      <c r="BW82" s="318"/>
      <c r="BX82" s="318"/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318"/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318"/>
      <c r="CU82" s="318"/>
      <c r="CV82" s="318"/>
      <c r="CW82" s="318"/>
      <c r="CX82" s="318"/>
      <c r="CY82" s="318"/>
      <c r="CZ82" s="318"/>
      <c r="DA82" s="318"/>
      <c r="DB82" s="318"/>
      <c r="DC82" s="318">
        <f t="shared" si="57"/>
        <v>0</v>
      </c>
    </row>
    <row r="83" spans="2:107" ht="15" hidden="1" customHeight="1" x14ac:dyDescent="0.35">
      <c r="B83" s="299">
        <v>47</v>
      </c>
      <c r="C83" s="304" t="s">
        <v>127</v>
      </c>
      <c r="D83" s="304"/>
      <c r="E83" s="305" t="s">
        <v>71</v>
      </c>
      <c r="F83" s="317" t="s">
        <v>1066</v>
      </c>
      <c r="G83" s="319">
        <f t="shared" ref="G83:AL83" si="58">IF(OR(G39=0,G82=0),0,(G82-G39)/G39)</f>
        <v>0</v>
      </c>
      <c r="H83" s="320">
        <f t="shared" si="58"/>
        <v>0</v>
      </c>
      <c r="I83" s="320">
        <f t="shared" si="58"/>
        <v>0</v>
      </c>
      <c r="J83" s="320">
        <f t="shared" si="58"/>
        <v>0</v>
      </c>
      <c r="K83" s="320">
        <f t="shared" si="58"/>
        <v>0</v>
      </c>
      <c r="L83" s="320">
        <f t="shared" si="58"/>
        <v>0</v>
      </c>
      <c r="M83" s="320">
        <f t="shared" si="58"/>
        <v>0</v>
      </c>
      <c r="N83" s="320">
        <f t="shared" si="58"/>
        <v>0</v>
      </c>
      <c r="O83" s="320">
        <f t="shared" si="58"/>
        <v>0</v>
      </c>
      <c r="P83" s="320">
        <f t="shared" si="58"/>
        <v>0</v>
      </c>
      <c r="Q83" s="320">
        <f t="shared" si="58"/>
        <v>0</v>
      </c>
      <c r="R83" s="320">
        <f t="shared" si="58"/>
        <v>0</v>
      </c>
      <c r="S83" s="320">
        <f t="shared" si="58"/>
        <v>0</v>
      </c>
      <c r="T83" s="320">
        <f t="shared" si="58"/>
        <v>0</v>
      </c>
      <c r="U83" s="320">
        <f t="shared" si="58"/>
        <v>0</v>
      </c>
      <c r="V83" s="320">
        <f t="shared" si="58"/>
        <v>0</v>
      </c>
      <c r="W83" s="320">
        <f t="shared" si="58"/>
        <v>0</v>
      </c>
      <c r="X83" s="320">
        <f t="shared" si="58"/>
        <v>0</v>
      </c>
      <c r="Y83" s="320">
        <f t="shared" si="58"/>
        <v>0</v>
      </c>
      <c r="Z83" s="320">
        <f t="shared" si="58"/>
        <v>0</v>
      </c>
      <c r="AA83" s="320">
        <f t="shared" si="58"/>
        <v>0</v>
      </c>
      <c r="AB83" s="320">
        <f t="shared" si="58"/>
        <v>0</v>
      </c>
      <c r="AC83" s="320">
        <f t="shared" si="58"/>
        <v>0</v>
      </c>
      <c r="AD83" s="320">
        <f t="shared" si="58"/>
        <v>0</v>
      </c>
      <c r="AE83" s="320">
        <f t="shared" si="58"/>
        <v>0</v>
      </c>
      <c r="AF83" s="320">
        <f t="shared" si="58"/>
        <v>0</v>
      </c>
      <c r="AG83" s="320">
        <f t="shared" si="58"/>
        <v>0</v>
      </c>
      <c r="AH83" s="320">
        <f t="shared" si="58"/>
        <v>0</v>
      </c>
      <c r="AI83" s="320">
        <f t="shared" si="58"/>
        <v>0</v>
      </c>
      <c r="AJ83" s="320">
        <f t="shared" si="58"/>
        <v>0</v>
      </c>
      <c r="AK83" s="320">
        <f t="shared" si="58"/>
        <v>0</v>
      </c>
      <c r="AL83" s="320">
        <f t="shared" si="58"/>
        <v>0</v>
      </c>
      <c r="AM83" s="320">
        <f t="shared" ref="AM83:BD83" si="59">IF(OR(AM39=0,AM82=0),0,(AM82-AM39)/AM39)</f>
        <v>0</v>
      </c>
      <c r="AN83" s="320">
        <f t="shared" si="59"/>
        <v>0</v>
      </c>
      <c r="AO83" s="320">
        <f t="shared" si="59"/>
        <v>0</v>
      </c>
      <c r="AP83" s="320">
        <f t="shared" si="59"/>
        <v>0</v>
      </c>
      <c r="AQ83" s="320">
        <f t="shared" si="59"/>
        <v>0</v>
      </c>
      <c r="AR83" s="320">
        <f t="shared" si="59"/>
        <v>0</v>
      </c>
      <c r="AS83" s="320">
        <f t="shared" si="59"/>
        <v>0</v>
      </c>
      <c r="AT83" s="320">
        <f t="shared" si="59"/>
        <v>0</v>
      </c>
      <c r="AU83" s="320">
        <f t="shared" si="59"/>
        <v>0</v>
      </c>
      <c r="AV83" s="320">
        <f t="shared" si="59"/>
        <v>0</v>
      </c>
      <c r="AW83" s="320">
        <f t="shared" si="59"/>
        <v>0</v>
      </c>
      <c r="AX83" s="320">
        <f t="shared" si="59"/>
        <v>0</v>
      </c>
      <c r="AY83" s="320">
        <f t="shared" si="59"/>
        <v>0</v>
      </c>
      <c r="AZ83" s="320">
        <f t="shared" si="59"/>
        <v>0</v>
      </c>
      <c r="BA83" s="320">
        <f t="shared" si="59"/>
        <v>0</v>
      </c>
      <c r="BB83" s="320">
        <f t="shared" si="59"/>
        <v>0</v>
      </c>
      <c r="BC83" s="320">
        <f t="shared" si="59"/>
        <v>0</v>
      </c>
      <c r="BD83" s="320">
        <f t="shared" si="59"/>
        <v>0</v>
      </c>
      <c r="BE83" s="320"/>
      <c r="BF83" s="320"/>
      <c r="BG83" s="320"/>
      <c r="BH83" s="320"/>
      <c r="BI83" s="320"/>
      <c r="BJ83" s="320"/>
      <c r="BK83" s="320"/>
      <c r="BL83" s="320"/>
      <c r="BM83" s="320"/>
      <c r="BN83" s="320"/>
      <c r="BO83" s="320"/>
      <c r="BP83" s="320"/>
      <c r="BQ83" s="320"/>
      <c r="BR83" s="320"/>
      <c r="BS83" s="320"/>
      <c r="BT83" s="320"/>
      <c r="BU83" s="320"/>
      <c r="BV83" s="320"/>
      <c r="BW83" s="320"/>
      <c r="BX83" s="320"/>
      <c r="BY83" s="320"/>
      <c r="BZ83" s="320"/>
      <c r="CA83" s="320"/>
      <c r="CB83" s="320"/>
      <c r="CC83" s="320"/>
      <c r="CD83" s="320"/>
      <c r="CE83" s="320"/>
      <c r="CF83" s="320"/>
      <c r="CG83" s="320"/>
      <c r="CH83" s="320"/>
      <c r="CI83" s="320"/>
      <c r="CJ83" s="320"/>
      <c r="CK83" s="320"/>
      <c r="CL83" s="320"/>
      <c r="CM83" s="320"/>
      <c r="CN83" s="320"/>
      <c r="CO83" s="320"/>
      <c r="CP83" s="320"/>
      <c r="CQ83" s="320"/>
      <c r="CR83" s="320"/>
      <c r="CS83" s="320"/>
      <c r="CT83" s="320"/>
      <c r="CU83" s="320"/>
      <c r="CV83" s="320"/>
      <c r="CW83" s="320"/>
      <c r="CX83" s="320"/>
      <c r="CY83" s="320"/>
      <c r="CZ83" s="320"/>
      <c r="DA83" s="320"/>
      <c r="DB83" s="320"/>
      <c r="DC83" s="320">
        <f>IF(OR(DC39=0,DC82=0),0,(DC82-DC39)/DC39)</f>
        <v>0</v>
      </c>
    </row>
    <row r="84" spans="2:107" ht="15" hidden="1" customHeight="1" x14ac:dyDescent="0.35">
      <c r="B84" s="299">
        <v>48</v>
      </c>
      <c r="C84" s="304" t="s">
        <v>62</v>
      </c>
      <c r="D84" s="304"/>
      <c r="E84" s="305" t="s">
        <v>5</v>
      </c>
      <c r="F84" s="317" t="s">
        <v>880</v>
      </c>
      <c r="G84" s="311">
        <f>SUM(H84:DC84)</f>
        <v>0</v>
      </c>
      <c r="H84" s="318">
        <f>H76*H81</f>
        <v>0</v>
      </c>
      <c r="I84" s="318">
        <f t="shared" ref="I84:DC84" si="60">I76*I81</f>
        <v>0</v>
      </c>
      <c r="J84" s="318">
        <f t="shared" si="60"/>
        <v>0</v>
      </c>
      <c r="K84" s="318">
        <f t="shared" si="60"/>
        <v>0</v>
      </c>
      <c r="L84" s="318">
        <f t="shared" si="60"/>
        <v>0</v>
      </c>
      <c r="M84" s="318">
        <f t="shared" si="60"/>
        <v>0</v>
      </c>
      <c r="N84" s="318">
        <f t="shared" si="60"/>
        <v>0</v>
      </c>
      <c r="O84" s="318">
        <f t="shared" si="60"/>
        <v>0</v>
      </c>
      <c r="P84" s="318">
        <f t="shared" si="60"/>
        <v>0</v>
      </c>
      <c r="Q84" s="318">
        <f t="shared" si="60"/>
        <v>0</v>
      </c>
      <c r="R84" s="318">
        <f t="shared" si="60"/>
        <v>0</v>
      </c>
      <c r="S84" s="318">
        <f t="shared" si="60"/>
        <v>0</v>
      </c>
      <c r="T84" s="318">
        <f t="shared" si="60"/>
        <v>0</v>
      </c>
      <c r="U84" s="318">
        <f t="shared" si="60"/>
        <v>0</v>
      </c>
      <c r="V84" s="318">
        <f t="shared" si="60"/>
        <v>0</v>
      </c>
      <c r="W84" s="318">
        <f t="shared" si="60"/>
        <v>0</v>
      </c>
      <c r="X84" s="318">
        <f t="shared" si="60"/>
        <v>0</v>
      </c>
      <c r="Y84" s="318">
        <f t="shared" si="60"/>
        <v>0</v>
      </c>
      <c r="Z84" s="318">
        <f t="shared" si="60"/>
        <v>0</v>
      </c>
      <c r="AA84" s="318">
        <f t="shared" si="60"/>
        <v>0</v>
      </c>
      <c r="AB84" s="318">
        <f t="shared" si="60"/>
        <v>0</v>
      </c>
      <c r="AC84" s="318">
        <f t="shared" si="60"/>
        <v>0</v>
      </c>
      <c r="AD84" s="318">
        <f t="shared" si="60"/>
        <v>0</v>
      </c>
      <c r="AE84" s="318">
        <f t="shared" si="60"/>
        <v>0</v>
      </c>
      <c r="AF84" s="318">
        <f t="shared" si="60"/>
        <v>0</v>
      </c>
      <c r="AG84" s="318">
        <f t="shared" si="60"/>
        <v>0</v>
      </c>
      <c r="AH84" s="318">
        <f t="shared" si="60"/>
        <v>0</v>
      </c>
      <c r="AI84" s="318">
        <f t="shared" si="60"/>
        <v>0</v>
      </c>
      <c r="AJ84" s="318">
        <f t="shared" si="60"/>
        <v>0</v>
      </c>
      <c r="AK84" s="318">
        <f t="shared" si="60"/>
        <v>0</v>
      </c>
      <c r="AL84" s="318">
        <f t="shared" si="60"/>
        <v>0</v>
      </c>
      <c r="AM84" s="318">
        <f t="shared" si="60"/>
        <v>0</v>
      </c>
      <c r="AN84" s="318">
        <f t="shared" si="60"/>
        <v>0</v>
      </c>
      <c r="AO84" s="318">
        <f t="shared" si="60"/>
        <v>0</v>
      </c>
      <c r="AP84" s="318">
        <f t="shared" si="60"/>
        <v>0</v>
      </c>
      <c r="AQ84" s="318">
        <f t="shared" si="60"/>
        <v>0</v>
      </c>
      <c r="AR84" s="318">
        <f t="shared" si="60"/>
        <v>0</v>
      </c>
      <c r="AS84" s="318">
        <f t="shared" si="60"/>
        <v>0</v>
      </c>
      <c r="AT84" s="318">
        <f t="shared" si="60"/>
        <v>0</v>
      </c>
      <c r="AU84" s="318">
        <f t="shared" si="60"/>
        <v>0</v>
      </c>
      <c r="AV84" s="318">
        <f t="shared" si="60"/>
        <v>0</v>
      </c>
      <c r="AW84" s="318">
        <f t="shared" si="60"/>
        <v>0</v>
      </c>
      <c r="AX84" s="318">
        <f t="shared" si="60"/>
        <v>0</v>
      </c>
      <c r="AY84" s="318">
        <f t="shared" si="60"/>
        <v>0</v>
      </c>
      <c r="AZ84" s="318">
        <f t="shared" si="60"/>
        <v>0</v>
      </c>
      <c r="BA84" s="318">
        <f t="shared" si="60"/>
        <v>0</v>
      </c>
      <c r="BB84" s="318">
        <f t="shared" si="60"/>
        <v>0</v>
      </c>
      <c r="BC84" s="318">
        <f t="shared" si="60"/>
        <v>0</v>
      </c>
      <c r="BD84" s="318">
        <f t="shared" si="60"/>
        <v>0</v>
      </c>
      <c r="BE84" s="318"/>
      <c r="BF84" s="318"/>
      <c r="BG84" s="318"/>
      <c r="BH84" s="318"/>
      <c r="BI84" s="318"/>
      <c r="BJ84" s="318"/>
      <c r="BK84" s="318"/>
      <c r="BL84" s="318"/>
      <c r="BM84" s="318"/>
      <c r="BN84" s="318"/>
      <c r="BO84" s="318"/>
      <c r="BP84" s="318"/>
      <c r="BQ84" s="318"/>
      <c r="BR84" s="318"/>
      <c r="BS84" s="318"/>
      <c r="BT84" s="318"/>
      <c r="BU84" s="318"/>
      <c r="BV84" s="318"/>
      <c r="BW84" s="318"/>
      <c r="BX84" s="318"/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318"/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318"/>
      <c r="CU84" s="318"/>
      <c r="CV84" s="318"/>
      <c r="CW84" s="318"/>
      <c r="CX84" s="318"/>
      <c r="CY84" s="318"/>
      <c r="CZ84" s="318"/>
      <c r="DA84" s="318"/>
      <c r="DB84" s="318"/>
      <c r="DC84" s="318">
        <f t="shared" si="60"/>
        <v>0</v>
      </c>
    </row>
    <row r="85" spans="2:107" ht="15" hidden="1" customHeight="1" x14ac:dyDescent="0.35">
      <c r="B85" s="299">
        <v>49</v>
      </c>
      <c r="C85" s="304" t="s">
        <v>128</v>
      </c>
      <c r="D85" s="304"/>
      <c r="E85" s="305" t="s">
        <v>71</v>
      </c>
      <c r="F85" s="317" t="s">
        <v>1067</v>
      </c>
      <c r="G85" s="319">
        <f t="shared" ref="G85:AL85" si="61">IF(OR(G40=0,G84=0),0,(G84-G40)/G40)</f>
        <v>0</v>
      </c>
      <c r="H85" s="320">
        <f t="shared" si="61"/>
        <v>0</v>
      </c>
      <c r="I85" s="320">
        <f t="shared" si="61"/>
        <v>0</v>
      </c>
      <c r="J85" s="320">
        <f t="shared" si="61"/>
        <v>0</v>
      </c>
      <c r="K85" s="320">
        <f t="shared" si="61"/>
        <v>0</v>
      </c>
      <c r="L85" s="320">
        <f t="shared" si="61"/>
        <v>0</v>
      </c>
      <c r="M85" s="320">
        <f t="shared" si="61"/>
        <v>0</v>
      </c>
      <c r="N85" s="320">
        <f t="shared" si="61"/>
        <v>0</v>
      </c>
      <c r="O85" s="320">
        <f t="shared" si="61"/>
        <v>0</v>
      </c>
      <c r="P85" s="320">
        <f t="shared" si="61"/>
        <v>0</v>
      </c>
      <c r="Q85" s="320">
        <f t="shared" si="61"/>
        <v>0</v>
      </c>
      <c r="R85" s="320">
        <f t="shared" si="61"/>
        <v>0</v>
      </c>
      <c r="S85" s="320">
        <f t="shared" si="61"/>
        <v>0</v>
      </c>
      <c r="T85" s="320">
        <f t="shared" si="61"/>
        <v>0</v>
      </c>
      <c r="U85" s="320">
        <f t="shared" si="61"/>
        <v>0</v>
      </c>
      <c r="V85" s="320">
        <f t="shared" si="61"/>
        <v>0</v>
      </c>
      <c r="W85" s="320">
        <f t="shared" si="61"/>
        <v>0</v>
      </c>
      <c r="X85" s="320">
        <f t="shared" si="61"/>
        <v>0</v>
      </c>
      <c r="Y85" s="320">
        <f t="shared" si="61"/>
        <v>0</v>
      </c>
      <c r="Z85" s="320">
        <f t="shared" si="61"/>
        <v>0</v>
      </c>
      <c r="AA85" s="320">
        <f t="shared" si="61"/>
        <v>0</v>
      </c>
      <c r="AB85" s="320">
        <f t="shared" si="61"/>
        <v>0</v>
      </c>
      <c r="AC85" s="320">
        <f t="shared" si="61"/>
        <v>0</v>
      </c>
      <c r="AD85" s="320">
        <f t="shared" si="61"/>
        <v>0</v>
      </c>
      <c r="AE85" s="320">
        <f t="shared" si="61"/>
        <v>0</v>
      </c>
      <c r="AF85" s="320">
        <f t="shared" si="61"/>
        <v>0</v>
      </c>
      <c r="AG85" s="320">
        <f t="shared" si="61"/>
        <v>0</v>
      </c>
      <c r="AH85" s="320">
        <f t="shared" si="61"/>
        <v>0</v>
      </c>
      <c r="AI85" s="320">
        <f t="shared" si="61"/>
        <v>0</v>
      </c>
      <c r="AJ85" s="320">
        <f t="shared" si="61"/>
        <v>0</v>
      </c>
      <c r="AK85" s="320">
        <f t="shared" si="61"/>
        <v>0</v>
      </c>
      <c r="AL85" s="320">
        <f t="shared" si="61"/>
        <v>0</v>
      </c>
      <c r="AM85" s="320">
        <f t="shared" ref="AM85:BD85" si="62">IF(OR(AM40=0,AM84=0),0,(AM84-AM40)/AM40)</f>
        <v>0</v>
      </c>
      <c r="AN85" s="320">
        <f t="shared" si="62"/>
        <v>0</v>
      </c>
      <c r="AO85" s="320">
        <f t="shared" si="62"/>
        <v>0</v>
      </c>
      <c r="AP85" s="320">
        <f t="shared" si="62"/>
        <v>0</v>
      </c>
      <c r="AQ85" s="320">
        <f t="shared" si="62"/>
        <v>0</v>
      </c>
      <c r="AR85" s="320">
        <f t="shared" si="62"/>
        <v>0</v>
      </c>
      <c r="AS85" s="320">
        <f t="shared" si="62"/>
        <v>0</v>
      </c>
      <c r="AT85" s="320">
        <f t="shared" si="62"/>
        <v>0</v>
      </c>
      <c r="AU85" s="320">
        <f t="shared" si="62"/>
        <v>0</v>
      </c>
      <c r="AV85" s="320">
        <f t="shared" si="62"/>
        <v>0</v>
      </c>
      <c r="AW85" s="320">
        <f t="shared" si="62"/>
        <v>0</v>
      </c>
      <c r="AX85" s="320">
        <f t="shared" si="62"/>
        <v>0</v>
      </c>
      <c r="AY85" s="320">
        <f t="shared" si="62"/>
        <v>0</v>
      </c>
      <c r="AZ85" s="320">
        <f t="shared" si="62"/>
        <v>0</v>
      </c>
      <c r="BA85" s="320">
        <f t="shared" si="62"/>
        <v>0</v>
      </c>
      <c r="BB85" s="320">
        <f t="shared" si="62"/>
        <v>0</v>
      </c>
      <c r="BC85" s="320">
        <f t="shared" si="62"/>
        <v>0</v>
      </c>
      <c r="BD85" s="320">
        <f t="shared" si="62"/>
        <v>0</v>
      </c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  <c r="CF85" s="320"/>
      <c r="CG85" s="320"/>
      <c r="CH85" s="320"/>
      <c r="CI85" s="320"/>
      <c r="CJ85" s="320"/>
      <c r="CK85" s="320"/>
      <c r="CL85" s="320"/>
      <c r="CM85" s="320"/>
      <c r="CN85" s="320"/>
      <c r="CO85" s="320"/>
      <c r="CP85" s="320"/>
      <c r="CQ85" s="320"/>
      <c r="CR85" s="320"/>
      <c r="CS85" s="320"/>
      <c r="CT85" s="320"/>
      <c r="CU85" s="320"/>
      <c r="CV85" s="320"/>
      <c r="CW85" s="320"/>
      <c r="CX85" s="320"/>
      <c r="CY85" s="320"/>
      <c r="CZ85" s="320"/>
      <c r="DA85" s="320"/>
      <c r="DB85" s="320"/>
      <c r="DC85" s="320">
        <f>IF(OR(DC40=0,DC84=0),0,(DC84-DC40)/DC40)</f>
        <v>0</v>
      </c>
    </row>
    <row r="86" spans="2:107" ht="15" hidden="1" customHeight="1" x14ac:dyDescent="0.35"/>
    <row r="87" spans="2:107" ht="15" hidden="1" customHeight="1" x14ac:dyDescent="0.35">
      <c r="B87" s="774" t="s">
        <v>886</v>
      </c>
      <c r="C87" s="775"/>
      <c r="D87" s="775"/>
      <c r="E87" s="775"/>
      <c r="F87" s="775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8"/>
      <c r="CA87" s="298"/>
      <c r="CB87" s="298"/>
      <c r="CC87" s="298"/>
      <c r="CD87" s="298"/>
      <c r="CE87" s="298"/>
      <c r="CF87" s="298"/>
      <c r="CG87" s="298"/>
      <c r="CH87" s="298"/>
      <c r="CI87" s="298"/>
      <c r="CJ87" s="298"/>
      <c r="CK87" s="298"/>
      <c r="CL87" s="298"/>
      <c r="CM87" s="298"/>
      <c r="CN87" s="298"/>
      <c r="CO87" s="298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298"/>
    </row>
    <row r="88" spans="2:107" s="110" customFormat="1" ht="15" hidden="1" customHeight="1" x14ac:dyDescent="0.35">
      <c r="B88" s="299"/>
      <c r="C88" s="300"/>
      <c r="D88" s="300"/>
      <c r="E88" s="300"/>
      <c r="F88" s="301"/>
      <c r="G88" s="302" t="s">
        <v>51</v>
      </c>
      <c r="H88" s="303" t="s">
        <v>63</v>
      </c>
      <c r="I88" s="303" t="s">
        <v>64</v>
      </c>
      <c r="J88" s="303" t="s">
        <v>65</v>
      </c>
      <c r="K88" s="303" t="s">
        <v>75</v>
      </c>
      <c r="L88" s="303" t="s">
        <v>76</v>
      </c>
      <c r="M88" s="303" t="s">
        <v>77</v>
      </c>
      <c r="N88" s="303" t="s">
        <v>78</v>
      </c>
      <c r="O88" s="303" t="s">
        <v>79</v>
      </c>
      <c r="P88" s="303" t="s">
        <v>80</v>
      </c>
      <c r="Q88" s="303" t="s">
        <v>81</v>
      </c>
      <c r="R88" s="303" t="s">
        <v>82</v>
      </c>
      <c r="S88" s="303" t="s">
        <v>83</v>
      </c>
      <c r="T88" s="303" t="s">
        <v>84</v>
      </c>
      <c r="U88" s="303" t="s">
        <v>85</v>
      </c>
      <c r="V88" s="303" t="s">
        <v>86</v>
      </c>
      <c r="W88" s="303" t="s">
        <v>87</v>
      </c>
      <c r="X88" s="303" t="s">
        <v>88</v>
      </c>
      <c r="Y88" s="303" t="s">
        <v>89</v>
      </c>
      <c r="Z88" s="303" t="s">
        <v>90</v>
      </c>
      <c r="AA88" s="303" t="s">
        <v>91</v>
      </c>
      <c r="AB88" s="303" t="s">
        <v>92</v>
      </c>
      <c r="AC88" s="303" t="s">
        <v>93</v>
      </c>
      <c r="AD88" s="303" t="s">
        <v>94</v>
      </c>
      <c r="AE88" s="303" t="s">
        <v>95</v>
      </c>
      <c r="AF88" s="303" t="s">
        <v>96</v>
      </c>
      <c r="AG88" s="303" t="s">
        <v>97</v>
      </c>
      <c r="AH88" s="303" t="s">
        <v>98</v>
      </c>
      <c r="AI88" s="303" t="s">
        <v>99</v>
      </c>
      <c r="AJ88" s="303" t="s">
        <v>100</v>
      </c>
      <c r="AK88" s="303" t="s">
        <v>101</v>
      </c>
      <c r="AL88" s="303" t="s">
        <v>102</v>
      </c>
      <c r="AM88" s="303" t="s">
        <v>103</v>
      </c>
      <c r="AN88" s="303" t="s">
        <v>104</v>
      </c>
      <c r="AO88" s="303" t="s">
        <v>105</v>
      </c>
      <c r="AP88" s="303" t="s">
        <v>106</v>
      </c>
      <c r="AQ88" s="303" t="s">
        <v>107</v>
      </c>
      <c r="AR88" s="303" t="s">
        <v>108</v>
      </c>
      <c r="AS88" s="303" t="s">
        <v>109</v>
      </c>
      <c r="AT88" s="303" t="s">
        <v>110</v>
      </c>
      <c r="AU88" s="303" t="s">
        <v>111</v>
      </c>
      <c r="AV88" s="303" t="s">
        <v>112</v>
      </c>
      <c r="AW88" s="303" t="s">
        <v>113</v>
      </c>
      <c r="AX88" s="303" t="s">
        <v>114</v>
      </c>
      <c r="AY88" s="303" t="s">
        <v>115</v>
      </c>
      <c r="AZ88" s="303" t="s">
        <v>116</v>
      </c>
      <c r="BA88" s="303" t="s">
        <v>117</v>
      </c>
      <c r="BB88" s="303" t="s">
        <v>118</v>
      </c>
      <c r="BC88" s="303" t="s">
        <v>119</v>
      </c>
      <c r="BD88" s="303" t="s">
        <v>120</v>
      </c>
      <c r="BE88" s="303"/>
      <c r="BF88" s="303"/>
      <c r="BG88" s="303"/>
      <c r="BH88" s="303"/>
      <c r="BI88" s="303"/>
      <c r="BJ88" s="303"/>
      <c r="BK88" s="303"/>
      <c r="BL88" s="303"/>
      <c r="BM88" s="303"/>
      <c r="BN88" s="303"/>
      <c r="BO88" s="303"/>
      <c r="BP88" s="303"/>
      <c r="BQ88" s="303"/>
      <c r="BR88" s="303"/>
      <c r="BS88" s="303"/>
      <c r="BT88" s="303"/>
      <c r="BU88" s="303"/>
      <c r="BV88" s="303"/>
      <c r="BW88" s="303"/>
      <c r="BX88" s="303"/>
      <c r="BY88" s="303"/>
      <c r="BZ88" s="303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  <c r="CW88" s="303"/>
      <c r="CX88" s="303"/>
      <c r="CY88" s="303"/>
      <c r="CZ88" s="303"/>
      <c r="DA88" s="303"/>
      <c r="DB88" s="303"/>
      <c r="DC88" s="303" t="s">
        <v>121</v>
      </c>
    </row>
    <row r="89" spans="2:107" ht="15" hidden="1" customHeight="1" x14ac:dyDescent="0.35">
      <c r="B89" s="299">
        <v>51</v>
      </c>
      <c r="C89" s="321" t="s">
        <v>70</v>
      </c>
      <c r="D89" s="321"/>
      <c r="E89" s="322" t="s">
        <v>5</v>
      </c>
      <c r="F89" s="317" t="s">
        <v>887</v>
      </c>
      <c r="G89" s="311">
        <f>SUM(H89:DC89)</f>
        <v>0</v>
      </c>
      <c r="H89" s="312">
        <f>H68-H84</f>
        <v>0</v>
      </c>
      <c r="I89" s="312">
        <f t="shared" ref="I89:DC89" si="63">I68-I84</f>
        <v>0</v>
      </c>
      <c r="J89" s="312">
        <f t="shared" si="63"/>
        <v>0</v>
      </c>
      <c r="K89" s="312">
        <f t="shared" si="63"/>
        <v>0</v>
      </c>
      <c r="L89" s="312">
        <f t="shared" si="63"/>
        <v>0</v>
      </c>
      <c r="M89" s="312">
        <f t="shared" si="63"/>
        <v>0</v>
      </c>
      <c r="N89" s="312">
        <f t="shared" si="63"/>
        <v>0</v>
      </c>
      <c r="O89" s="312">
        <f t="shared" si="63"/>
        <v>0</v>
      </c>
      <c r="P89" s="312">
        <f t="shared" si="63"/>
        <v>0</v>
      </c>
      <c r="Q89" s="312">
        <f t="shared" si="63"/>
        <v>0</v>
      </c>
      <c r="R89" s="312">
        <f t="shared" si="63"/>
        <v>0</v>
      </c>
      <c r="S89" s="312">
        <f t="shared" si="63"/>
        <v>0</v>
      </c>
      <c r="T89" s="312">
        <f t="shared" si="63"/>
        <v>0</v>
      </c>
      <c r="U89" s="312">
        <f t="shared" si="63"/>
        <v>0</v>
      </c>
      <c r="V89" s="312">
        <f t="shared" si="63"/>
        <v>0</v>
      </c>
      <c r="W89" s="312">
        <f t="shared" si="63"/>
        <v>0</v>
      </c>
      <c r="X89" s="312">
        <f t="shared" si="63"/>
        <v>0</v>
      </c>
      <c r="Y89" s="312">
        <f t="shared" si="63"/>
        <v>0</v>
      </c>
      <c r="Z89" s="312">
        <f t="shared" si="63"/>
        <v>0</v>
      </c>
      <c r="AA89" s="312">
        <f t="shared" si="63"/>
        <v>0</v>
      </c>
      <c r="AB89" s="312">
        <f t="shared" si="63"/>
        <v>0</v>
      </c>
      <c r="AC89" s="312">
        <f t="shared" si="63"/>
        <v>0</v>
      </c>
      <c r="AD89" s="312">
        <f t="shared" si="63"/>
        <v>0</v>
      </c>
      <c r="AE89" s="312">
        <f t="shared" si="63"/>
        <v>0</v>
      </c>
      <c r="AF89" s="312">
        <f t="shared" si="63"/>
        <v>0</v>
      </c>
      <c r="AG89" s="312">
        <f t="shared" si="63"/>
        <v>0</v>
      </c>
      <c r="AH89" s="312">
        <f t="shared" si="63"/>
        <v>0</v>
      </c>
      <c r="AI89" s="312">
        <f t="shared" si="63"/>
        <v>0</v>
      </c>
      <c r="AJ89" s="312">
        <f t="shared" si="63"/>
        <v>0</v>
      </c>
      <c r="AK89" s="312">
        <f t="shared" si="63"/>
        <v>0</v>
      </c>
      <c r="AL89" s="312">
        <f t="shared" si="63"/>
        <v>0</v>
      </c>
      <c r="AM89" s="312">
        <f t="shared" si="63"/>
        <v>0</v>
      </c>
      <c r="AN89" s="312">
        <f t="shared" si="63"/>
        <v>0</v>
      </c>
      <c r="AO89" s="312">
        <f t="shared" si="63"/>
        <v>0</v>
      </c>
      <c r="AP89" s="312">
        <f t="shared" si="63"/>
        <v>0</v>
      </c>
      <c r="AQ89" s="312">
        <f t="shared" si="63"/>
        <v>0</v>
      </c>
      <c r="AR89" s="312">
        <f t="shared" si="63"/>
        <v>0</v>
      </c>
      <c r="AS89" s="312">
        <f t="shared" si="63"/>
        <v>0</v>
      </c>
      <c r="AT89" s="312">
        <f t="shared" si="63"/>
        <v>0</v>
      </c>
      <c r="AU89" s="312">
        <f t="shared" si="63"/>
        <v>0</v>
      </c>
      <c r="AV89" s="312">
        <f t="shared" si="63"/>
        <v>0</v>
      </c>
      <c r="AW89" s="312">
        <f t="shared" si="63"/>
        <v>0</v>
      </c>
      <c r="AX89" s="312">
        <f t="shared" si="63"/>
        <v>0</v>
      </c>
      <c r="AY89" s="312">
        <f t="shared" si="63"/>
        <v>0</v>
      </c>
      <c r="AZ89" s="312">
        <f t="shared" si="63"/>
        <v>0</v>
      </c>
      <c r="BA89" s="312">
        <f t="shared" si="63"/>
        <v>0</v>
      </c>
      <c r="BB89" s="312">
        <f t="shared" si="63"/>
        <v>0</v>
      </c>
      <c r="BC89" s="312">
        <f t="shared" si="63"/>
        <v>0</v>
      </c>
      <c r="BD89" s="312">
        <f t="shared" si="63"/>
        <v>0</v>
      </c>
      <c r="BE89" s="312"/>
      <c r="BF89" s="312"/>
      <c r="BG89" s="312"/>
      <c r="BH89" s="312"/>
      <c r="BI89" s="312"/>
      <c r="BJ89" s="312"/>
      <c r="BK89" s="312"/>
      <c r="BL89" s="312"/>
      <c r="BM89" s="312"/>
      <c r="BN89" s="312"/>
      <c r="BO89" s="312"/>
      <c r="BP89" s="312"/>
      <c r="BQ89" s="312"/>
      <c r="BR89" s="312"/>
      <c r="BS89" s="312"/>
      <c r="BT89" s="312"/>
      <c r="BU89" s="312"/>
      <c r="BV89" s="312"/>
      <c r="BW89" s="312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2"/>
      <c r="CW89" s="312"/>
      <c r="CX89" s="312"/>
      <c r="CY89" s="312"/>
      <c r="CZ89" s="312"/>
      <c r="DA89" s="312"/>
      <c r="DB89" s="312"/>
      <c r="DC89" s="312">
        <f t="shared" si="63"/>
        <v>0</v>
      </c>
    </row>
    <row r="90" spans="2:107" ht="15" hidden="1" customHeight="1" x14ac:dyDescent="0.35">
      <c r="B90" s="299">
        <v>52</v>
      </c>
      <c r="C90" s="323" t="s">
        <v>124</v>
      </c>
      <c r="D90" s="324">
        <f>D45</f>
        <v>1835.19</v>
      </c>
      <c r="E90" s="316" t="s">
        <v>71</v>
      </c>
      <c r="F90" s="317" t="s">
        <v>888</v>
      </c>
      <c r="G90" s="319">
        <f>IF(G68=0,0,G89/G68)</f>
        <v>0</v>
      </c>
      <c r="H90" s="320">
        <f>IF(H68=0,0,H89/H68)</f>
        <v>0</v>
      </c>
      <c r="I90" s="320">
        <f t="shared" ref="I90:DC90" si="64">IF(I68=0,0,I89/I68)</f>
        <v>0</v>
      </c>
      <c r="J90" s="320">
        <f t="shared" si="64"/>
        <v>0</v>
      </c>
      <c r="K90" s="320">
        <f t="shared" si="64"/>
        <v>0</v>
      </c>
      <c r="L90" s="320">
        <f t="shared" si="64"/>
        <v>0</v>
      </c>
      <c r="M90" s="320">
        <f t="shared" si="64"/>
        <v>0</v>
      </c>
      <c r="N90" s="320">
        <f t="shared" si="64"/>
        <v>0</v>
      </c>
      <c r="O90" s="320">
        <f t="shared" si="64"/>
        <v>0</v>
      </c>
      <c r="P90" s="320">
        <f t="shared" si="64"/>
        <v>0</v>
      </c>
      <c r="Q90" s="320">
        <f t="shared" si="64"/>
        <v>0</v>
      </c>
      <c r="R90" s="320">
        <f t="shared" si="64"/>
        <v>0</v>
      </c>
      <c r="S90" s="320">
        <f t="shared" si="64"/>
        <v>0</v>
      </c>
      <c r="T90" s="320">
        <f t="shared" si="64"/>
        <v>0</v>
      </c>
      <c r="U90" s="320">
        <f t="shared" si="64"/>
        <v>0</v>
      </c>
      <c r="V90" s="320">
        <f t="shared" si="64"/>
        <v>0</v>
      </c>
      <c r="W90" s="320">
        <f t="shared" si="64"/>
        <v>0</v>
      </c>
      <c r="X90" s="320">
        <f t="shared" si="64"/>
        <v>0</v>
      </c>
      <c r="Y90" s="320">
        <f t="shared" si="64"/>
        <v>0</v>
      </c>
      <c r="Z90" s="320">
        <f t="shared" si="64"/>
        <v>0</v>
      </c>
      <c r="AA90" s="320">
        <f t="shared" si="64"/>
        <v>0</v>
      </c>
      <c r="AB90" s="320">
        <f t="shared" si="64"/>
        <v>0</v>
      </c>
      <c r="AC90" s="320">
        <f t="shared" si="64"/>
        <v>0</v>
      </c>
      <c r="AD90" s="320">
        <f t="shared" si="64"/>
        <v>0</v>
      </c>
      <c r="AE90" s="320">
        <f t="shared" si="64"/>
        <v>0</v>
      </c>
      <c r="AF90" s="320">
        <f t="shared" si="64"/>
        <v>0</v>
      </c>
      <c r="AG90" s="320">
        <f t="shared" si="64"/>
        <v>0</v>
      </c>
      <c r="AH90" s="320">
        <f t="shared" si="64"/>
        <v>0</v>
      </c>
      <c r="AI90" s="320">
        <f t="shared" si="64"/>
        <v>0</v>
      </c>
      <c r="AJ90" s="320">
        <f t="shared" si="64"/>
        <v>0</v>
      </c>
      <c r="AK90" s="320">
        <f t="shared" si="64"/>
        <v>0</v>
      </c>
      <c r="AL90" s="320">
        <f t="shared" si="64"/>
        <v>0</v>
      </c>
      <c r="AM90" s="320">
        <f t="shared" si="64"/>
        <v>0</v>
      </c>
      <c r="AN90" s="320">
        <f t="shared" si="64"/>
        <v>0</v>
      </c>
      <c r="AO90" s="320">
        <f t="shared" si="64"/>
        <v>0</v>
      </c>
      <c r="AP90" s="320">
        <f t="shared" si="64"/>
        <v>0</v>
      </c>
      <c r="AQ90" s="320">
        <f t="shared" si="64"/>
        <v>0</v>
      </c>
      <c r="AR90" s="320">
        <f t="shared" si="64"/>
        <v>0</v>
      </c>
      <c r="AS90" s="320">
        <f t="shared" si="64"/>
        <v>0</v>
      </c>
      <c r="AT90" s="320">
        <f t="shared" si="64"/>
        <v>0</v>
      </c>
      <c r="AU90" s="320">
        <f t="shared" si="64"/>
        <v>0</v>
      </c>
      <c r="AV90" s="320">
        <f t="shared" si="64"/>
        <v>0</v>
      </c>
      <c r="AW90" s="320">
        <f t="shared" si="64"/>
        <v>0</v>
      </c>
      <c r="AX90" s="320">
        <f t="shared" si="64"/>
        <v>0</v>
      </c>
      <c r="AY90" s="320">
        <f t="shared" si="64"/>
        <v>0</v>
      </c>
      <c r="AZ90" s="320">
        <f t="shared" si="64"/>
        <v>0</v>
      </c>
      <c r="BA90" s="320">
        <f t="shared" si="64"/>
        <v>0</v>
      </c>
      <c r="BB90" s="320">
        <f t="shared" si="64"/>
        <v>0</v>
      </c>
      <c r="BC90" s="320">
        <f t="shared" si="64"/>
        <v>0</v>
      </c>
      <c r="BD90" s="320">
        <f t="shared" si="64"/>
        <v>0</v>
      </c>
      <c r="BE90" s="320"/>
      <c r="BF90" s="320"/>
      <c r="BG90" s="320"/>
      <c r="BH90" s="320"/>
      <c r="BI90" s="320"/>
      <c r="BJ90" s="320"/>
      <c r="BK90" s="320"/>
      <c r="BL90" s="320"/>
      <c r="BM90" s="320"/>
      <c r="BN90" s="320"/>
      <c r="BO90" s="320"/>
      <c r="BP90" s="320"/>
      <c r="BQ90" s="320"/>
      <c r="BR90" s="320"/>
      <c r="BS90" s="320"/>
      <c r="BT90" s="320"/>
      <c r="BU90" s="320"/>
      <c r="BV90" s="320"/>
      <c r="BW90" s="320"/>
      <c r="BX90" s="320"/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0"/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0"/>
      <c r="CU90" s="320"/>
      <c r="CV90" s="320"/>
      <c r="CW90" s="320"/>
      <c r="CX90" s="320"/>
      <c r="CY90" s="320"/>
      <c r="CZ90" s="320"/>
      <c r="DA90" s="320"/>
      <c r="DB90" s="320"/>
      <c r="DC90" s="320">
        <f t="shared" si="64"/>
        <v>0</v>
      </c>
    </row>
    <row r="91" spans="2:107" ht="15" hidden="1" customHeight="1" x14ac:dyDescent="0.35">
      <c r="B91" s="299">
        <v>53</v>
      </c>
      <c r="C91" s="321" t="s">
        <v>72</v>
      </c>
      <c r="D91" s="321"/>
      <c r="E91" s="322" t="s">
        <v>4</v>
      </c>
      <c r="F91" s="317" t="s">
        <v>889</v>
      </c>
      <c r="G91" s="311">
        <f>SUM(H91:DC91)</f>
        <v>0</v>
      </c>
      <c r="H91" s="312">
        <f>H66-H82</f>
        <v>0</v>
      </c>
      <c r="I91" s="312">
        <f t="shared" ref="I91:DC91" si="65">I66-I82</f>
        <v>0</v>
      </c>
      <c r="J91" s="312">
        <f t="shared" si="65"/>
        <v>0</v>
      </c>
      <c r="K91" s="312">
        <f t="shared" si="65"/>
        <v>0</v>
      </c>
      <c r="L91" s="312">
        <f t="shared" si="65"/>
        <v>0</v>
      </c>
      <c r="M91" s="312">
        <f t="shared" si="65"/>
        <v>0</v>
      </c>
      <c r="N91" s="312">
        <f t="shared" si="65"/>
        <v>0</v>
      </c>
      <c r="O91" s="312">
        <f t="shared" si="65"/>
        <v>0</v>
      </c>
      <c r="P91" s="312">
        <f t="shared" si="65"/>
        <v>0</v>
      </c>
      <c r="Q91" s="312">
        <f t="shared" si="65"/>
        <v>0</v>
      </c>
      <c r="R91" s="312">
        <f t="shared" si="65"/>
        <v>0</v>
      </c>
      <c r="S91" s="312">
        <f t="shared" si="65"/>
        <v>0</v>
      </c>
      <c r="T91" s="312">
        <f t="shared" si="65"/>
        <v>0</v>
      </c>
      <c r="U91" s="312">
        <f t="shared" si="65"/>
        <v>0</v>
      </c>
      <c r="V91" s="312">
        <f t="shared" si="65"/>
        <v>0</v>
      </c>
      <c r="W91" s="312">
        <f t="shared" si="65"/>
        <v>0</v>
      </c>
      <c r="X91" s="312">
        <f t="shared" si="65"/>
        <v>0</v>
      </c>
      <c r="Y91" s="312">
        <f t="shared" si="65"/>
        <v>0</v>
      </c>
      <c r="Z91" s="312">
        <f t="shared" si="65"/>
        <v>0</v>
      </c>
      <c r="AA91" s="312">
        <f t="shared" si="65"/>
        <v>0</v>
      </c>
      <c r="AB91" s="312">
        <f t="shared" si="65"/>
        <v>0</v>
      </c>
      <c r="AC91" s="312">
        <f t="shared" si="65"/>
        <v>0</v>
      </c>
      <c r="AD91" s="312">
        <f t="shared" si="65"/>
        <v>0</v>
      </c>
      <c r="AE91" s="312">
        <f t="shared" si="65"/>
        <v>0</v>
      </c>
      <c r="AF91" s="312">
        <f t="shared" si="65"/>
        <v>0</v>
      </c>
      <c r="AG91" s="312">
        <f t="shared" si="65"/>
        <v>0</v>
      </c>
      <c r="AH91" s="312">
        <f t="shared" si="65"/>
        <v>0</v>
      </c>
      <c r="AI91" s="312">
        <f t="shared" si="65"/>
        <v>0</v>
      </c>
      <c r="AJ91" s="312">
        <f t="shared" si="65"/>
        <v>0</v>
      </c>
      <c r="AK91" s="312">
        <f t="shared" si="65"/>
        <v>0</v>
      </c>
      <c r="AL91" s="312">
        <f t="shared" si="65"/>
        <v>0</v>
      </c>
      <c r="AM91" s="312">
        <f t="shared" si="65"/>
        <v>0</v>
      </c>
      <c r="AN91" s="312">
        <f t="shared" si="65"/>
        <v>0</v>
      </c>
      <c r="AO91" s="312">
        <f t="shared" si="65"/>
        <v>0</v>
      </c>
      <c r="AP91" s="312">
        <f t="shared" si="65"/>
        <v>0</v>
      </c>
      <c r="AQ91" s="312">
        <f t="shared" si="65"/>
        <v>0</v>
      </c>
      <c r="AR91" s="312">
        <f t="shared" si="65"/>
        <v>0</v>
      </c>
      <c r="AS91" s="312">
        <f t="shared" si="65"/>
        <v>0</v>
      </c>
      <c r="AT91" s="312">
        <f t="shared" si="65"/>
        <v>0</v>
      </c>
      <c r="AU91" s="312">
        <f t="shared" si="65"/>
        <v>0</v>
      </c>
      <c r="AV91" s="312">
        <f t="shared" si="65"/>
        <v>0</v>
      </c>
      <c r="AW91" s="312">
        <f t="shared" si="65"/>
        <v>0</v>
      </c>
      <c r="AX91" s="312">
        <f t="shared" si="65"/>
        <v>0</v>
      </c>
      <c r="AY91" s="312">
        <f t="shared" si="65"/>
        <v>0</v>
      </c>
      <c r="AZ91" s="312">
        <f t="shared" si="65"/>
        <v>0</v>
      </c>
      <c r="BA91" s="312">
        <f t="shared" si="65"/>
        <v>0</v>
      </c>
      <c r="BB91" s="312">
        <f t="shared" si="65"/>
        <v>0</v>
      </c>
      <c r="BC91" s="312">
        <f t="shared" si="65"/>
        <v>0</v>
      </c>
      <c r="BD91" s="312">
        <f t="shared" si="65"/>
        <v>0</v>
      </c>
      <c r="BE91" s="312"/>
      <c r="BF91" s="312"/>
      <c r="BG91" s="312"/>
      <c r="BH91" s="312"/>
      <c r="BI91" s="312"/>
      <c r="BJ91" s="312"/>
      <c r="BK91" s="312"/>
      <c r="BL91" s="312"/>
      <c r="BM91" s="312"/>
      <c r="BN91" s="312"/>
      <c r="BO91" s="312"/>
      <c r="BP91" s="312"/>
      <c r="BQ91" s="312"/>
      <c r="BR91" s="312"/>
      <c r="BS91" s="312"/>
      <c r="BT91" s="312"/>
      <c r="BU91" s="312"/>
      <c r="BV91" s="312"/>
      <c r="BW91" s="312"/>
      <c r="BX91" s="312"/>
      <c r="BY91" s="312"/>
      <c r="BZ91" s="312"/>
      <c r="CA91" s="312"/>
      <c r="CB91" s="312"/>
      <c r="CC91" s="312"/>
      <c r="CD91" s="312"/>
      <c r="CE91" s="312"/>
      <c r="CF91" s="312"/>
      <c r="CG91" s="312"/>
      <c r="CH91" s="312"/>
      <c r="CI91" s="312"/>
      <c r="CJ91" s="312"/>
      <c r="CK91" s="312"/>
      <c r="CL91" s="312"/>
      <c r="CM91" s="312"/>
      <c r="CN91" s="312"/>
      <c r="CO91" s="312"/>
      <c r="CP91" s="312"/>
      <c r="CQ91" s="312"/>
      <c r="CR91" s="312"/>
      <c r="CS91" s="312"/>
      <c r="CT91" s="312"/>
      <c r="CU91" s="312"/>
      <c r="CV91" s="312"/>
      <c r="CW91" s="312"/>
      <c r="CX91" s="312"/>
      <c r="CY91" s="312"/>
      <c r="CZ91" s="312"/>
      <c r="DA91" s="312"/>
      <c r="DB91" s="312"/>
      <c r="DC91" s="312">
        <f t="shared" si="65"/>
        <v>0</v>
      </c>
    </row>
    <row r="92" spans="2:107" ht="15" hidden="1" customHeight="1" x14ac:dyDescent="0.35">
      <c r="B92" s="299">
        <v>54</v>
      </c>
      <c r="C92" s="323" t="s">
        <v>123</v>
      </c>
      <c r="D92" s="324">
        <f>D47</f>
        <v>659.31</v>
      </c>
      <c r="E92" s="316" t="s">
        <v>71</v>
      </c>
      <c r="F92" s="317" t="s">
        <v>890</v>
      </c>
      <c r="G92" s="325">
        <f>IF(G66=0,0,G91/G66)</f>
        <v>0</v>
      </c>
      <c r="H92" s="320">
        <f>IF(H66=0,0,H91/H66)</f>
        <v>0</v>
      </c>
      <c r="I92" s="320">
        <f t="shared" ref="I92:DC92" si="66">IF(I66=0,0,I91/I66)</f>
        <v>0</v>
      </c>
      <c r="J92" s="320">
        <f t="shared" si="66"/>
        <v>0</v>
      </c>
      <c r="K92" s="320">
        <f t="shared" si="66"/>
        <v>0</v>
      </c>
      <c r="L92" s="320">
        <f t="shared" si="66"/>
        <v>0</v>
      </c>
      <c r="M92" s="320">
        <f t="shared" si="66"/>
        <v>0</v>
      </c>
      <c r="N92" s="320">
        <f t="shared" si="66"/>
        <v>0</v>
      </c>
      <c r="O92" s="320">
        <f t="shared" si="66"/>
        <v>0</v>
      </c>
      <c r="P92" s="320">
        <f t="shared" si="66"/>
        <v>0</v>
      </c>
      <c r="Q92" s="320">
        <f t="shared" si="66"/>
        <v>0</v>
      </c>
      <c r="R92" s="320">
        <f t="shared" si="66"/>
        <v>0</v>
      </c>
      <c r="S92" s="320">
        <f t="shared" si="66"/>
        <v>0</v>
      </c>
      <c r="T92" s="320">
        <f t="shared" si="66"/>
        <v>0</v>
      </c>
      <c r="U92" s="320">
        <f t="shared" si="66"/>
        <v>0</v>
      </c>
      <c r="V92" s="320">
        <f t="shared" si="66"/>
        <v>0</v>
      </c>
      <c r="W92" s="320">
        <f t="shared" si="66"/>
        <v>0</v>
      </c>
      <c r="X92" s="320">
        <f t="shared" si="66"/>
        <v>0</v>
      </c>
      <c r="Y92" s="320">
        <f t="shared" si="66"/>
        <v>0</v>
      </c>
      <c r="Z92" s="320">
        <f t="shared" si="66"/>
        <v>0</v>
      </c>
      <c r="AA92" s="320">
        <f t="shared" si="66"/>
        <v>0</v>
      </c>
      <c r="AB92" s="320">
        <f t="shared" si="66"/>
        <v>0</v>
      </c>
      <c r="AC92" s="320">
        <f t="shared" si="66"/>
        <v>0</v>
      </c>
      <c r="AD92" s="320">
        <f t="shared" si="66"/>
        <v>0</v>
      </c>
      <c r="AE92" s="320">
        <f t="shared" si="66"/>
        <v>0</v>
      </c>
      <c r="AF92" s="320">
        <f t="shared" si="66"/>
        <v>0</v>
      </c>
      <c r="AG92" s="320">
        <f t="shared" si="66"/>
        <v>0</v>
      </c>
      <c r="AH92" s="320">
        <f t="shared" si="66"/>
        <v>0</v>
      </c>
      <c r="AI92" s="320">
        <f t="shared" si="66"/>
        <v>0</v>
      </c>
      <c r="AJ92" s="320">
        <f t="shared" si="66"/>
        <v>0</v>
      </c>
      <c r="AK92" s="320">
        <f t="shared" si="66"/>
        <v>0</v>
      </c>
      <c r="AL92" s="320">
        <f t="shared" si="66"/>
        <v>0</v>
      </c>
      <c r="AM92" s="320">
        <f t="shared" si="66"/>
        <v>0</v>
      </c>
      <c r="AN92" s="320">
        <f t="shared" si="66"/>
        <v>0</v>
      </c>
      <c r="AO92" s="320">
        <f t="shared" si="66"/>
        <v>0</v>
      </c>
      <c r="AP92" s="320">
        <f t="shared" si="66"/>
        <v>0</v>
      </c>
      <c r="AQ92" s="320">
        <f t="shared" si="66"/>
        <v>0</v>
      </c>
      <c r="AR92" s="320">
        <f t="shared" si="66"/>
        <v>0</v>
      </c>
      <c r="AS92" s="320">
        <f t="shared" si="66"/>
        <v>0</v>
      </c>
      <c r="AT92" s="320">
        <f t="shared" si="66"/>
        <v>0</v>
      </c>
      <c r="AU92" s="320">
        <f t="shared" si="66"/>
        <v>0</v>
      </c>
      <c r="AV92" s="320">
        <f t="shared" si="66"/>
        <v>0</v>
      </c>
      <c r="AW92" s="320">
        <f t="shared" si="66"/>
        <v>0</v>
      </c>
      <c r="AX92" s="320">
        <f t="shared" si="66"/>
        <v>0</v>
      </c>
      <c r="AY92" s="320">
        <f t="shared" si="66"/>
        <v>0</v>
      </c>
      <c r="AZ92" s="320">
        <f t="shared" si="66"/>
        <v>0</v>
      </c>
      <c r="BA92" s="320">
        <f t="shared" si="66"/>
        <v>0</v>
      </c>
      <c r="BB92" s="320">
        <f t="shared" si="66"/>
        <v>0</v>
      </c>
      <c r="BC92" s="320">
        <f t="shared" si="66"/>
        <v>0</v>
      </c>
      <c r="BD92" s="320">
        <f t="shared" si="66"/>
        <v>0</v>
      </c>
      <c r="BE92" s="320"/>
      <c r="BF92" s="320"/>
      <c r="BG92" s="320"/>
      <c r="BH92" s="320"/>
      <c r="BI92" s="320"/>
      <c r="BJ92" s="320"/>
      <c r="BK92" s="320"/>
      <c r="BL92" s="320"/>
      <c r="BM92" s="320"/>
      <c r="BN92" s="320"/>
      <c r="BO92" s="320"/>
      <c r="BP92" s="320"/>
      <c r="BQ92" s="320"/>
      <c r="BR92" s="320"/>
      <c r="BS92" s="320"/>
      <c r="BT92" s="320"/>
      <c r="BU92" s="320"/>
      <c r="BV92" s="320"/>
      <c r="BW92" s="320"/>
      <c r="BX92" s="320"/>
      <c r="BY92" s="320"/>
      <c r="BZ92" s="320"/>
      <c r="CA92" s="320"/>
      <c r="CB92" s="320"/>
      <c r="CC92" s="320"/>
      <c r="CD92" s="320"/>
      <c r="CE92" s="320"/>
      <c r="CF92" s="320"/>
      <c r="CG92" s="320"/>
      <c r="CH92" s="320"/>
      <c r="CI92" s="320"/>
      <c r="CJ92" s="320"/>
      <c r="CK92" s="320"/>
      <c r="CL92" s="320"/>
      <c r="CM92" s="320"/>
      <c r="CN92" s="320"/>
      <c r="CO92" s="320"/>
      <c r="CP92" s="320"/>
      <c r="CQ92" s="320"/>
      <c r="CR92" s="320"/>
      <c r="CS92" s="320"/>
      <c r="CT92" s="320"/>
      <c r="CU92" s="320"/>
      <c r="CV92" s="320"/>
      <c r="CW92" s="320"/>
      <c r="CX92" s="320"/>
      <c r="CY92" s="320"/>
      <c r="CZ92" s="320"/>
      <c r="DA92" s="320"/>
      <c r="DB92" s="320"/>
      <c r="DC92" s="320">
        <f t="shared" si="66"/>
        <v>0</v>
      </c>
    </row>
    <row r="93" spans="2:107" ht="15" hidden="1" customHeight="1" x14ac:dyDescent="0.35">
      <c r="B93" s="326"/>
      <c r="C93" s="327" t="s">
        <v>941</v>
      </c>
      <c r="D93" s="327"/>
      <c r="E93" s="328" t="s">
        <v>125</v>
      </c>
      <c r="F93" s="329" t="s">
        <v>899</v>
      </c>
      <c r="G93" s="330">
        <f>SUM(H93:DC93)</f>
        <v>0</v>
      </c>
      <c r="H93" s="331">
        <f>H89*$D$90+H91*$D$92</f>
        <v>0</v>
      </c>
      <c r="I93" s="331">
        <f t="shared" ref="I93:DC93" si="67">I89*$D$90+I91*$D$92</f>
        <v>0</v>
      </c>
      <c r="J93" s="331">
        <f t="shared" si="67"/>
        <v>0</v>
      </c>
      <c r="K93" s="331">
        <f t="shared" si="67"/>
        <v>0</v>
      </c>
      <c r="L93" s="331">
        <f t="shared" si="67"/>
        <v>0</v>
      </c>
      <c r="M93" s="331">
        <f t="shared" si="67"/>
        <v>0</v>
      </c>
      <c r="N93" s="331">
        <f t="shared" si="67"/>
        <v>0</v>
      </c>
      <c r="O93" s="331">
        <f t="shared" si="67"/>
        <v>0</v>
      </c>
      <c r="P93" s="331">
        <f t="shared" si="67"/>
        <v>0</v>
      </c>
      <c r="Q93" s="331">
        <f t="shared" si="67"/>
        <v>0</v>
      </c>
      <c r="R93" s="331">
        <f t="shared" si="67"/>
        <v>0</v>
      </c>
      <c r="S93" s="331">
        <f t="shared" si="67"/>
        <v>0</v>
      </c>
      <c r="T93" s="331">
        <f t="shared" si="67"/>
        <v>0</v>
      </c>
      <c r="U93" s="331">
        <f t="shared" si="67"/>
        <v>0</v>
      </c>
      <c r="V93" s="331">
        <f t="shared" si="67"/>
        <v>0</v>
      </c>
      <c r="W93" s="331">
        <f t="shared" si="67"/>
        <v>0</v>
      </c>
      <c r="X93" s="331">
        <f t="shared" si="67"/>
        <v>0</v>
      </c>
      <c r="Y93" s="331">
        <f t="shared" si="67"/>
        <v>0</v>
      </c>
      <c r="Z93" s="331">
        <f t="shared" si="67"/>
        <v>0</v>
      </c>
      <c r="AA93" s="331">
        <f t="shared" si="67"/>
        <v>0</v>
      </c>
      <c r="AB93" s="331">
        <f t="shared" si="67"/>
        <v>0</v>
      </c>
      <c r="AC93" s="331">
        <f t="shared" si="67"/>
        <v>0</v>
      </c>
      <c r="AD93" s="331">
        <f t="shared" si="67"/>
        <v>0</v>
      </c>
      <c r="AE93" s="331">
        <f t="shared" si="67"/>
        <v>0</v>
      </c>
      <c r="AF93" s="331">
        <f t="shared" si="67"/>
        <v>0</v>
      </c>
      <c r="AG93" s="331">
        <f t="shared" si="67"/>
        <v>0</v>
      </c>
      <c r="AH93" s="331">
        <f t="shared" si="67"/>
        <v>0</v>
      </c>
      <c r="AI93" s="331">
        <f t="shared" si="67"/>
        <v>0</v>
      </c>
      <c r="AJ93" s="331">
        <f t="shared" si="67"/>
        <v>0</v>
      </c>
      <c r="AK93" s="331">
        <f t="shared" si="67"/>
        <v>0</v>
      </c>
      <c r="AL93" s="331">
        <f t="shared" si="67"/>
        <v>0</v>
      </c>
      <c r="AM93" s="331">
        <f t="shared" si="67"/>
        <v>0</v>
      </c>
      <c r="AN93" s="331">
        <f t="shared" si="67"/>
        <v>0</v>
      </c>
      <c r="AO93" s="331">
        <f t="shared" si="67"/>
        <v>0</v>
      </c>
      <c r="AP93" s="331">
        <f t="shared" si="67"/>
        <v>0</v>
      </c>
      <c r="AQ93" s="331">
        <f t="shared" si="67"/>
        <v>0</v>
      </c>
      <c r="AR93" s="331">
        <f t="shared" si="67"/>
        <v>0</v>
      </c>
      <c r="AS93" s="331">
        <f t="shared" si="67"/>
        <v>0</v>
      </c>
      <c r="AT93" s="331">
        <f t="shared" si="67"/>
        <v>0</v>
      </c>
      <c r="AU93" s="331">
        <f t="shared" si="67"/>
        <v>0</v>
      </c>
      <c r="AV93" s="331">
        <f t="shared" si="67"/>
        <v>0</v>
      </c>
      <c r="AW93" s="331">
        <f t="shared" si="67"/>
        <v>0</v>
      </c>
      <c r="AX93" s="331">
        <f t="shared" si="67"/>
        <v>0</v>
      </c>
      <c r="AY93" s="331">
        <f t="shared" si="67"/>
        <v>0</v>
      </c>
      <c r="AZ93" s="331">
        <f t="shared" si="67"/>
        <v>0</v>
      </c>
      <c r="BA93" s="331">
        <f t="shared" si="67"/>
        <v>0</v>
      </c>
      <c r="BB93" s="331">
        <f t="shared" si="67"/>
        <v>0</v>
      </c>
      <c r="BC93" s="331">
        <f t="shared" si="67"/>
        <v>0</v>
      </c>
      <c r="BD93" s="331">
        <f t="shared" si="67"/>
        <v>0</v>
      </c>
      <c r="BE93" s="331"/>
      <c r="BF93" s="331"/>
      <c r="BG93" s="331"/>
      <c r="BH93" s="331"/>
      <c r="BI93" s="331"/>
      <c r="BJ93" s="331"/>
      <c r="BK93" s="331"/>
      <c r="BL93" s="331"/>
      <c r="BM93" s="331"/>
      <c r="BN93" s="331"/>
      <c r="BO93" s="331"/>
      <c r="BP93" s="331"/>
      <c r="BQ93" s="331"/>
      <c r="BR93" s="331"/>
      <c r="BS93" s="331"/>
      <c r="BT93" s="331"/>
      <c r="BU93" s="331"/>
      <c r="BV93" s="331"/>
      <c r="BW93" s="331"/>
      <c r="BX93" s="331"/>
      <c r="BY93" s="331"/>
      <c r="BZ93" s="331"/>
      <c r="CA93" s="331"/>
      <c r="CB93" s="331"/>
      <c r="CC93" s="331"/>
      <c r="CD93" s="331"/>
      <c r="CE93" s="331"/>
      <c r="CF93" s="331"/>
      <c r="CG93" s="331"/>
      <c r="CH93" s="331"/>
      <c r="CI93" s="331"/>
      <c r="CJ93" s="331"/>
      <c r="CK93" s="331"/>
      <c r="CL93" s="331"/>
      <c r="CM93" s="331"/>
      <c r="CN93" s="331"/>
      <c r="CO93" s="331"/>
      <c r="CP93" s="331"/>
      <c r="CQ93" s="331"/>
      <c r="CR93" s="331"/>
      <c r="CS93" s="331"/>
      <c r="CT93" s="331"/>
      <c r="CU93" s="331"/>
      <c r="CV93" s="331"/>
      <c r="CW93" s="331"/>
      <c r="CX93" s="331"/>
      <c r="CY93" s="331"/>
      <c r="CZ93" s="331"/>
      <c r="DA93" s="331"/>
      <c r="DB93" s="331"/>
      <c r="DC93" s="331">
        <f t="shared" si="67"/>
        <v>0</v>
      </c>
    </row>
    <row r="94" spans="2:107" ht="15" hidden="1" customHeight="1" x14ac:dyDescent="0.35">
      <c r="H94" s="332"/>
      <c r="I94" s="332"/>
    </row>
    <row r="95" spans="2:107" ht="15" hidden="1" customHeight="1" x14ac:dyDescent="0.45">
      <c r="E95" s="247" t="s">
        <v>1232</v>
      </c>
      <c r="F95" s="248"/>
      <c r="G95" s="249">
        <f>RCB!$G$29</f>
        <v>0</v>
      </c>
      <c r="H95" s="332"/>
      <c r="I95" s="247" t="s">
        <v>1233</v>
      </c>
      <c r="J95" s="248"/>
      <c r="K95" s="249">
        <f>RCB!$J$29</f>
        <v>0</v>
      </c>
    </row>
    <row r="96" spans="2:107" ht="15" hidden="1" customHeight="1" x14ac:dyDescent="0.45">
      <c r="E96" s="247" t="s">
        <v>1230</v>
      </c>
      <c r="F96" s="248"/>
      <c r="G96" s="249">
        <f>RCB!$H$29</f>
        <v>0</v>
      </c>
      <c r="H96" s="332"/>
      <c r="I96" s="247" t="s">
        <v>1230</v>
      </c>
      <c r="J96" s="248"/>
      <c r="K96" s="249">
        <f>RCB!$K$29</f>
        <v>0</v>
      </c>
    </row>
    <row r="97" spans="8:9" ht="15" hidden="1" customHeight="1" x14ac:dyDescent="0.35">
      <c r="H97" s="332"/>
      <c r="I97" s="332"/>
    </row>
    <row r="98" spans="8:9" ht="15" hidden="1" customHeight="1" x14ac:dyDescent="0.35"/>
  </sheetData>
  <mergeCells count="20">
    <mergeCell ref="B34:B38"/>
    <mergeCell ref="B55:F55"/>
    <mergeCell ref="B42:F42"/>
    <mergeCell ref="B71:F71"/>
    <mergeCell ref="B59:B60"/>
    <mergeCell ref="B2:F2"/>
    <mergeCell ref="B22:F22"/>
    <mergeCell ref="C26:C27"/>
    <mergeCell ref="C28:C29"/>
    <mergeCell ref="B31:B33"/>
    <mergeCell ref="B11:B13"/>
    <mergeCell ref="C6:C7"/>
    <mergeCell ref="C8:C9"/>
    <mergeCell ref="B14:B18"/>
    <mergeCell ref="B87:F87"/>
    <mergeCell ref="B61:B63"/>
    <mergeCell ref="B64:B65"/>
    <mergeCell ref="B77:B79"/>
    <mergeCell ref="B80:B81"/>
    <mergeCell ref="B75:B76"/>
  </mergeCells>
  <conditionalFormatting sqref="G5:G20 G25:G40 G57:G69 G73:G85 G89:G93">
    <cfRule type="expression" dxfId="137" priority="26">
      <formula>G5="ERRO"</formula>
    </cfRule>
  </conditionalFormatting>
  <conditionalFormatting sqref="G44:G50">
    <cfRule type="expression" dxfId="136" priority="11">
      <formula>G44="ERRO"</formula>
    </cfRule>
  </conditionalFormatting>
  <conditionalFormatting sqref="G52:G53">
    <cfRule type="expression" dxfId="135" priority="23">
      <formula>AND(G52&lt;=#REF!,G52&gt;0)</formula>
    </cfRule>
    <cfRule type="expression" dxfId="134" priority="24">
      <formula>OR(G52&gt;#REF!,G52&lt;0)</formula>
    </cfRule>
  </conditionalFormatting>
  <conditionalFormatting sqref="G95:G96">
    <cfRule type="expression" dxfId="133" priority="21">
      <formula>AND(G95&lt;=#REF!,G95&gt;0)</formula>
    </cfRule>
    <cfRule type="expression" dxfId="132" priority="22">
      <formula>OR(G95&gt;#REF!,G95&lt;0)</formula>
    </cfRule>
  </conditionalFormatting>
  <conditionalFormatting sqref="H12:DC12">
    <cfRule type="expression" dxfId="131" priority="5">
      <formula>OR(H12&gt;365,H12&lt;0)</formula>
    </cfRule>
  </conditionalFormatting>
  <conditionalFormatting sqref="H13:DC13 H33:DC33 H63:DC63 H79:DC79">
    <cfRule type="expression" dxfId="130" priority="25">
      <formula>OR(H13&gt;8760,H13&lt;0)</formula>
    </cfRule>
  </conditionalFormatting>
  <conditionalFormatting sqref="H14:DC14">
    <cfRule type="expression" dxfId="129" priority="3">
      <formula>OR(H14&gt;3,H14&lt;0)</formula>
    </cfRule>
  </conditionalFormatting>
  <conditionalFormatting sqref="H15:DC15">
    <cfRule type="expression" dxfId="128" priority="2">
      <formula>OR(H15&gt;22,H15&lt;0)</formula>
    </cfRule>
  </conditionalFormatting>
  <conditionalFormatting sqref="H16:DC16">
    <cfRule type="expression" dxfId="127" priority="1">
      <formula>OR(H16&gt;12,H16&lt;0)</formula>
    </cfRule>
  </conditionalFormatting>
  <conditionalFormatting sqref="H18:DC18 H38:DC38 H65:DC65 H81:DC81">
    <cfRule type="expression" dxfId="126" priority="27">
      <formula>OR(H18&gt;1,H18&lt;0)</formula>
    </cfRule>
  </conditionalFormatting>
  <conditionalFormatting sqref="H32:DC32">
    <cfRule type="expression" dxfId="125" priority="6">
      <formula>OR(H32&gt;365,H32&lt;0)</formula>
    </cfRule>
  </conditionalFormatting>
  <conditionalFormatting sqref="H34:DC34">
    <cfRule type="expression" dxfId="124" priority="17">
      <formula>OR(H34&gt;3,H34&lt;0)</formula>
    </cfRule>
  </conditionalFormatting>
  <conditionalFormatting sqref="H35:DC35">
    <cfRule type="expression" dxfId="123" priority="16">
      <formula>OR(H35&gt;22,H35&lt;0)</formula>
    </cfRule>
  </conditionalFormatting>
  <conditionalFormatting sqref="H36:DC36">
    <cfRule type="expression" dxfId="122" priority="15">
      <formula>OR(H36&gt;12,H36&lt;0)</formula>
    </cfRule>
  </conditionalFormatting>
  <conditionalFormatting sqref="H62:DC62 H78:DC78">
    <cfRule type="expression" dxfId="121" priority="28">
      <formula>OR(H62&gt;365,H62&lt;0)</formula>
    </cfRule>
  </conditionalFormatting>
  <conditionalFormatting sqref="K95:K96">
    <cfRule type="expression" dxfId="120" priority="13">
      <formula>AND(K95&lt;=#REF!,K95&gt;0)</formula>
    </cfRule>
    <cfRule type="expression" dxfId="119" priority="14">
      <formula>OR(K95&gt;#REF!,K95&lt;0)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8:F18 DC1:IV1 A13:G13 A12:G12 A17:G17 A14 A15:G15 A16:G16 DC51:IV65536 E45:F45 A51:F89 E47:F47 A91:F91 A90:C90 E90:F90 A92:C92 E92:F92 A48:F48 H25:BD25 H41:BD43 I80:BD80 H81:BD92 I77:BD78 H79:BD79 I74:BD75 H76:BD76 I64:BD64 H65:BD73 I61:BD62 H63:BD63 I58:BD59 H60:BD60 H51:BD57 I28:BD29 I8:BD9 A93:BD65536 A5:A11 DD25:IV48 A32:F33 F26 DD2:IV3 A1:BD3 C5:G5 C6:G6 C7:G7 C8:G8 C9:G9 C10:G11 C14:G14 A21:F23 A19:A20 C19:F20 C25:F25 C26:D26 C27:F27 C28:F28 C29:F29 A25:A31 C30:F31 A35:F38 A34 C34:F34 A41:F43 A39:A40 C39:F40 A44:A47 C44:F44 C45 C46:F46 C47 DD5:IV23 H21:BD23 H24:DC24" unlockedFormula="1"/>
    <ignoredError sqref="G51:G92 G25:G43 G18:G23" formula="1" unlockedFormula="1"/>
    <ignoredError sqref="G45:G47 L33:AC33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BCBED6-1638-4721-ACC2-1052307B626E}">
          <x14:formula1>
            <xm:f>'AUX1'!$A$2:$A$21</xm:f>
          </x14:formula1>
          <xm:sqref>H4:AA4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B2:Z161"/>
  <sheetViews>
    <sheetView zoomScale="90" zoomScaleNormal="90" workbookViewId="0">
      <selection activeCell="H8" sqref="H8"/>
    </sheetView>
  </sheetViews>
  <sheetFormatPr defaultColWidth="9.1796875" defaultRowHeight="15" customHeight="1" outlineLevelRow="1" x14ac:dyDescent="0.35"/>
  <cols>
    <col min="1" max="1" width="3.7265625" style="53" customWidth="1"/>
    <col min="2" max="2" width="3.26953125" style="53" bestFit="1" customWidth="1"/>
    <col min="3" max="7" width="10.7265625" style="53" customWidth="1"/>
    <col min="8" max="9" width="11.453125" style="53" bestFit="1" customWidth="1"/>
    <col min="10" max="11" width="18.81640625" style="53" bestFit="1" customWidth="1"/>
    <col min="12" max="12" width="16.1796875" style="53" customWidth="1"/>
    <col min="13" max="13" width="18" style="53" bestFit="1" customWidth="1"/>
    <col min="14" max="14" width="18.81640625" style="53" bestFit="1" customWidth="1"/>
    <col min="15" max="15" width="3.7265625" style="53" customWidth="1"/>
    <col min="16" max="16" width="7.81640625" style="53" customWidth="1"/>
    <col min="17" max="17" width="10.7265625" style="53" customWidth="1"/>
    <col min="18" max="18" width="9.2695312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2" width="9.26953125" style="53" bestFit="1" customWidth="1"/>
    <col min="23" max="23" width="8.26953125" style="53" bestFit="1" customWidth="1"/>
    <col min="24" max="25" width="17.7265625" style="53" bestFit="1" customWidth="1"/>
    <col min="26" max="16384" width="9.1796875" style="53"/>
  </cols>
  <sheetData>
    <row r="2" spans="2:26" ht="15" customHeight="1" x14ac:dyDescent="0.35">
      <c r="B2" s="766" t="s">
        <v>1343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EQUIPAMENTOS SOLAR FOTOVOLTAICO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46" t="s">
        <v>1340</v>
      </c>
      <c r="D6" s="846"/>
      <c r="E6" s="846"/>
      <c r="F6" s="846"/>
      <c r="G6" s="815"/>
      <c r="H6" s="19">
        <v>25</v>
      </c>
      <c r="I6" s="2"/>
      <c r="J6" s="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 t="shared" ref="Q6:Q24" si="0">IF(OR(C6=0,C6=""),"",C6)</f>
        <v>Módulos</v>
      </c>
      <c r="R6" s="813"/>
      <c r="S6" s="813"/>
      <c r="T6" s="813"/>
      <c r="U6" s="814"/>
      <c r="V6" s="202" t="str">
        <f>IF(N6=0,"",H6)</f>
        <v/>
      </c>
      <c r="W6" s="203">
        <f>IF(OR(V6="",V6=0),0,(Projeto!$AD$8*((1+Projeto!$AD$8)^V6))/(((1+Projeto!$AD$8)^V6)-1))</f>
        <v>0</v>
      </c>
      <c r="X6" s="204">
        <f>IF(AND(K6&gt;0,CustoContabil!$F$6&gt;0),K6*(CustoContabil!$F$21/CustoContabil!$F$6)*W6,0)</f>
        <v>0</v>
      </c>
      <c r="Y6" s="204">
        <f>IF(AND(N6&gt;0,CustoContabil!$D$6&gt;0),N6*(CustoContabil!$D$21/CustoContabil!$D$6)*W6,0)</f>
        <v>0</v>
      </c>
      <c r="Z6" s="205"/>
    </row>
    <row r="7" spans="2:26" ht="15" customHeight="1" x14ac:dyDescent="0.35">
      <c r="B7" s="199">
        <v>2</v>
      </c>
      <c r="C7" s="846" t="s">
        <v>1341</v>
      </c>
      <c r="D7" s="846"/>
      <c r="E7" s="846"/>
      <c r="F7" s="846"/>
      <c r="G7" s="815"/>
      <c r="H7" s="5">
        <v>15</v>
      </c>
      <c r="I7" s="3"/>
      <c r="J7" s="1"/>
      <c r="K7" s="169">
        <f t="shared" ref="K7:K56" si="1">N7-L7-M7</f>
        <v>0</v>
      </c>
      <c r="L7" s="1"/>
      <c r="M7" s="1"/>
      <c r="N7" s="169">
        <f t="shared" ref="N7:N56" si="2">I7*J7</f>
        <v>0</v>
      </c>
      <c r="P7" s="199">
        <f t="shared" ref="P7:P55" si="3">B7</f>
        <v>2</v>
      </c>
      <c r="Q7" s="813" t="str">
        <f t="shared" si="0"/>
        <v>Inversores</v>
      </c>
      <c r="R7" s="813"/>
      <c r="S7" s="813"/>
      <c r="T7" s="813"/>
      <c r="U7" s="814"/>
      <c r="V7" s="202" t="str">
        <f t="shared" ref="V7:V56" si="4">IF(N7=0,"",H7)</f>
        <v/>
      </c>
      <c r="W7" s="203">
        <f>IF(OR(V7="",V7=0),0,(Projeto!$AD$8*((1+Projeto!$AD$8)^V7))/(((1+Projeto!$AD$8)^V7)-1))</f>
        <v>0</v>
      </c>
      <c r="X7" s="204">
        <f>IF(AND(K7&gt;0,CustoContabil!$F$6&gt;0),K7*(CustoContabil!$F$21/CustoContabil!$F$6)*W7,0)</f>
        <v>0</v>
      </c>
      <c r="Y7" s="204">
        <f>IF(AND(N7&gt;0,CustoContabil!$D$6&gt;0),N7*(CustoContabil!$D$21/CustoContabil!$D$6)*W7,0)</f>
        <v>0</v>
      </c>
    </row>
    <row r="8" spans="2:26" ht="15" customHeight="1" x14ac:dyDescent="0.35">
      <c r="B8" s="199">
        <v>3</v>
      </c>
      <c r="C8" s="846" t="s">
        <v>1377</v>
      </c>
      <c r="D8" s="846"/>
      <c r="E8" s="846"/>
      <c r="F8" s="846"/>
      <c r="G8" s="815"/>
      <c r="H8" s="5">
        <v>20</v>
      </c>
      <c r="I8" s="3"/>
      <c r="J8" s="1"/>
      <c r="K8" s="169">
        <f t="shared" si="1"/>
        <v>0</v>
      </c>
      <c r="L8" s="1"/>
      <c r="M8" s="1"/>
      <c r="N8" s="169">
        <f t="shared" si="2"/>
        <v>0</v>
      </c>
      <c r="P8" s="199">
        <f t="shared" si="3"/>
        <v>3</v>
      </c>
      <c r="Q8" s="813" t="str">
        <f t="shared" si="0"/>
        <v>Estrutura</v>
      </c>
      <c r="R8" s="813"/>
      <c r="S8" s="813"/>
      <c r="T8" s="813"/>
      <c r="U8" s="814"/>
      <c r="V8" s="202" t="str">
        <f t="shared" si="4"/>
        <v/>
      </c>
      <c r="W8" s="203">
        <f>IF(OR(V8="",V8=0),0,(Projeto!$AD$8*((1+Projeto!$AD$8)^V8))/(((1+Projeto!$AD$8)^V8)-1))</f>
        <v>0</v>
      </c>
      <c r="X8" s="204">
        <f>IF(AND(K8&gt;0,CustoContabil!$F$6&gt;0),K8*(CustoContabil!$F$21/CustoContabil!$F$6)*W8,0)</f>
        <v>0</v>
      </c>
      <c r="Y8" s="204">
        <f>IF(AND(N8&gt;0,CustoContabil!$D$6&gt;0),N8*(CustoContabil!$D$21/CustoContabil!$D$6)*W8,0)</f>
        <v>0</v>
      </c>
    </row>
    <row r="9" spans="2:26" ht="15" customHeight="1" x14ac:dyDescent="0.35">
      <c r="B9" s="199">
        <v>4</v>
      </c>
      <c r="C9" s="846"/>
      <c r="D9" s="846"/>
      <c r="E9" s="846"/>
      <c r="F9" s="846"/>
      <c r="G9" s="815"/>
      <c r="H9" s="5"/>
      <c r="I9" s="3"/>
      <c r="J9" s="1"/>
      <c r="K9" s="169">
        <f t="shared" si="1"/>
        <v>0</v>
      </c>
      <c r="L9" s="1"/>
      <c r="M9" s="1"/>
      <c r="N9" s="169">
        <f t="shared" si="2"/>
        <v>0</v>
      </c>
      <c r="P9" s="199">
        <f t="shared" si="3"/>
        <v>4</v>
      </c>
      <c r="Q9" s="813" t="str">
        <f t="shared" si="0"/>
        <v/>
      </c>
      <c r="R9" s="813"/>
      <c r="S9" s="813"/>
      <c r="T9" s="813"/>
      <c r="U9" s="814"/>
      <c r="V9" s="202" t="str">
        <f t="shared" si="4"/>
        <v/>
      </c>
      <c r="W9" s="203">
        <f>IF(OR(V9="",V9=0),0,(Projeto!$AD$8*((1+Projeto!$AD$8)^V9))/(((1+Projeto!$AD$8)^V9)-1))</f>
        <v>0</v>
      </c>
      <c r="X9" s="204">
        <f>IF(AND(K9&gt;0,CustoContabil!$F$6&gt;0),K9*(CustoContabil!$F$21/CustoContabil!$F$6)*W9,0)</f>
        <v>0</v>
      </c>
      <c r="Y9" s="204">
        <f>IF(AND(N9&gt;0,CustoContabil!$D$6&gt;0),N9*(CustoContabil!$D$21/CustoContabil!$D$6)*W9,0)</f>
        <v>0</v>
      </c>
    </row>
    <row r="10" spans="2:26" ht="15" customHeight="1" x14ac:dyDescent="0.35">
      <c r="B10" s="199">
        <v>5</v>
      </c>
      <c r="C10" s="846"/>
      <c r="D10" s="846"/>
      <c r="E10" s="846"/>
      <c r="F10" s="846"/>
      <c r="G10" s="815"/>
      <c r="H10" s="5"/>
      <c r="I10" s="3"/>
      <c r="J10" s="1"/>
      <c r="K10" s="169">
        <f t="shared" si="1"/>
        <v>0</v>
      </c>
      <c r="L10" s="1"/>
      <c r="M10" s="1"/>
      <c r="N10" s="169">
        <f t="shared" si="2"/>
        <v>0</v>
      </c>
      <c r="P10" s="199">
        <f t="shared" si="3"/>
        <v>5</v>
      </c>
      <c r="Q10" s="813" t="str">
        <f t="shared" si="0"/>
        <v/>
      </c>
      <c r="R10" s="813"/>
      <c r="S10" s="813"/>
      <c r="T10" s="813"/>
      <c r="U10" s="814"/>
      <c r="V10" s="202" t="str">
        <f t="shared" si="4"/>
        <v/>
      </c>
      <c r="W10" s="203">
        <f>IF(OR(V10="",V10=0),0,(Projeto!$AD$8*((1+Projeto!$AD$8)^V10))/(((1+Projeto!$AD$8)^V10)-1))</f>
        <v>0</v>
      </c>
      <c r="X10" s="204">
        <f>IF(AND(K10&gt;0,CustoContabil!$F$6&gt;0),K10*(CustoContabil!$F$21/CustoContabil!$F$6)*W10,0)</f>
        <v>0</v>
      </c>
      <c r="Y10" s="204">
        <f>IF(AND(N10&gt;0,CustoContabil!$D$6&gt;0),N10*(CustoContabil!$D$21/CustoContabil!$D$6)*W10,0)</f>
        <v>0</v>
      </c>
    </row>
    <row r="11" spans="2:26" ht="15" customHeight="1" x14ac:dyDescent="0.35">
      <c r="B11" s="199">
        <v>6</v>
      </c>
      <c r="C11" s="846"/>
      <c r="D11" s="846"/>
      <c r="E11" s="846"/>
      <c r="F11" s="846"/>
      <c r="G11" s="815"/>
      <c r="H11" s="5"/>
      <c r="I11" s="3"/>
      <c r="J11" s="1"/>
      <c r="K11" s="169">
        <f t="shared" si="1"/>
        <v>0</v>
      </c>
      <c r="L11" s="1"/>
      <c r="M11" s="1"/>
      <c r="N11" s="169">
        <f t="shared" si="2"/>
        <v>0</v>
      </c>
      <c r="P11" s="199">
        <f t="shared" si="3"/>
        <v>6</v>
      </c>
      <c r="Q11" s="813" t="str">
        <f t="shared" si="0"/>
        <v/>
      </c>
      <c r="R11" s="813"/>
      <c r="S11" s="813"/>
      <c r="T11" s="813"/>
      <c r="U11" s="814"/>
      <c r="V11" s="202" t="str">
        <f t="shared" si="4"/>
        <v/>
      </c>
      <c r="W11" s="203">
        <f>IF(OR(V11="",V11=0),0,(Projeto!$AD$8*((1+Projeto!$AD$8)^V11))/(((1+Projeto!$AD$8)^V11)-1))</f>
        <v>0</v>
      </c>
      <c r="X11" s="204">
        <f>IF(AND(K11&gt;0,CustoContabil!$F$6&gt;0),K11*(CustoContabil!$F$21/CustoContabil!$F$6)*W11,0)</f>
        <v>0</v>
      </c>
      <c r="Y11" s="204">
        <f>IF(AND(N11&gt;0,CustoContabil!$D$6&gt;0),N11*(CustoContabil!$D$21/CustoContabil!$D$6)*W11,0)</f>
        <v>0</v>
      </c>
    </row>
    <row r="12" spans="2:26" ht="15" customHeight="1" x14ac:dyDescent="0.35">
      <c r="B12" s="199">
        <v>7</v>
      </c>
      <c r="C12" s="846"/>
      <c r="D12" s="846"/>
      <c r="E12" s="846"/>
      <c r="F12" s="846"/>
      <c r="G12" s="815"/>
      <c r="H12" s="5"/>
      <c r="I12" s="3"/>
      <c r="J12" s="1"/>
      <c r="K12" s="169">
        <f t="shared" si="1"/>
        <v>0</v>
      </c>
      <c r="L12" s="1"/>
      <c r="M12" s="1"/>
      <c r="N12" s="169">
        <f t="shared" si="2"/>
        <v>0</v>
      </c>
      <c r="P12" s="199">
        <f t="shared" si="3"/>
        <v>7</v>
      </c>
      <c r="Q12" s="813" t="str">
        <f t="shared" si="0"/>
        <v/>
      </c>
      <c r="R12" s="813"/>
      <c r="S12" s="813"/>
      <c r="T12" s="813"/>
      <c r="U12" s="814"/>
      <c r="V12" s="202" t="str">
        <f t="shared" si="4"/>
        <v/>
      </c>
      <c r="W12" s="203">
        <f>IF(OR(V12="",V12=0),0,(Projeto!$AD$8*((1+Projeto!$AD$8)^V12))/(((1+Projeto!$AD$8)^V12)-1))</f>
        <v>0</v>
      </c>
      <c r="X12" s="204">
        <f>IF(AND(K12&gt;0,CustoContabil!$F$6&gt;0),K12*(CustoContabil!$F$21/CustoContabil!$F$6)*W12,0)</f>
        <v>0</v>
      </c>
      <c r="Y12" s="204">
        <f>IF(AND(N12&gt;0,CustoContabil!$D$6&gt;0),N12*(CustoContabil!$D$21/CustoContabil!$D$6)*W12,0)</f>
        <v>0</v>
      </c>
    </row>
    <row r="13" spans="2:26" ht="15" customHeight="1" x14ac:dyDescent="0.35">
      <c r="B13" s="199">
        <v>8</v>
      </c>
      <c r="C13" s="846"/>
      <c r="D13" s="846"/>
      <c r="E13" s="846"/>
      <c r="F13" s="846"/>
      <c r="G13" s="815"/>
      <c r="H13" s="5"/>
      <c r="I13" s="3"/>
      <c r="J13" s="1"/>
      <c r="K13" s="169">
        <f t="shared" si="1"/>
        <v>0</v>
      </c>
      <c r="L13" s="1"/>
      <c r="M13" s="1"/>
      <c r="N13" s="169">
        <f t="shared" si="2"/>
        <v>0</v>
      </c>
      <c r="P13" s="199">
        <f t="shared" si="3"/>
        <v>8</v>
      </c>
      <c r="Q13" s="813" t="str">
        <f t="shared" si="0"/>
        <v/>
      </c>
      <c r="R13" s="813"/>
      <c r="S13" s="813"/>
      <c r="T13" s="813"/>
      <c r="U13" s="814"/>
      <c r="V13" s="202" t="str">
        <f t="shared" si="4"/>
        <v/>
      </c>
      <c r="W13" s="203">
        <f>IF(OR(V13="",V13=0),0,(Projeto!$AD$8*((1+Projeto!$AD$8)^V13))/(((1+Projeto!$AD$8)^V13)-1))</f>
        <v>0</v>
      </c>
      <c r="X13" s="204">
        <f>IF(AND(K13&gt;0,CustoContabil!$F$6&gt;0),K13*(CustoContabil!$F$21/CustoContabil!$F$6)*W13,0)</f>
        <v>0</v>
      </c>
      <c r="Y13" s="204">
        <f>IF(AND(N13&gt;0,CustoContabil!$D$6&gt;0),N13*(CustoContabil!$D$21/CustoContabil!$D$6)*W13,0)</f>
        <v>0</v>
      </c>
    </row>
    <row r="14" spans="2:26" ht="15" customHeight="1" x14ac:dyDescent="0.35">
      <c r="B14" s="199">
        <v>9</v>
      </c>
      <c r="C14" s="846"/>
      <c r="D14" s="846"/>
      <c r="E14" s="846"/>
      <c r="F14" s="846"/>
      <c r="G14" s="815"/>
      <c r="H14" s="5"/>
      <c r="I14" s="3"/>
      <c r="J14" s="1"/>
      <c r="K14" s="169">
        <f t="shared" si="1"/>
        <v>0</v>
      </c>
      <c r="L14" s="1"/>
      <c r="M14" s="1"/>
      <c r="N14" s="169">
        <f t="shared" si="2"/>
        <v>0</v>
      </c>
      <c r="P14" s="199">
        <f t="shared" si="3"/>
        <v>9</v>
      </c>
      <c r="Q14" s="813" t="str">
        <f t="shared" si="0"/>
        <v/>
      </c>
      <c r="R14" s="813"/>
      <c r="S14" s="813"/>
      <c r="T14" s="813"/>
      <c r="U14" s="814"/>
      <c r="V14" s="202" t="str">
        <f t="shared" si="4"/>
        <v/>
      </c>
      <c r="W14" s="203">
        <f>IF(OR(V14="",V14=0),0,(Projeto!$AD$8*((1+Projeto!$AD$8)^V14))/(((1+Projeto!$AD$8)^V14)-1))</f>
        <v>0</v>
      </c>
      <c r="X14" s="204">
        <f>IF(AND(K14&gt;0,CustoContabil!$F$6&gt;0),K14*(CustoContabil!$F$21/CustoContabil!$F$6)*W14,0)</f>
        <v>0</v>
      </c>
      <c r="Y14" s="204">
        <f>IF(AND(N14&gt;0,CustoContabil!$D$6&gt;0),N14*(CustoContabil!$D$21/CustoContabil!$D$6)*W14,0)</f>
        <v>0</v>
      </c>
    </row>
    <row r="15" spans="2:26" ht="15" customHeight="1" x14ac:dyDescent="0.35">
      <c r="B15" s="199">
        <v>10</v>
      </c>
      <c r="C15" s="846"/>
      <c r="D15" s="846"/>
      <c r="E15" s="846"/>
      <c r="F15" s="846"/>
      <c r="G15" s="815"/>
      <c r="H15" s="4"/>
      <c r="I15" s="3"/>
      <c r="J15" s="1"/>
      <c r="K15" s="169">
        <f t="shared" si="1"/>
        <v>0</v>
      </c>
      <c r="L15" s="1"/>
      <c r="M15" s="1"/>
      <c r="N15" s="169">
        <f t="shared" si="2"/>
        <v>0</v>
      </c>
      <c r="P15" s="199">
        <f t="shared" si="3"/>
        <v>10</v>
      </c>
      <c r="Q15" s="813" t="str">
        <f t="shared" si="0"/>
        <v/>
      </c>
      <c r="R15" s="813"/>
      <c r="S15" s="813"/>
      <c r="T15" s="813"/>
      <c r="U15" s="814"/>
      <c r="V15" s="202" t="str">
        <f t="shared" si="4"/>
        <v/>
      </c>
      <c r="W15" s="203">
        <f>IF(OR(V15="",V15=0),0,(Projeto!$AD$8*((1+Projeto!$AD$8)^V15))/(((1+Projeto!$AD$8)^V15)-1))</f>
        <v>0</v>
      </c>
      <c r="X15" s="204">
        <f>IF(AND(K15&gt;0,CustoContabil!$F$6&gt;0),K15*(CustoContabil!$F$21/CustoContabil!$F$6)*W15,0)</f>
        <v>0</v>
      </c>
      <c r="Y15" s="204">
        <f>IF(AND(N15&gt;0,CustoContabil!$D$6&gt;0),N15*(CustoContabil!$D$21/CustoContabil!$D$6)*W15,0)</f>
        <v>0</v>
      </c>
    </row>
    <row r="16" spans="2:26" ht="15" customHeight="1" x14ac:dyDescent="0.35">
      <c r="B16" s="199">
        <v>11</v>
      </c>
      <c r="C16" s="846"/>
      <c r="D16" s="846"/>
      <c r="E16" s="846"/>
      <c r="F16" s="846"/>
      <c r="G16" s="815"/>
      <c r="H16" s="5"/>
      <c r="I16" s="3"/>
      <c r="J16" s="1"/>
      <c r="K16" s="169">
        <f t="shared" si="1"/>
        <v>0</v>
      </c>
      <c r="L16" s="1"/>
      <c r="M16" s="1"/>
      <c r="N16" s="169">
        <f t="shared" si="2"/>
        <v>0</v>
      </c>
      <c r="P16" s="199">
        <f t="shared" si="3"/>
        <v>11</v>
      </c>
      <c r="Q16" s="813" t="str">
        <f t="shared" si="0"/>
        <v/>
      </c>
      <c r="R16" s="813"/>
      <c r="S16" s="813"/>
      <c r="T16" s="813"/>
      <c r="U16" s="814"/>
      <c r="V16" s="202" t="str">
        <f t="shared" si="4"/>
        <v/>
      </c>
      <c r="W16" s="203">
        <f>IF(OR(V16="",V16=0),0,(Projeto!$AD$8*((1+Projeto!$AD$8)^V16))/(((1+Projeto!$AD$8)^V16)-1))</f>
        <v>0</v>
      </c>
      <c r="X16" s="204">
        <f>IF(AND(K16&gt;0,CustoContabil!$F$6&gt;0),K16*(CustoContabil!$F$21/CustoContabil!$F$6)*W16,0)</f>
        <v>0</v>
      </c>
      <c r="Y16" s="204">
        <f>IF(AND(N16&gt;0,CustoContabil!$D$6&gt;0),N16*(CustoContabil!$D$21/CustoContabil!$D$6)*W16,0)</f>
        <v>0</v>
      </c>
    </row>
    <row r="17" spans="2:25" ht="15" customHeight="1" x14ac:dyDescent="0.35">
      <c r="B17" s="199">
        <v>12</v>
      </c>
      <c r="C17" s="846"/>
      <c r="D17" s="846"/>
      <c r="E17" s="846"/>
      <c r="F17" s="846"/>
      <c r="G17" s="815"/>
      <c r="H17" s="5"/>
      <c r="I17" s="3"/>
      <c r="J17" s="1"/>
      <c r="K17" s="169">
        <f t="shared" si="1"/>
        <v>0</v>
      </c>
      <c r="L17" s="1"/>
      <c r="M17" s="1"/>
      <c r="N17" s="169">
        <f t="shared" si="2"/>
        <v>0</v>
      </c>
      <c r="P17" s="199">
        <f t="shared" si="3"/>
        <v>12</v>
      </c>
      <c r="Q17" s="813" t="str">
        <f t="shared" si="0"/>
        <v/>
      </c>
      <c r="R17" s="813"/>
      <c r="S17" s="813"/>
      <c r="T17" s="813"/>
      <c r="U17" s="814"/>
      <c r="V17" s="202" t="str">
        <f t="shared" si="4"/>
        <v/>
      </c>
      <c r="W17" s="203">
        <f>IF(OR(V17="",V17=0),0,(Projeto!$AD$8*((1+Projeto!$AD$8)^V17))/(((1+Projeto!$AD$8)^V17)-1))</f>
        <v>0</v>
      </c>
      <c r="X17" s="204">
        <f>IF(AND(K17&gt;0,CustoContabil!$F$6&gt;0),K17*(CustoContabil!$F$21/CustoContabil!$F$6)*W17,0)</f>
        <v>0</v>
      </c>
      <c r="Y17" s="204">
        <f>IF(AND(N17&gt;0,CustoContabil!$D$6&gt;0),N17*(CustoContabil!$D$21/CustoContabil!$D$6)*W17,0)</f>
        <v>0</v>
      </c>
    </row>
    <row r="18" spans="2:25" ht="15" customHeight="1" x14ac:dyDescent="0.35">
      <c r="B18" s="199">
        <v>13</v>
      </c>
      <c r="C18" s="846"/>
      <c r="D18" s="846"/>
      <c r="E18" s="846"/>
      <c r="F18" s="846"/>
      <c r="G18" s="815"/>
      <c r="H18" s="4"/>
      <c r="I18" s="3"/>
      <c r="J18" s="1"/>
      <c r="K18" s="169">
        <f t="shared" si="1"/>
        <v>0</v>
      </c>
      <c r="L18" s="1"/>
      <c r="M18" s="1"/>
      <c r="N18" s="169">
        <f t="shared" si="2"/>
        <v>0</v>
      </c>
      <c r="P18" s="199">
        <f t="shared" si="3"/>
        <v>13</v>
      </c>
      <c r="Q18" s="813" t="str">
        <f t="shared" si="0"/>
        <v/>
      </c>
      <c r="R18" s="813"/>
      <c r="S18" s="813"/>
      <c r="T18" s="813"/>
      <c r="U18" s="814"/>
      <c r="V18" s="202" t="str">
        <f t="shared" si="4"/>
        <v/>
      </c>
      <c r="W18" s="203">
        <f>IF(OR(V18="",V18=0),0,(Projeto!$AD$8*((1+Projeto!$AD$8)^V18))/(((1+Projeto!$AD$8)^V18)-1))</f>
        <v>0</v>
      </c>
      <c r="X18" s="204">
        <f>IF(AND(K18&gt;0,CustoContabil!$F$6&gt;0),K18*(CustoContabil!$F$21/CustoContabil!$F$6)*W18,0)</f>
        <v>0</v>
      </c>
      <c r="Y18" s="204">
        <f>IF(AND(N18&gt;0,CustoContabil!$D$6&gt;0),N18*(CustoContabil!$D$21/CustoContabil!$D$6)*W18,0)</f>
        <v>0</v>
      </c>
    </row>
    <row r="19" spans="2:25" ht="15" customHeight="1" x14ac:dyDescent="0.35">
      <c r="B19" s="199">
        <v>14</v>
      </c>
      <c r="C19" s="846"/>
      <c r="D19" s="846"/>
      <c r="E19" s="846"/>
      <c r="F19" s="846"/>
      <c r="G19" s="815"/>
      <c r="H19" s="5"/>
      <c r="I19" s="3"/>
      <c r="J19" s="1"/>
      <c r="K19" s="169">
        <f t="shared" si="1"/>
        <v>0</v>
      </c>
      <c r="L19" s="1"/>
      <c r="M19" s="1"/>
      <c r="N19" s="169">
        <f t="shared" si="2"/>
        <v>0</v>
      </c>
      <c r="P19" s="199">
        <f t="shared" si="3"/>
        <v>14</v>
      </c>
      <c r="Q19" s="813" t="str">
        <f t="shared" si="0"/>
        <v/>
      </c>
      <c r="R19" s="813"/>
      <c r="S19" s="813"/>
      <c r="T19" s="813"/>
      <c r="U19" s="814"/>
      <c r="V19" s="202" t="str">
        <f t="shared" si="4"/>
        <v/>
      </c>
      <c r="W19" s="203">
        <f>IF(OR(V19="",V19=0),0,(Projeto!$AD$8*((1+Projeto!$AD$8)^V19))/(((1+Projeto!$AD$8)^V19)-1))</f>
        <v>0</v>
      </c>
      <c r="X19" s="204">
        <f>IF(AND(K19&gt;0,CustoContabil!$F$6&gt;0),K19*(CustoContabil!$F$21/CustoContabil!$F$6)*W19,0)</f>
        <v>0</v>
      </c>
      <c r="Y19" s="204">
        <f>IF(AND(N19&gt;0,CustoContabil!$D$6&gt;0),N19*(CustoContabil!$D$21/CustoContabil!$D$6)*W19,0)</f>
        <v>0</v>
      </c>
    </row>
    <row r="20" spans="2:25" ht="15" customHeight="1" x14ac:dyDescent="0.35">
      <c r="B20" s="199">
        <v>15</v>
      </c>
      <c r="C20" s="846"/>
      <c r="D20" s="846"/>
      <c r="E20" s="846"/>
      <c r="F20" s="846"/>
      <c r="G20" s="815"/>
      <c r="H20" s="5"/>
      <c r="I20" s="3"/>
      <c r="J20" s="1"/>
      <c r="K20" s="169">
        <f t="shared" si="1"/>
        <v>0</v>
      </c>
      <c r="L20" s="1"/>
      <c r="M20" s="1"/>
      <c r="N20" s="169">
        <f t="shared" si="2"/>
        <v>0</v>
      </c>
      <c r="P20" s="199">
        <f t="shared" si="3"/>
        <v>15</v>
      </c>
      <c r="Q20" s="813" t="str">
        <f t="shared" si="0"/>
        <v/>
      </c>
      <c r="R20" s="813"/>
      <c r="S20" s="813"/>
      <c r="T20" s="813"/>
      <c r="U20" s="814"/>
      <c r="V20" s="202" t="str">
        <f t="shared" si="4"/>
        <v/>
      </c>
      <c r="W20" s="203">
        <f>IF(OR(V20="",V20=0),0,(Projeto!$AD$8*((1+Projeto!$AD$8)^V20))/(((1+Projeto!$AD$8)^V20)-1))</f>
        <v>0</v>
      </c>
      <c r="X20" s="204">
        <f>IF(AND(K20&gt;0,CustoContabil!$F$6&gt;0),K20*(CustoContabil!$F$21/CustoContabil!$F$6)*W20,0)</f>
        <v>0</v>
      </c>
      <c r="Y20" s="204">
        <f>IF(AND(N20&gt;0,CustoContabil!$D$6&gt;0),N20*(CustoContabil!$D$21/CustoContabil!$D$6)*W20,0)</f>
        <v>0</v>
      </c>
    </row>
    <row r="21" spans="2:25" ht="15" customHeight="1" x14ac:dyDescent="0.35">
      <c r="B21" s="199">
        <v>16</v>
      </c>
      <c r="C21" s="846"/>
      <c r="D21" s="846"/>
      <c r="E21" s="846"/>
      <c r="F21" s="846"/>
      <c r="G21" s="815"/>
      <c r="H21" s="5"/>
      <c r="I21" s="3"/>
      <c r="J21" s="1"/>
      <c r="K21" s="169">
        <f t="shared" si="1"/>
        <v>0</v>
      </c>
      <c r="L21" s="1"/>
      <c r="M21" s="1"/>
      <c r="N21" s="169">
        <f t="shared" si="2"/>
        <v>0</v>
      </c>
      <c r="P21" s="199">
        <f t="shared" si="3"/>
        <v>16</v>
      </c>
      <c r="Q21" s="813" t="str">
        <f t="shared" si="0"/>
        <v/>
      </c>
      <c r="R21" s="813"/>
      <c r="S21" s="813"/>
      <c r="T21" s="813"/>
      <c r="U21" s="814"/>
      <c r="V21" s="202" t="str">
        <f t="shared" si="4"/>
        <v/>
      </c>
      <c r="W21" s="203">
        <f>IF(OR(V21="",V21=0),0,(Projeto!$AD$8*((1+Projeto!$AD$8)^V21))/(((1+Projeto!$AD$8)^V21)-1))</f>
        <v>0</v>
      </c>
      <c r="X21" s="204">
        <f>IF(AND(K21&gt;0,CustoContabil!$F$6&gt;0),K21*(CustoContabil!$F$21/CustoContabil!$F$6)*W21,0)</f>
        <v>0</v>
      </c>
      <c r="Y21" s="204">
        <f>IF(AND(N21&gt;0,CustoContabil!$D$6&gt;0),N21*(CustoContabil!$D$21/CustoContabil!$D$6)*W21,0)</f>
        <v>0</v>
      </c>
    </row>
    <row r="22" spans="2:25" ht="15" customHeight="1" x14ac:dyDescent="0.35">
      <c r="B22" s="199">
        <v>17</v>
      </c>
      <c r="C22" s="846"/>
      <c r="D22" s="846"/>
      <c r="E22" s="846"/>
      <c r="F22" s="846"/>
      <c r="G22" s="815"/>
      <c r="H22" s="5"/>
      <c r="I22" s="3"/>
      <c r="J22" s="1"/>
      <c r="K22" s="169">
        <f t="shared" si="1"/>
        <v>0</v>
      </c>
      <c r="L22" s="1"/>
      <c r="M22" s="1"/>
      <c r="N22" s="169">
        <f t="shared" si="2"/>
        <v>0</v>
      </c>
      <c r="P22" s="199">
        <f t="shared" si="3"/>
        <v>17</v>
      </c>
      <c r="Q22" s="813" t="str">
        <f t="shared" si="0"/>
        <v/>
      </c>
      <c r="R22" s="813"/>
      <c r="S22" s="813"/>
      <c r="T22" s="813"/>
      <c r="U22" s="814"/>
      <c r="V22" s="202" t="str">
        <f t="shared" si="4"/>
        <v/>
      </c>
      <c r="W22" s="203">
        <f>IF(OR(V22="",V22=0),0,(Projeto!$AD$8*((1+Projeto!$AD$8)^V22))/(((1+Projeto!$AD$8)^V22)-1))</f>
        <v>0</v>
      </c>
      <c r="X22" s="204">
        <f>IF(AND(K22&gt;0,CustoContabil!$F$6&gt;0),K22*(CustoContabil!$F$21/CustoContabil!$F$6)*W22,0)</f>
        <v>0</v>
      </c>
      <c r="Y22" s="204">
        <f>IF(AND(N22&gt;0,CustoContabil!$D$6&gt;0),N22*(CustoContabil!$D$21/CustoContabil!$D$6)*W22,0)</f>
        <v>0</v>
      </c>
    </row>
    <row r="23" spans="2:25" ht="15" customHeight="1" x14ac:dyDescent="0.35">
      <c r="B23" s="199">
        <v>18</v>
      </c>
      <c r="C23" s="846"/>
      <c r="D23" s="846"/>
      <c r="E23" s="846"/>
      <c r="F23" s="846"/>
      <c r="G23" s="815"/>
      <c r="H23" s="5"/>
      <c r="I23" s="3"/>
      <c r="J23" s="1"/>
      <c r="K23" s="169">
        <f t="shared" si="1"/>
        <v>0</v>
      </c>
      <c r="L23" s="1"/>
      <c r="M23" s="1"/>
      <c r="N23" s="169">
        <f t="shared" si="2"/>
        <v>0</v>
      </c>
      <c r="P23" s="199">
        <f t="shared" si="3"/>
        <v>18</v>
      </c>
      <c r="Q23" s="813" t="str">
        <f t="shared" si="0"/>
        <v/>
      </c>
      <c r="R23" s="813"/>
      <c r="S23" s="813"/>
      <c r="T23" s="813"/>
      <c r="U23" s="814"/>
      <c r="V23" s="202" t="str">
        <f t="shared" si="4"/>
        <v/>
      </c>
      <c r="W23" s="203">
        <f>IF(OR(V23="",V23=0),0,(Projeto!$AD$8*((1+Projeto!$AD$8)^V23))/(((1+Projeto!$AD$8)^V23)-1))</f>
        <v>0</v>
      </c>
      <c r="X23" s="204">
        <f>IF(AND(K23&gt;0,CustoContabil!$F$6&gt;0),K23*(CustoContabil!$F$21/CustoContabil!$F$6)*W23,0)</f>
        <v>0</v>
      </c>
      <c r="Y23" s="204">
        <f>IF(AND(N23&gt;0,CustoContabil!$D$6&gt;0),N23*(CustoContabil!$D$21/CustoContabil!$D$6)*W23,0)</f>
        <v>0</v>
      </c>
    </row>
    <row r="24" spans="2:25" ht="15" customHeight="1" x14ac:dyDescent="0.35">
      <c r="B24" s="199">
        <v>19</v>
      </c>
      <c r="C24" s="846"/>
      <c r="D24" s="846"/>
      <c r="E24" s="846"/>
      <c r="F24" s="846"/>
      <c r="G24" s="815"/>
      <c r="H24" s="5"/>
      <c r="I24" s="3"/>
      <c r="J24" s="1"/>
      <c r="K24" s="169">
        <f t="shared" si="1"/>
        <v>0</v>
      </c>
      <c r="L24" s="1"/>
      <c r="M24" s="1"/>
      <c r="N24" s="169">
        <f t="shared" si="2"/>
        <v>0</v>
      </c>
      <c r="P24" s="199">
        <f t="shared" si="3"/>
        <v>19</v>
      </c>
      <c r="Q24" s="813" t="str">
        <f t="shared" si="0"/>
        <v/>
      </c>
      <c r="R24" s="813"/>
      <c r="S24" s="813"/>
      <c r="T24" s="813"/>
      <c r="U24" s="814"/>
      <c r="V24" s="202" t="str">
        <f t="shared" si="4"/>
        <v/>
      </c>
      <c r="W24" s="203">
        <f>IF(OR(V24="",V24=0),0,(Projeto!$AD$8*((1+Projeto!$AD$8)^V24))/(((1+Projeto!$AD$8)^V24)-1))</f>
        <v>0</v>
      </c>
      <c r="X24" s="204">
        <f>IF(AND(K24&gt;0,CustoContabil!$F$6&gt;0),K24*(CustoContabil!$F$21/CustoContabil!$F$6)*W24,0)</f>
        <v>0</v>
      </c>
      <c r="Y24" s="204">
        <f>IF(AND(N24&gt;0,CustoContabil!$D$6&gt;0),N24*(CustoContabil!$D$21/CustoContabil!$D$6)*W24,0)</f>
        <v>0</v>
      </c>
    </row>
    <row r="25" spans="2:25" ht="15" customHeight="1" x14ac:dyDescent="0.35">
      <c r="B25" s="199">
        <v>20</v>
      </c>
      <c r="C25" s="524"/>
      <c r="D25" s="524"/>
      <c r="E25" s="524"/>
      <c r="F25" s="524"/>
      <c r="G25" s="525"/>
      <c r="H25" s="5"/>
      <c r="I25" s="3"/>
      <c r="J25" s="1"/>
      <c r="K25" s="169">
        <f t="shared" si="1"/>
        <v>0</v>
      </c>
      <c r="L25" s="1"/>
      <c r="M25" s="1"/>
      <c r="N25" s="169">
        <f t="shared" si="2"/>
        <v>0</v>
      </c>
      <c r="P25" s="199">
        <f t="shared" si="3"/>
        <v>20</v>
      </c>
      <c r="Q25" s="813" t="str">
        <f t="shared" ref="Q25:Q55" si="5">IF(OR(C25=0,C25=""),"",C25)</f>
        <v/>
      </c>
      <c r="R25" s="813"/>
      <c r="S25" s="813"/>
      <c r="T25" s="813"/>
      <c r="U25" s="814"/>
      <c r="V25" s="202" t="str">
        <f t="shared" si="4"/>
        <v/>
      </c>
      <c r="W25" s="203">
        <f>IF(OR(V25="",V25=0),0,(Projeto!$AD$8*((1+Projeto!$AD$8)^V25))/(((1+Projeto!$AD$8)^V25)-1))</f>
        <v>0</v>
      </c>
      <c r="X25" s="204">
        <f>IF(AND(K25&gt;0,CustoContabil!$F$6&gt;0),K25*(CustoContabil!$F$21/CustoContabil!$F$6)*W25,0)</f>
        <v>0</v>
      </c>
      <c r="Y25" s="204">
        <f>IF(AND(N25&gt;0,CustoContabil!$D$6&gt;0),N25*(CustoContabil!$D$21/CustoContabil!$D$6)*W25,0)</f>
        <v>0</v>
      </c>
    </row>
    <row r="26" spans="2:25" ht="15" hidden="1" customHeight="1" outlineLevel="1" x14ac:dyDescent="0.35">
      <c r="B26" s="199">
        <v>21</v>
      </c>
      <c r="C26" s="524"/>
      <c r="D26" s="524"/>
      <c r="E26" s="524"/>
      <c r="F26" s="524"/>
      <c r="G26" s="525"/>
      <c r="H26" s="5"/>
      <c r="I26" s="3"/>
      <c r="J26" s="1"/>
      <c r="K26" s="169">
        <f t="shared" si="1"/>
        <v>0</v>
      </c>
      <c r="L26" s="1"/>
      <c r="M26" s="1"/>
      <c r="N26" s="169">
        <f t="shared" si="2"/>
        <v>0</v>
      </c>
      <c r="P26" s="199">
        <f t="shared" si="3"/>
        <v>21</v>
      </c>
      <c r="Q26" s="813" t="str">
        <f t="shared" si="5"/>
        <v/>
      </c>
      <c r="R26" s="813"/>
      <c r="S26" s="813"/>
      <c r="T26" s="813"/>
      <c r="U26" s="814"/>
      <c r="V26" s="202" t="str">
        <f t="shared" si="4"/>
        <v/>
      </c>
      <c r="W26" s="203">
        <f>IF(OR(V26="",V26=0),0,(Projeto!$AD$8*((1+Projeto!$AD$8)^V26))/(((1+Projeto!$AD$8)^V26)-1))</f>
        <v>0</v>
      </c>
      <c r="X26" s="204">
        <f>IF(AND(K26&gt;0,CustoContabil!$F$6&gt;0),K26*(CustoContabil!$F$21/CustoContabil!$F$6)*W26,0)</f>
        <v>0</v>
      </c>
      <c r="Y26" s="204">
        <f>IF(AND(N26&gt;0,CustoContabil!$D$6&gt;0),N26*(CustoContabil!$D$21/CustoContabil!$D$6)*W26,0)</f>
        <v>0</v>
      </c>
    </row>
    <row r="27" spans="2:25" ht="15" hidden="1" customHeight="1" outlineLevel="1" x14ac:dyDescent="0.35">
      <c r="B27" s="199">
        <v>22</v>
      </c>
      <c r="C27" s="524"/>
      <c r="D27" s="524"/>
      <c r="E27" s="524"/>
      <c r="F27" s="524"/>
      <c r="G27" s="525"/>
      <c r="H27" s="5"/>
      <c r="I27" s="3"/>
      <c r="J27" s="1"/>
      <c r="K27" s="169">
        <f t="shared" si="1"/>
        <v>0</v>
      </c>
      <c r="L27" s="1"/>
      <c r="M27" s="1"/>
      <c r="N27" s="169">
        <f t="shared" si="2"/>
        <v>0</v>
      </c>
      <c r="P27" s="199">
        <f t="shared" si="3"/>
        <v>22</v>
      </c>
      <c r="Q27" s="813" t="str">
        <f t="shared" si="5"/>
        <v/>
      </c>
      <c r="R27" s="813"/>
      <c r="S27" s="813"/>
      <c r="T27" s="813"/>
      <c r="U27" s="814"/>
      <c r="V27" s="202" t="str">
        <f t="shared" si="4"/>
        <v/>
      </c>
      <c r="W27" s="203">
        <f>IF(OR(V27="",V27=0),0,(Projeto!$AD$8*((1+Projeto!$AD$8)^V27))/(((1+Projeto!$AD$8)^V27)-1))</f>
        <v>0</v>
      </c>
      <c r="X27" s="204">
        <f>IF(AND(K27&gt;0,CustoContabil!$F$6&gt;0),K27*(CustoContabil!$F$21/CustoContabil!$F$6)*W27,0)</f>
        <v>0</v>
      </c>
      <c r="Y27" s="204">
        <f>IF(AND(N27&gt;0,CustoContabil!$D$6&gt;0),N27*(CustoContabil!$D$21/CustoContabil!$D$6)*W27,0)</f>
        <v>0</v>
      </c>
    </row>
    <row r="28" spans="2:25" ht="15" hidden="1" customHeight="1" outlineLevel="1" x14ac:dyDescent="0.35">
      <c r="B28" s="199">
        <v>23</v>
      </c>
      <c r="C28" s="524"/>
      <c r="D28" s="524"/>
      <c r="E28" s="524"/>
      <c r="F28" s="524"/>
      <c r="G28" s="525"/>
      <c r="H28" s="5"/>
      <c r="I28" s="3"/>
      <c r="J28" s="1"/>
      <c r="K28" s="169">
        <f t="shared" si="1"/>
        <v>0</v>
      </c>
      <c r="L28" s="1"/>
      <c r="M28" s="1"/>
      <c r="N28" s="169">
        <f t="shared" si="2"/>
        <v>0</v>
      </c>
      <c r="P28" s="199">
        <f t="shared" si="3"/>
        <v>23</v>
      </c>
      <c r="Q28" s="813" t="str">
        <f t="shared" si="5"/>
        <v/>
      </c>
      <c r="R28" s="813"/>
      <c r="S28" s="813"/>
      <c r="T28" s="813"/>
      <c r="U28" s="814"/>
      <c r="V28" s="202" t="str">
        <f t="shared" si="4"/>
        <v/>
      </c>
      <c r="W28" s="203">
        <f>IF(OR(V28="",V28=0),0,(Projeto!$AD$8*((1+Projeto!$AD$8)^V28))/(((1+Projeto!$AD$8)^V28)-1))</f>
        <v>0</v>
      </c>
      <c r="X28" s="204">
        <f>IF(AND(K28&gt;0,CustoContabil!$F$6&gt;0),K28*(CustoContabil!$F$21/CustoContabil!$F$6)*W28,0)</f>
        <v>0</v>
      </c>
      <c r="Y28" s="204">
        <f>IF(AND(N28&gt;0,CustoContabil!$D$6&gt;0),N28*(CustoContabil!$D$21/CustoContabil!$D$6)*W28,0)</f>
        <v>0</v>
      </c>
    </row>
    <row r="29" spans="2:25" ht="15" hidden="1" customHeight="1" outlineLevel="1" x14ac:dyDescent="0.35">
      <c r="B29" s="199">
        <v>24</v>
      </c>
      <c r="C29" s="524"/>
      <c r="D29" s="524"/>
      <c r="E29" s="524"/>
      <c r="F29" s="524"/>
      <c r="G29" s="525"/>
      <c r="H29" s="5"/>
      <c r="I29" s="3"/>
      <c r="J29" s="1"/>
      <c r="K29" s="169">
        <f t="shared" si="1"/>
        <v>0</v>
      </c>
      <c r="L29" s="1"/>
      <c r="M29" s="1"/>
      <c r="N29" s="169">
        <f t="shared" si="2"/>
        <v>0</v>
      </c>
      <c r="P29" s="199">
        <f t="shared" si="3"/>
        <v>24</v>
      </c>
      <c r="Q29" s="813" t="str">
        <f t="shared" si="5"/>
        <v/>
      </c>
      <c r="R29" s="813"/>
      <c r="S29" s="813"/>
      <c r="T29" s="813"/>
      <c r="U29" s="814"/>
      <c r="V29" s="202" t="str">
        <f t="shared" si="4"/>
        <v/>
      </c>
      <c r="W29" s="203">
        <f>IF(OR(V29="",V29=0),0,(Projeto!$AD$8*((1+Projeto!$AD$8)^V29))/(((1+Projeto!$AD$8)^V29)-1))</f>
        <v>0</v>
      </c>
      <c r="X29" s="204">
        <f>IF(AND(K29&gt;0,CustoContabil!$F$6&gt;0),K29*(CustoContabil!$F$21/CustoContabil!$F$6)*W29,0)</f>
        <v>0</v>
      </c>
      <c r="Y29" s="204">
        <f>IF(AND(N29&gt;0,CustoContabil!$D$6&gt;0),N29*(CustoContabil!$D$21/CustoContabil!$D$6)*W29,0)</f>
        <v>0</v>
      </c>
    </row>
    <row r="30" spans="2:25" ht="15" hidden="1" customHeight="1" outlineLevel="1" x14ac:dyDescent="0.35">
      <c r="B30" s="199">
        <v>25</v>
      </c>
      <c r="C30" s="524"/>
      <c r="D30" s="524"/>
      <c r="E30" s="524"/>
      <c r="F30" s="524"/>
      <c r="G30" s="525"/>
      <c r="H30" s="5"/>
      <c r="I30" s="3"/>
      <c r="J30" s="1"/>
      <c r="K30" s="169">
        <f t="shared" si="1"/>
        <v>0</v>
      </c>
      <c r="L30" s="1"/>
      <c r="M30" s="1"/>
      <c r="N30" s="169">
        <f t="shared" si="2"/>
        <v>0</v>
      </c>
      <c r="P30" s="199">
        <f t="shared" si="3"/>
        <v>25</v>
      </c>
      <c r="Q30" s="813" t="str">
        <f t="shared" si="5"/>
        <v/>
      </c>
      <c r="R30" s="813"/>
      <c r="S30" s="813"/>
      <c r="T30" s="813"/>
      <c r="U30" s="814"/>
      <c r="V30" s="202" t="str">
        <f t="shared" si="4"/>
        <v/>
      </c>
      <c r="W30" s="203">
        <f>IF(OR(V30="",V30=0),0,(Projeto!$AD$8*((1+Projeto!$AD$8)^V30))/(((1+Projeto!$AD$8)^V30)-1))</f>
        <v>0</v>
      </c>
      <c r="X30" s="204">
        <f>IF(AND(K30&gt;0,CustoContabil!$F$6&gt;0),K30*(CustoContabil!$F$21/CustoContabil!$F$6)*W30,0)</f>
        <v>0</v>
      </c>
      <c r="Y30" s="204">
        <f>IF(AND(N30&gt;0,CustoContabil!$D$6&gt;0),N30*(CustoContabil!$D$21/CustoContabil!$D$6)*W30,0)</f>
        <v>0</v>
      </c>
    </row>
    <row r="31" spans="2:25" ht="15" hidden="1" customHeight="1" outlineLevel="1" x14ac:dyDescent="0.35">
      <c r="B31" s="199">
        <v>26</v>
      </c>
      <c r="C31" s="524"/>
      <c r="D31" s="524"/>
      <c r="E31" s="524"/>
      <c r="F31" s="524"/>
      <c r="G31" s="525"/>
      <c r="H31" s="5"/>
      <c r="I31" s="3"/>
      <c r="J31" s="1"/>
      <c r="K31" s="169">
        <f t="shared" si="1"/>
        <v>0</v>
      </c>
      <c r="L31" s="1"/>
      <c r="M31" s="1"/>
      <c r="N31" s="169">
        <f t="shared" si="2"/>
        <v>0</v>
      </c>
      <c r="P31" s="199">
        <f t="shared" si="3"/>
        <v>26</v>
      </c>
      <c r="Q31" s="813" t="str">
        <f t="shared" si="5"/>
        <v/>
      </c>
      <c r="R31" s="813"/>
      <c r="S31" s="813"/>
      <c r="T31" s="813"/>
      <c r="U31" s="814"/>
      <c r="V31" s="202" t="str">
        <f t="shared" si="4"/>
        <v/>
      </c>
      <c r="W31" s="203">
        <f>IF(OR(V31="",V31=0),0,(Projeto!$AD$8*((1+Projeto!$AD$8)^V31))/(((1+Projeto!$AD$8)^V31)-1))</f>
        <v>0</v>
      </c>
      <c r="X31" s="204">
        <f>IF(AND(K31&gt;0,CustoContabil!$F$6&gt;0),K31*(CustoContabil!$F$21/CustoContabil!$F$6)*W31,0)</f>
        <v>0</v>
      </c>
      <c r="Y31" s="204">
        <f>IF(AND(N31&gt;0,CustoContabil!$D$6&gt;0),N31*(CustoContabil!$D$21/CustoContabil!$D$6)*W31,0)</f>
        <v>0</v>
      </c>
    </row>
    <row r="32" spans="2:25" ht="15" hidden="1" customHeight="1" outlineLevel="1" x14ac:dyDescent="0.35">
      <c r="B32" s="199">
        <v>27</v>
      </c>
      <c r="C32" s="524"/>
      <c r="D32" s="524"/>
      <c r="E32" s="524"/>
      <c r="F32" s="524"/>
      <c r="G32" s="525"/>
      <c r="H32" s="5"/>
      <c r="I32" s="3"/>
      <c r="J32" s="1"/>
      <c r="K32" s="169">
        <f t="shared" si="1"/>
        <v>0</v>
      </c>
      <c r="L32" s="1"/>
      <c r="M32" s="1"/>
      <c r="N32" s="169">
        <f t="shared" si="2"/>
        <v>0</v>
      </c>
      <c r="P32" s="199">
        <f t="shared" si="3"/>
        <v>27</v>
      </c>
      <c r="Q32" s="813" t="str">
        <f t="shared" si="5"/>
        <v/>
      </c>
      <c r="R32" s="813"/>
      <c r="S32" s="813"/>
      <c r="T32" s="813"/>
      <c r="U32" s="814"/>
      <c r="V32" s="202" t="str">
        <f t="shared" si="4"/>
        <v/>
      </c>
      <c r="W32" s="203">
        <f>IF(OR(V32="",V32=0),0,(Projeto!$AD$8*((1+Projeto!$AD$8)^V32))/(((1+Projeto!$AD$8)^V32)-1))</f>
        <v>0</v>
      </c>
      <c r="X32" s="204">
        <f>IF(AND(K32&gt;0,CustoContabil!$F$6&gt;0),K32*(CustoContabil!$F$21/CustoContabil!$F$6)*W32,0)</f>
        <v>0</v>
      </c>
      <c r="Y32" s="204">
        <f>IF(AND(N32&gt;0,CustoContabil!$D$6&gt;0),N32*(CustoContabil!$D$21/CustoContabil!$D$6)*W32,0)</f>
        <v>0</v>
      </c>
    </row>
    <row r="33" spans="2:25" ht="15" hidden="1" customHeight="1" outlineLevel="1" x14ac:dyDescent="0.35">
      <c r="B33" s="199">
        <v>28</v>
      </c>
      <c r="C33" s="524"/>
      <c r="D33" s="524"/>
      <c r="E33" s="524"/>
      <c r="F33" s="524"/>
      <c r="G33" s="525"/>
      <c r="H33" s="5"/>
      <c r="I33" s="3"/>
      <c r="J33" s="1"/>
      <c r="K33" s="169">
        <f t="shared" si="1"/>
        <v>0</v>
      </c>
      <c r="L33" s="1"/>
      <c r="M33" s="1"/>
      <c r="N33" s="169">
        <f t="shared" si="2"/>
        <v>0</v>
      </c>
      <c r="P33" s="199">
        <f t="shared" si="3"/>
        <v>28</v>
      </c>
      <c r="Q33" s="813" t="str">
        <f t="shared" si="5"/>
        <v/>
      </c>
      <c r="R33" s="813"/>
      <c r="S33" s="813"/>
      <c r="T33" s="813"/>
      <c r="U33" s="814"/>
      <c r="V33" s="202" t="str">
        <f t="shared" si="4"/>
        <v/>
      </c>
      <c r="W33" s="203">
        <f>IF(OR(V33="",V33=0),0,(Projeto!$AD$8*((1+Projeto!$AD$8)^V33))/(((1+Projeto!$AD$8)^V33)-1))</f>
        <v>0</v>
      </c>
      <c r="X33" s="204">
        <f>IF(AND(K33&gt;0,CustoContabil!$F$6&gt;0),K33*(CustoContabil!$F$21/CustoContabil!$F$6)*W33,0)</f>
        <v>0</v>
      </c>
      <c r="Y33" s="204">
        <f>IF(AND(N33&gt;0,CustoContabil!$D$6&gt;0),N33*(CustoContabil!$D$21/CustoContabil!$D$6)*W33,0)</f>
        <v>0</v>
      </c>
    </row>
    <row r="34" spans="2:25" ht="15" hidden="1" customHeight="1" outlineLevel="1" x14ac:dyDescent="0.35">
      <c r="B34" s="199">
        <v>29</v>
      </c>
      <c r="C34" s="524"/>
      <c r="D34" s="524"/>
      <c r="E34" s="524"/>
      <c r="F34" s="524"/>
      <c r="G34" s="525"/>
      <c r="H34" s="5"/>
      <c r="I34" s="3"/>
      <c r="J34" s="1"/>
      <c r="K34" s="169">
        <f t="shared" si="1"/>
        <v>0</v>
      </c>
      <c r="L34" s="1"/>
      <c r="M34" s="1"/>
      <c r="N34" s="169">
        <f t="shared" si="2"/>
        <v>0</v>
      </c>
      <c r="P34" s="199">
        <f t="shared" si="3"/>
        <v>29</v>
      </c>
      <c r="Q34" s="813" t="str">
        <f t="shared" si="5"/>
        <v/>
      </c>
      <c r="R34" s="813"/>
      <c r="S34" s="813"/>
      <c r="T34" s="813"/>
      <c r="U34" s="814"/>
      <c r="V34" s="202" t="str">
        <f t="shared" si="4"/>
        <v/>
      </c>
      <c r="W34" s="203">
        <f>IF(OR(V34="",V34=0),0,(Projeto!$AD$8*((1+Projeto!$AD$8)^V34))/(((1+Projeto!$AD$8)^V34)-1))</f>
        <v>0</v>
      </c>
      <c r="X34" s="204">
        <f>IF(AND(K34&gt;0,CustoContabil!$F$6&gt;0),K34*(CustoContabil!$F$21/CustoContabil!$F$6)*W34,0)</f>
        <v>0</v>
      </c>
      <c r="Y34" s="204">
        <f>IF(AND(N34&gt;0,CustoContabil!$D$6&gt;0),N34*(CustoContabil!$D$21/CustoContabil!$D$6)*W34,0)</f>
        <v>0</v>
      </c>
    </row>
    <row r="35" spans="2:25" ht="15" hidden="1" customHeight="1" outlineLevel="1" x14ac:dyDescent="0.35">
      <c r="B35" s="199">
        <v>30</v>
      </c>
      <c r="C35" s="524"/>
      <c r="D35" s="524"/>
      <c r="E35" s="524"/>
      <c r="F35" s="524"/>
      <c r="G35" s="525"/>
      <c r="H35" s="5"/>
      <c r="I35" s="3"/>
      <c r="J35" s="1"/>
      <c r="K35" s="169">
        <f t="shared" si="1"/>
        <v>0</v>
      </c>
      <c r="L35" s="1"/>
      <c r="M35" s="1"/>
      <c r="N35" s="169">
        <f t="shared" si="2"/>
        <v>0</v>
      </c>
      <c r="P35" s="199">
        <f t="shared" si="3"/>
        <v>30</v>
      </c>
      <c r="Q35" s="813" t="str">
        <f t="shared" si="5"/>
        <v/>
      </c>
      <c r="R35" s="813"/>
      <c r="S35" s="813"/>
      <c r="T35" s="813"/>
      <c r="U35" s="814"/>
      <c r="V35" s="202" t="str">
        <f t="shared" si="4"/>
        <v/>
      </c>
      <c r="W35" s="203">
        <f>IF(OR(V35="",V35=0),0,(Projeto!$AD$8*((1+Projeto!$AD$8)^V35))/(((1+Projeto!$AD$8)^V35)-1))</f>
        <v>0</v>
      </c>
      <c r="X35" s="204">
        <f>IF(AND(K35&gt;0,CustoContabil!$F$6&gt;0),K35*(CustoContabil!$F$21/CustoContabil!$F$6)*W35,0)</f>
        <v>0</v>
      </c>
      <c r="Y35" s="204">
        <f>IF(AND(N35&gt;0,CustoContabil!$D$6&gt;0),N35*(CustoContabil!$D$21/CustoContabil!$D$6)*W35,0)</f>
        <v>0</v>
      </c>
    </row>
    <row r="36" spans="2:25" ht="15" hidden="1" customHeight="1" outlineLevel="1" x14ac:dyDescent="0.35">
      <c r="B36" s="199">
        <v>31</v>
      </c>
      <c r="C36" s="524"/>
      <c r="D36" s="524"/>
      <c r="E36" s="524"/>
      <c r="F36" s="524"/>
      <c r="G36" s="525"/>
      <c r="H36" s="5"/>
      <c r="I36" s="3"/>
      <c r="J36" s="1"/>
      <c r="K36" s="169">
        <f t="shared" si="1"/>
        <v>0</v>
      </c>
      <c r="L36" s="1"/>
      <c r="M36" s="1"/>
      <c r="N36" s="169">
        <f t="shared" si="2"/>
        <v>0</v>
      </c>
      <c r="P36" s="199">
        <f t="shared" si="3"/>
        <v>31</v>
      </c>
      <c r="Q36" s="813" t="str">
        <f t="shared" si="5"/>
        <v/>
      </c>
      <c r="R36" s="813"/>
      <c r="S36" s="813"/>
      <c r="T36" s="813"/>
      <c r="U36" s="814"/>
      <c r="V36" s="202" t="str">
        <f t="shared" si="4"/>
        <v/>
      </c>
      <c r="W36" s="203">
        <f>IF(OR(V36="",V36=0),0,(Projeto!$AD$8*((1+Projeto!$AD$8)^V36))/(((1+Projeto!$AD$8)^V36)-1))</f>
        <v>0</v>
      </c>
      <c r="X36" s="204">
        <f>IF(AND(K36&gt;0,CustoContabil!$F$6&gt;0),K36*(CustoContabil!$F$21/CustoContabil!$F$6)*W36,0)</f>
        <v>0</v>
      </c>
      <c r="Y36" s="204">
        <f>IF(AND(N36&gt;0,CustoContabil!$D$6&gt;0),N36*(CustoContabil!$D$21/CustoContabil!$D$6)*W36,0)</f>
        <v>0</v>
      </c>
    </row>
    <row r="37" spans="2:25" ht="15" hidden="1" customHeight="1" outlineLevel="1" x14ac:dyDescent="0.35">
      <c r="B37" s="199">
        <v>32</v>
      </c>
      <c r="C37" s="524"/>
      <c r="D37" s="524"/>
      <c r="E37" s="524"/>
      <c r="F37" s="524"/>
      <c r="G37" s="525"/>
      <c r="H37" s="5"/>
      <c r="I37" s="3"/>
      <c r="J37" s="1"/>
      <c r="K37" s="169">
        <f t="shared" si="1"/>
        <v>0</v>
      </c>
      <c r="L37" s="1"/>
      <c r="M37" s="1"/>
      <c r="N37" s="169">
        <f t="shared" si="2"/>
        <v>0</v>
      </c>
      <c r="P37" s="199">
        <f t="shared" si="3"/>
        <v>32</v>
      </c>
      <c r="Q37" s="813" t="str">
        <f t="shared" si="5"/>
        <v/>
      </c>
      <c r="R37" s="813"/>
      <c r="S37" s="813"/>
      <c r="T37" s="813"/>
      <c r="U37" s="814"/>
      <c r="V37" s="202" t="str">
        <f t="shared" si="4"/>
        <v/>
      </c>
      <c r="W37" s="203">
        <f>IF(OR(V37="",V37=0),0,(Projeto!$AD$8*((1+Projeto!$AD$8)^V37))/(((1+Projeto!$AD$8)^V37)-1))</f>
        <v>0</v>
      </c>
      <c r="X37" s="204">
        <f>IF(AND(K37&gt;0,CustoContabil!$F$6&gt;0),K37*(CustoContabil!$F$21/CustoContabil!$F$6)*W37,0)</f>
        <v>0</v>
      </c>
      <c r="Y37" s="204">
        <f>IF(AND(N37&gt;0,CustoContabil!$D$6&gt;0),N37*(CustoContabil!$D$21/CustoContabil!$D$6)*W37,0)</f>
        <v>0</v>
      </c>
    </row>
    <row r="38" spans="2:25" ht="15" hidden="1" customHeight="1" outlineLevel="1" x14ac:dyDescent="0.35">
      <c r="B38" s="199">
        <v>33</v>
      </c>
      <c r="C38" s="524"/>
      <c r="D38" s="524"/>
      <c r="E38" s="524"/>
      <c r="F38" s="524"/>
      <c r="G38" s="525"/>
      <c r="H38" s="5"/>
      <c r="I38" s="3"/>
      <c r="J38" s="1"/>
      <c r="K38" s="169">
        <f t="shared" si="1"/>
        <v>0</v>
      </c>
      <c r="L38" s="1"/>
      <c r="M38" s="1"/>
      <c r="N38" s="169">
        <f t="shared" si="2"/>
        <v>0</v>
      </c>
      <c r="P38" s="199">
        <f t="shared" si="3"/>
        <v>33</v>
      </c>
      <c r="Q38" s="813" t="str">
        <f t="shared" si="5"/>
        <v/>
      </c>
      <c r="R38" s="813"/>
      <c r="S38" s="813"/>
      <c r="T38" s="813"/>
      <c r="U38" s="814"/>
      <c r="V38" s="202" t="str">
        <f t="shared" si="4"/>
        <v/>
      </c>
      <c r="W38" s="203">
        <f>IF(OR(V38="",V38=0),0,(Projeto!$AD$8*((1+Projeto!$AD$8)^V38))/(((1+Projeto!$AD$8)^V38)-1))</f>
        <v>0</v>
      </c>
      <c r="X38" s="204">
        <f>IF(AND(K38&gt;0,CustoContabil!$F$6&gt;0),K38*(CustoContabil!$F$21/CustoContabil!$F$6)*W38,0)</f>
        <v>0</v>
      </c>
      <c r="Y38" s="204">
        <f>IF(AND(N38&gt;0,CustoContabil!$D$6&gt;0),N38*(CustoContabil!$D$21/CustoContabil!$D$6)*W38,0)</f>
        <v>0</v>
      </c>
    </row>
    <row r="39" spans="2:25" ht="15" hidden="1" customHeight="1" outlineLevel="1" x14ac:dyDescent="0.35">
      <c r="B39" s="199">
        <v>34</v>
      </c>
      <c r="C39" s="524"/>
      <c r="D39" s="524"/>
      <c r="E39" s="524"/>
      <c r="F39" s="524"/>
      <c r="G39" s="525"/>
      <c r="H39" s="5"/>
      <c r="I39" s="3"/>
      <c r="J39" s="1"/>
      <c r="K39" s="169">
        <f t="shared" si="1"/>
        <v>0</v>
      </c>
      <c r="L39" s="1"/>
      <c r="M39" s="1"/>
      <c r="N39" s="169">
        <f t="shared" si="2"/>
        <v>0</v>
      </c>
      <c r="P39" s="199">
        <f t="shared" si="3"/>
        <v>34</v>
      </c>
      <c r="Q39" s="813" t="str">
        <f t="shared" si="5"/>
        <v/>
      </c>
      <c r="R39" s="813"/>
      <c r="S39" s="813"/>
      <c r="T39" s="813"/>
      <c r="U39" s="814"/>
      <c r="V39" s="202" t="str">
        <f t="shared" si="4"/>
        <v/>
      </c>
      <c r="W39" s="203">
        <f>IF(OR(V39="",V39=0),0,(Projeto!$AD$8*((1+Projeto!$AD$8)^V39))/(((1+Projeto!$AD$8)^V39)-1))</f>
        <v>0</v>
      </c>
      <c r="X39" s="204">
        <f>IF(AND(K39&gt;0,CustoContabil!$F$6&gt;0),K39*(CustoContabil!$F$21/CustoContabil!$F$6)*W39,0)</f>
        <v>0</v>
      </c>
      <c r="Y39" s="204">
        <f>IF(AND(N39&gt;0,CustoContabil!$D$6&gt;0),N39*(CustoContabil!$D$21/CustoContabil!$D$6)*W39,0)</f>
        <v>0</v>
      </c>
    </row>
    <row r="40" spans="2:25" ht="15" hidden="1" customHeight="1" outlineLevel="1" x14ac:dyDescent="0.35">
      <c r="B40" s="199">
        <v>35</v>
      </c>
      <c r="C40" s="524"/>
      <c r="D40" s="524"/>
      <c r="E40" s="524"/>
      <c r="F40" s="524"/>
      <c r="G40" s="525"/>
      <c r="H40" s="5"/>
      <c r="I40" s="3"/>
      <c r="J40" s="1"/>
      <c r="K40" s="169">
        <f t="shared" si="1"/>
        <v>0</v>
      </c>
      <c r="L40" s="1"/>
      <c r="M40" s="1"/>
      <c r="N40" s="169">
        <f t="shared" si="2"/>
        <v>0</v>
      </c>
      <c r="P40" s="199">
        <f t="shared" si="3"/>
        <v>35</v>
      </c>
      <c r="Q40" s="813" t="str">
        <f t="shared" si="5"/>
        <v/>
      </c>
      <c r="R40" s="813"/>
      <c r="S40" s="813"/>
      <c r="T40" s="813"/>
      <c r="U40" s="814"/>
      <c r="V40" s="202" t="str">
        <f t="shared" si="4"/>
        <v/>
      </c>
      <c r="W40" s="203">
        <f>IF(OR(V40="",V40=0),0,(Projeto!$AD$8*((1+Projeto!$AD$8)^V40))/(((1+Projeto!$AD$8)^V40)-1))</f>
        <v>0</v>
      </c>
      <c r="X40" s="204">
        <f>IF(AND(K40&gt;0,CustoContabil!$F$6&gt;0),K40*(CustoContabil!$F$21/CustoContabil!$F$6)*W40,0)</f>
        <v>0</v>
      </c>
      <c r="Y40" s="204">
        <f>IF(AND(N40&gt;0,CustoContabil!$D$6&gt;0),N40*(CustoContabil!$D$21/CustoContabil!$D$6)*W40,0)</f>
        <v>0</v>
      </c>
    </row>
    <row r="41" spans="2:25" ht="15" hidden="1" customHeight="1" outlineLevel="1" x14ac:dyDescent="0.35">
      <c r="B41" s="199">
        <v>36</v>
      </c>
      <c r="C41" s="524"/>
      <c r="D41" s="524"/>
      <c r="E41" s="524"/>
      <c r="F41" s="524"/>
      <c r="G41" s="525"/>
      <c r="H41" s="5"/>
      <c r="I41" s="3"/>
      <c r="J41" s="1"/>
      <c r="K41" s="169">
        <f t="shared" si="1"/>
        <v>0</v>
      </c>
      <c r="L41" s="1"/>
      <c r="M41" s="1"/>
      <c r="N41" s="169">
        <f t="shared" si="2"/>
        <v>0</v>
      </c>
      <c r="P41" s="199">
        <f t="shared" si="3"/>
        <v>36</v>
      </c>
      <c r="Q41" s="813" t="str">
        <f t="shared" si="5"/>
        <v/>
      </c>
      <c r="R41" s="813"/>
      <c r="S41" s="813"/>
      <c r="T41" s="813"/>
      <c r="U41" s="814"/>
      <c r="V41" s="202" t="str">
        <f t="shared" si="4"/>
        <v/>
      </c>
      <c r="W41" s="203">
        <f>IF(OR(V41="",V41=0),0,(Projeto!$AD$8*((1+Projeto!$AD$8)^V41))/(((1+Projeto!$AD$8)^V41)-1))</f>
        <v>0</v>
      </c>
      <c r="X41" s="204">
        <f>IF(AND(K41&gt;0,CustoContabil!$F$6&gt;0),K41*(CustoContabil!$F$21/CustoContabil!$F$6)*W41,0)</f>
        <v>0</v>
      </c>
      <c r="Y41" s="204">
        <f>IF(AND(N41&gt;0,CustoContabil!$D$6&gt;0),N41*(CustoContabil!$D$21/CustoContabil!$D$6)*W41,0)</f>
        <v>0</v>
      </c>
    </row>
    <row r="42" spans="2:25" ht="15" hidden="1" customHeight="1" outlineLevel="1" x14ac:dyDescent="0.35">
      <c r="B42" s="199">
        <v>37</v>
      </c>
      <c r="C42" s="524"/>
      <c r="D42" s="524"/>
      <c r="E42" s="524"/>
      <c r="F42" s="524"/>
      <c r="G42" s="525"/>
      <c r="H42" s="5"/>
      <c r="I42" s="3"/>
      <c r="J42" s="1"/>
      <c r="K42" s="169">
        <f t="shared" si="1"/>
        <v>0</v>
      </c>
      <c r="L42" s="1"/>
      <c r="M42" s="1"/>
      <c r="N42" s="169">
        <f t="shared" si="2"/>
        <v>0</v>
      </c>
      <c r="P42" s="199">
        <f t="shared" si="3"/>
        <v>37</v>
      </c>
      <c r="Q42" s="813" t="str">
        <f t="shared" si="5"/>
        <v/>
      </c>
      <c r="R42" s="813"/>
      <c r="S42" s="813"/>
      <c r="T42" s="813"/>
      <c r="U42" s="814"/>
      <c r="V42" s="202" t="str">
        <f t="shared" si="4"/>
        <v/>
      </c>
      <c r="W42" s="203">
        <f>IF(OR(V42="",V42=0),0,(Projeto!$AD$8*((1+Projeto!$AD$8)^V42))/(((1+Projeto!$AD$8)^V42)-1))</f>
        <v>0</v>
      </c>
      <c r="X42" s="204">
        <f>IF(AND(K42&gt;0,CustoContabil!$F$6&gt;0),K42*(CustoContabil!$F$21/CustoContabil!$F$6)*W42,0)</f>
        <v>0</v>
      </c>
      <c r="Y42" s="204">
        <f>IF(AND(N42&gt;0,CustoContabil!$D$6&gt;0),N42*(CustoContabil!$D$21/CustoContabil!$D$6)*W42,0)</f>
        <v>0</v>
      </c>
    </row>
    <row r="43" spans="2:25" ht="15" hidden="1" customHeight="1" outlineLevel="1" x14ac:dyDescent="0.35">
      <c r="B43" s="199">
        <v>38</v>
      </c>
      <c r="C43" s="524"/>
      <c r="D43" s="524"/>
      <c r="E43" s="524"/>
      <c r="F43" s="524"/>
      <c r="G43" s="525"/>
      <c r="H43" s="5"/>
      <c r="I43" s="3"/>
      <c r="J43" s="1"/>
      <c r="K43" s="169">
        <f t="shared" si="1"/>
        <v>0</v>
      </c>
      <c r="L43" s="1"/>
      <c r="M43" s="1"/>
      <c r="N43" s="169">
        <f t="shared" si="2"/>
        <v>0</v>
      </c>
      <c r="P43" s="199">
        <f t="shared" si="3"/>
        <v>38</v>
      </c>
      <c r="Q43" s="813" t="str">
        <f t="shared" si="5"/>
        <v/>
      </c>
      <c r="R43" s="813"/>
      <c r="S43" s="813"/>
      <c r="T43" s="813"/>
      <c r="U43" s="814"/>
      <c r="V43" s="202" t="str">
        <f t="shared" si="4"/>
        <v/>
      </c>
      <c r="W43" s="203">
        <f>IF(OR(V43="",V43=0),0,(Projeto!$AD$8*((1+Projeto!$AD$8)^V43))/(((1+Projeto!$AD$8)^V43)-1))</f>
        <v>0</v>
      </c>
      <c r="X43" s="204">
        <f>IF(AND(K43&gt;0,CustoContabil!$F$6&gt;0),K43*(CustoContabil!$F$21/CustoContabil!$F$6)*W43,0)</f>
        <v>0</v>
      </c>
      <c r="Y43" s="204">
        <f>IF(AND(N43&gt;0,CustoContabil!$D$6&gt;0),N43*(CustoContabil!$D$21/CustoContabil!$D$6)*W43,0)</f>
        <v>0</v>
      </c>
    </row>
    <row r="44" spans="2:25" ht="15" hidden="1" customHeight="1" outlineLevel="1" x14ac:dyDescent="0.35">
      <c r="B44" s="199">
        <v>39</v>
      </c>
      <c r="C44" s="524"/>
      <c r="D44" s="524"/>
      <c r="E44" s="524"/>
      <c r="F44" s="524"/>
      <c r="G44" s="525"/>
      <c r="H44" s="5"/>
      <c r="I44" s="3"/>
      <c r="J44" s="1"/>
      <c r="K44" s="169">
        <f t="shared" si="1"/>
        <v>0</v>
      </c>
      <c r="L44" s="1"/>
      <c r="M44" s="1"/>
      <c r="N44" s="169">
        <f t="shared" si="2"/>
        <v>0</v>
      </c>
      <c r="P44" s="199">
        <f t="shared" si="3"/>
        <v>39</v>
      </c>
      <c r="Q44" s="813" t="str">
        <f t="shared" si="5"/>
        <v/>
      </c>
      <c r="R44" s="813"/>
      <c r="S44" s="813"/>
      <c r="T44" s="813"/>
      <c r="U44" s="814"/>
      <c r="V44" s="202" t="str">
        <f t="shared" si="4"/>
        <v/>
      </c>
      <c r="W44" s="203">
        <f>IF(OR(V44="",V44=0),0,(Projeto!$AD$8*((1+Projeto!$AD$8)^V44))/(((1+Projeto!$AD$8)^V44)-1))</f>
        <v>0</v>
      </c>
      <c r="X44" s="204">
        <f>IF(AND(K44&gt;0,CustoContabil!$F$6&gt;0),K44*(CustoContabil!$F$21/CustoContabil!$F$6)*W44,0)</f>
        <v>0</v>
      </c>
      <c r="Y44" s="204">
        <f>IF(AND(N44&gt;0,CustoContabil!$D$6&gt;0),N44*(CustoContabil!$D$21/CustoContabil!$D$6)*W44,0)</f>
        <v>0</v>
      </c>
    </row>
    <row r="45" spans="2:25" ht="15" hidden="1" customHeight="1" outlineLevel="1" x14ac:dyDescent="0.35">
      <c r="B45" s="199">
        <v>40</v>
      </c>
      <c r="C45" s="524"/>
      <c r="D45" s="524"/>
      <c r="E45" s="524"/>
      <c r="F45" s="524"/>
      <c r="G45" s="525"/>
      <c r="H45" s="5"/>
      <c r="I45" s="3"/>
      <c r="J45" s="1"/>
      <c r="K45" s="169">
        <f t="shared" si="1"/>
        <v>0</v>
      </c>
      <c r="L45" s="1"/>
      <c r="M45" s="1"/>
      <c r="N45" s="169">
        <f t="shared" si="2"/>
        <v>0</v>
      </c>
      <c r="P45" s="199">
        <f t="shared" si="3"/>
        <v>40</v>
      </c>
      <c r="Q45" s="813" t="str">
        <f t="shared" si="5"/>
        <v/>
      </c>
      <c r="R45" s="813"/>
      <c r="S45" s="813"/>
      <c r="T45" s="813"/>
      <c r="U45" s="814"/>
      <c r="V45" s="202" t="str">
        <f t="shared" si="4"/>
        <v/>
      </c>
      <c r="W45" s="203">
        <f>IF(OR(V45="",V45=0),0,(Projeto!$AD$8*((1+Projeto!$AD$8)^V45))/(((1+Projeto!$AD$8)^V45)-1))</f>
        <v>0</v>
      </c>
      <c r="X45" s="204">
        <f>IF(AND(K45&gt;0,CustoContabil!$F$6&gt;0),K45*(CustoContabil!$F$21/CustoContabil!$F$6)*W45,0)</f>
        <v>0</v>
      </c>
      <c r="Y45" s="204">
        <f>IF(AND(N45&gt;0,CustoContabil!$D$6&gt;0),N45*(CustoContabil!$D$21/CustoContabil!$D$6)*W45,0)</f>
        <v>0</v>
      </c>
    </row>
    <row r="46" spans="2:25" ht="15" hidden="1" customHeight="1" outlineLevel="1" x14ac:dyDescent="0.35">
      <c r="B46" s="199">
        <v>41</v>
      </c>
      <c r="C46" s="524"/>
      <c r="D46" s="524"/>
      <c r="E46" s="524"/>
      <c r="F46" s="524"/>
      <c r="G46" s="525"/>
      <c r="H46" s="5"/>
      <c r="I46" s="3"/>
      <c r="J46" s="1"/>
      <c r="K46" s="169">
        <f t="shared" si="1"/>
        <v>0</v>
      </c>
      <c r="L46" s="1"/>
      <c r="M46" s="1"/>
      <c r="N46" s="169">
        <f t="shared" si="2"/>
        <v>0</v>
      </c>
      <c r="P46" s="199">
        <f t="shared" si="3"/>
        <v>41</v>
      </c>
      <c r="Q46" s="813" t="str">
        <f t="shared" si="5"/>
        <v/>
      </c>
      <c r="R46" s="813"/>
      <c r="S46" s="813"/>
      <c r="T46" s="813"/>
      <c r="U46" s="814"/>
      <c r="V46" s="202" t="str">
        <f t="shared" si="4"/>
        <v/>
      </c>
      <c r="W46" s="203">
        <f>IF(OR(V46="",V46=0),0,(Projeto!$AD$8*((1+Projeto!$AD$8)^V46))/(((1+Projeto!$AD$8)^V46)-1))</f>
        <v>0</v>
      </c>
      <c r="X46" s="204">
        <f>IF(AND(K46&gt;0,CustoContabil!$F$6&gt;0),K46*(CustoContabil!$F$21/CustoContabil!$F$6)*W46,0)</f>
        <v>0</v>
      </c>
      <c r="Y46" s="204">
        <f>IF(AND(N46&gt;0,CustoContabil!$D$6&gt;0),N46*(CustoContabil!$D$21/CustoContabil!$D$6)*W46,0)</f>
        <v>0</v>
      </c>
    </row>
    <row r="47" spans="2:25" ht="15" hidden="1" customHeight="1" outlineLevel="1" x14ac:dyDescent="0.35">
      <c r="B47" s="199">
        <v>42</v>
      </c>
      <c r="C47" s="524"/>
      <c r="D47" s="524"/>
      <c r="E47" s="524"/>
      <c r="F47" s="524"/>
      <c r="G47" s="525"/>
      <c r="H47" s="5"/>
      <c r="I47" s="3"/>
      <c r="J47" s="1"/>
      <c r="K47" s="169">
        <f t="shared" si="1"/>
        <v>0</v>
      </c>
      <c r="L47" s="1"/>
      <c r="M47" s="1"/>
      <c r="N47" s="169">
        <f t="shared" si="2"/>
        <v>0</v>
      </c>
      <c r="P47" s="199">
        <f t="shared" si="3"/>
        <v>42</v>
      </c>
      <c r="Q47" s="813" t="str">
        <f t="shared" si="5"/>
        <v/>
      </c>
      <c r="R47" s="813"/>
      <c r="S47" s="813"/>
      <c r="T47" s="813"/>
      <c r="U47" s="814"/>
      <c r="V47" s="202" t="str">
        <f t="shared" si="4"/>
        <v/>
      </c>
      <c r="W47" s="203">
        <f>IF(OR(V47="",V47=0),0,(Projeto!$AD$8*((1+Projeto!$AD$8)^V47))/(((1+Projeto!$AD$8)^V47)-1))</f>
        <v>0</v>
      </c>
      <c r="X47" s="204">
        <f>IF(AND(K47&gt;0,CustoContabil!$F$6&gt;0),K47*(CustoContabil!$F$21/CustoContabil!$F$6)*W47,0)</f>
        <v>0</v>
      </c>
      <c r="Y47" s="204">
        <f>IF(AND(N47&gt;0,CustoContabil!$D$6&gt;0),N47*(CustoContabil!$D$21/CustoContabil!$D$6)*W47,0)</f>
        <v>0</v>
      </c>
    </row>
    <row r="48" spans="2:25" ht="15" hidden="1" customHeight="1" outlineLevel="1" x14ac:dyDescent="0.35">
      <c r="B48" s="199">
        <v>43</v>
      </c>
      <c r="C48" s="524"/>
      <c r="D48" s="524"/>
      <c r="E48" s="524"/>
      <c r="F48" s="524"/>
      <c r="G48" s="525"/>
      <c r="H48" s="5"/>
      <c r="I48" s="3"/>
      <c r="J48" s="1"/>
      <c r="K48" s="169">
        <f t="shared" si="1"/>
        <v>0</v>
      </c>
      <c r="L48" s="1"/>
      <c r="M48" s="1"/>
      <c r="N48" s="169">
        <f t="shared" si="2"/>
        <v>0</v>
      </c>
      <c r="P48" s="199">
        <f t="shared" si="3"/>
        <v>43</v>
      </c>
      <c r="Q48" s="813" t="str">
        <f t="shared" si="5"/>
        <v/>
      </c>
      <c r="R48" s="813"/>
      <c r="S48" s="813"/>
      <c r="T48" s="813"/>
      <c r="U48" s="814"/>
      <c r="V48" s="202" t="str">
        <f t="shared" si="4"/>
        <v/>
      </c>
      <c r="W48" s="203">
        <f>IF(OR(V48="",V48=0),0,(Projeto!$AD$8*((1+Projeto!$AD$8)^V48))/(((1+Projeto!$AD$8)^V48)-1))</f>
        <v>0</v>
      </c>
      <c r="X48" s="204">
        <f>IF(AND(K48&gt;0,CustoContabil!$F$6&gt;0),K48*(CustoContabil!$F$21/CustoContabil!$F$6)*W48,0)</f>
        <v>0</v>
      </c>
      <c r="Y48" s="204">
        <f>IF(AND(N48&gt;0,CustoContabil!$D$6&gt;0),N48*(CustoContabil!$D$21/CustoContabil!$D$6)*W48,0)</f>
        <v>0</v>
      </c>
    </row>
    <row r="49" spans="2:25" ht="15" hidden="1" customHeight="1" outlineLevel="1" x14ac:dyDescent="0.35">
      <c r="B49" s="199">
        <v>44</v>
      </c>
      <c r="C49" s="524"/>
      <c r="D49" s="524"/>
      <c r="E49" s="524"/>
      <c r="F49" s="524"/>
      <c r="G49" s="525"/>
      <c r="H49" s="5"/>
      <c r="I49" s="3"/>
      <c r="J49" s="1"/>
      <c r="K49" s="169">
        <f t="shared" si="1"/>
        <v>0</v>
      </c>
      <c r="L49" s="1"/>
      <c r="M49" s="1"/>
      <c r="N49" s="169">
        <f t="shared" si="2"/>
        <v>0</v>
      </c>
      <c r="P49" s="199">
        <f t="shared" si="3"/>
        <v>44</v>
      </c>
      <c r="Q49" s="813" t="str">
        <f t="shared" si="5"/>
        <v/>
      </c>
      <c r="R49" s="813"/>
      <c r="S49" s="813"/>
      <c r="T49" s="813"/>
      <c r="U49" s="814"/>
      <c r="V49" s="202" t="str">
        <f t="shared" si="4"/>
        <v/>
      </c>
      <c r="W49" s="203">
        <f>IF(OR(V49="",V49=0),0,(Projeto!$AD$8*((1+Projeto!$AD$8)^V49))/(((1+Projeto!$AD$8)^V49)-1))</f>
        <v>0</v>
      </c>
      <c r="X49" s="204">
        <f>IF(AND(K49&gt;0,CustoContabil!$F$6&gt;0),K49*(CustoContabil!$F$21/CustoContabil!$F$6)*W49,0)</f>
        <v>0</v>
      </c>
      <c r="Y49" s="204">
        <f>IF(AND(N49&gt;0,CustoContabil!$D$6&gt;0),N49*(CustoContabil!$D$21/CustoContabil!$D$6)*W49,0)</f>
        <v>0</v>
      </c>
    </row>
    <row r="50" spans="2:25" ht="15" hidden="1" customHeight="1" outlineLevel="1" x14ac:dyDescent="0.35">
      <c r="B50" s="199">
        <v>45</v>
      </c>
      <c r="C50" s="524"/>
      <c r="D50" s="524"/>
      <c r="E50" s="524"/>
      <c r="F50" s="524"/>
      <c r="G50" s="525"/>
      <c r="H50" s="5"/>
      <c r="I50" s="3"/>
      <c r="J50" s="1"/>
      <c r="K50" s="169">
        <f t="shared" si="1"/>
        <v>0</v>
      </c>
      <c r="L50" s="1"/>
      <c r="M50" s="1"/>
      <c r="N50" s="169">
        <f t="shared" si="2"/>
        <v>0</v>
      </c>
      <c r="P50" s="199">
        <f t="shared" si="3"/>
        <v>45</v>
      </c>
      <c r="Q50" s="813" t="str">
        <f t="shared" si="5"/>
        <v/>
      </c>
      <c r="R50" s="813"/>
      <c r="S50" s="813"/>
      <c r="T50" s="813"/>
      <c r="U50" s="814"/>
      <c r="V50" s="202" t="str">
        <f t="shared" si="4"/>
        <v/>
      </c>
      <c r="W50" s="203">
        <f>IF(OR(V50="",V50=0),0,(Projeto!$AD$8*((1+Projeto!$AD$8)^V50))/(((1+Projeto!$AD$8)^V50)-1))</f>
        <v>0</v>
      </c>
      <c r="X50" s="204">
        <f>IF(AND(K50&gt;0,CustoContabil!$F$6&gt;0),K50*(CustoContabil!$F$21/CustoContabil!$F$6)*W50,0)</f>
        <v>0</v>
      </c>
      <c r="Y50" s="204">
        <f>IF(AND(N50&gt;0,CustoContabil!$D$6&gt;0),N50*(CustoContabil!$D$21/CustoContabil!$D$6)*W50,0)</f>
        <v>0</v>
      </c>
    </row>
    <row r="51" spans="2:25" ht="15" hidden="1" customHeight="1" outlineLevel="1" x14ac:dyDescent="0.35">
      <c r="B51" s="199">
        <v>46</v>
      </c>
      <c r="C51" s="524"/>
      <c r="D51" s="524"/>
      <c r="E51" s="524"/>
      <c r="F51" s="524"/>
      <c r="G51" s="525"/>
      <c r="H51" s="5"/>
      <c r="I51" s="3"/>
      <c r="J51" s="1"/>
      <c r="K51" s="169">
        <f t="shared" si="1"/>
        <v>0</v>
      </c>
      <c r="L51" s="1"/>
      <c r="M51" s="1"/>
      <c r="N51" s="169">
        <f t="shared" si="2"/>
        <v>0</v>
      </c>
      <c r="P51" s="199">
        <f t="shared" si="3"/>
        <v>46</v>
      </c>
      <c r="Q51" s="813" t="str">
        <f t="shared" si="5"/>
        <v/>
      </c>
      <c r="R51" s="813"/>
      <c r="S51" s="813"/>
      <c r="T51" s="813"/>
      <c r="U51" s="814"/>
      <c r="V51" s="202" t="str">
        <f t="shared" si="4"/>
        <v/>
      </c>
      <c r="W51" s="203">
        <f>IF(OR(V51="",V51=0),0,(Projeto!$AD$8*((1+Projeto!$AD$8)^V51))/(((1+Projeto!$AD$8)^V51)-1))</f>
        <v>0</v>
      </c>
      <c r="X51" s="204">
        <f>IF(AND(K51&gt;0,CustoContabil!$F$6&gt;0),K51*(CustoContabil!$F$21/CustoContabil!$F$6)*W51,0)</f>
        <v>0</v>
      </c>
      <c r="Y51" s="204">
        <f>IF(AND(N51&gt;0,CustoContabil!$D$6&gt;0),N51*(CustoContabil!$D$21/CustoContabil!$D$6)*W51,0)</f>
        <v>0</v>
      </c>
    </row>
    <row r="52" spans="2:25" ht="15" hidden="1" customHeight="1" outlineLevel="1" x14ac:dyDescent="0.35">
      <c r="B52" s="199">
        <v>47</v>
      </c>
      <c r="C52" s="524"/>
      <c r="D52" s="524"/>
      <c r="E52" s="524"/>
      <c r="F52" s="524"/>
      <c r="G52" s="525"/>
      <c r="H52" s="5"/>
      <c r="I52" s="3"/>
      <c r="J52" s="1"/>
      <c r="K52" s="169">
        <f t="shared" si="1"/>
        <v>0</v>
      </c>
      <c r="L52" s="1"/>
      <c r="M52" s="1"/>
      <c r="N52" s="169">
        <f t="shared" si="2"/>
        <v>0</v>
      </c>
      <c r="P52" s="199">
        <f t="shared" si="3"/>
        <v>47</v>
      </c>
      <c r="Q52" s="813" t="str">
        <f t="shared" si="5"/>
        <v/>
      </c>
      <c r="R52" s="813"/>
      <c r="S52" s="813"/>
      <c r="T52" s="813"/>
      <c r="U52" s="814"/>
      <c r="V52" s="202" t="str">
        <f t="shared" si="4"/>
        <v/>
      </c>
      <c r="W52" s="203">
        <f>IF(OR(V52="",V52=0),0,(Projeto!$AD$8*((1+Projeto!$AD$8)^V52))/(((1+Projeto!$AD$8)^V52)-1))</f>
        <v>0</v>
      </c>
      <c r="X52" s="204">
        <f>IF(AND(K52&gt;0,CustoContabil!$F$6&gt;0),K52*(CustoContabil!$F$21/CustoContabil!$F$6)*W52,0)</f>
        <v>0</v>
      </c>
      <c r="Y52" s="204">
        <f>IF(AND(N52&gt;0,CustoContabil!$D$6&gt;0),N52*(CustoContabil!$D$21/CustoContabil!$D$6)*W52,0)</f>
        <v>0</v>
      </c>
    </row>
    <row r="53" spans="2:25" ht="15" hidden="1" customHeight="1" outlineLevel="1" x14ac:dyDescent="0.35">
      <c r="B53" s="199">
        <v>48</v>
      </c>
      <c r="C53" s="524"/>
      <c r="D53" s="524"/>
      <c r="E53" s="524"/>
      <c r="F53" s="524"/>
      <c r="G53" s="525"/>
      <c r="H53" s="5"/>
      <c r="I53" s="3"/>
      <c r="J53" s="1"/>
      <c r="K53" s="169">
        <f t="shared" si="1"/>
        <v>0</v>
      </c>
      <c r="L53" s="1"/>
      <c r="M53" s="1"/>
      <c r="N53" s="169">
        <f t="shared" si="2"/>
        <v>0</v>
      </c>
      <c r="P53" s="199">
        <f t="shared" si="3"/>
        <v>48</v>
      </c>
      <c r="Q53" s="813" t="str">
        <f t="shared" si="5"/>
        <v/>
      </c>
      <c r="R53" s="813"/>
      <c r="S53" s="813"/>
      <c r="T53" s="813"/>
      <c r="U53" s="814"/>
      <c r="V53" s="202" t="str">
        <f t="shared" si="4"/>
        <v/>
      </c>
      <c r="W53" s="203">
        <f>IF(OR(V53="",V53=0),0,(Projeto!$AD$8*((1+Projeto!$AD$8)^V53))/(((1+Projeto!$AD$8)^V53)-1))</f>
        <v>0</v>
      </c>
      <c r="X53" s="204">
        <f>IF(AND(K53&gt;0,CustoContabil!$F$6&gt;0),K53*(CustoContabil!$F$21/CustoContabil!$F$6)*W53,0)</f>
        <v>0</v>
      </c>
      <c r="Y53" s="204">
        <f>IF(AND(N53&gt;0,CustoContabil!$D$6&gt;0),N53*(CustoContabil!$D$21/CustoContabil!$D$6)*W53,0)</f>
        <v>0</v>
      </c>
    </row>
    <row r="54" spans="2:25" ht="15" hidden="1" customHeight="1" outlineLevel="1" x14ac:dyDescent="0.35">
      <c r="B54" s="199">
        <v>49</v>
      </c>
      <c r="C54" s="524"/>
      <c r="D54" s="524"/>
      <c r="E54" s="524"/>
      <c r="F54" s="524"/>
      <c r="G54" s="525"/>
      <c r="H54" s="5"/>
      <c r="I54" s="3"/>
      <c r="J54" s="1"/>
      <c r="K54" s="169">
        <f t="shared" si="1"/>
        <v>0</v>
      </c>
      <c r="L54" s="1"/>
      <c r="M54" s="1"/>
      <c r="N54" s="169">
        <f t="shared" si="2"/>
        <v>0</v>
      </c>
      <c r="P54" s="199">
        <f t="shared" si="3"/>
        <v>49</v>
      </c>
      <c r="Q54" s="813" t="str">
        <f t="shared" si="5"/>
        <v/>
      </c>
      <c r="R54" s="813"/>
      <c r="S54" s="813"/>
      <c r="T54" s="813"/>
      <c r="U54" s="814"/>
      <c r="V54" s="202" t="str">
        <f t="shared" si="4"/>
        <v/>
      </c>
      <c r="W54" s="203">
        <f>IF(OR(V54="",V54=0),0,(Projeto!$AD$8*((1+Projeto!$AD$8)^V54))/(((1+Projeto!$AD$8)^V54)-1))</f>
        <v>0</v>
      </c>
      <c r="X54" s="204">
        <f>IF(AND(K54&gt;0,CustoContabil!$F$6&gt;0),K54*(CustoContabil!$F$21/CustoContabil!$F$6)*W54,0)</f>
        <v>0</v>
      </c>
      <c r="Y54" s="204">
        <f>IF(AND(N54&gt;0,CustoContabil!$D$6&gt;0),N54*(CustoContabil!$D$21/CustoContabil!$D$6)*W54,0)</f>
        <v>0</v>
      </c>
    </row>
    <row r="55" spans="2:25" ht="15" hidden="1" customHeight="1" outlineLevel="1" x14ac:dyDescent="0.35">
      <c r="B55" s="199">
        <v>50</v>
      </c>
      <c r="C55" s="846"/>
      <c r="D55" s="846"/>
      <c r="E55" s="846"/>
      <c r="F55" s="846"/>
      <c r="G55" s="815"/>
      <c r="H55" s="5"/>
      <c r="I55" s="3"/>
      <c r="J55" s="1"/>
      <c r="K55" s="169">
        <f t="shared" si="1"/>
        <v>0</v>
      </c>
      <c r="L55" s="1"/>
      <c r="M55" s="1"/>
      <c r="N55" s="169">
        <f t="shared" si="2"/>
        <v>0</v>
      </c>
      <c r="P55" s="199">
        <f t="shared" si="3"/>
        <v>50</v>
      </c>
      <c r="Q55" s="813" t="str">
        <f t="shared" si="5"/>
        <v/>
      </c>
      <c r="R55" s="813"/>
      <c r="S55" s="813"/>
      <c r="T55" s="813"/>
      <c r="U55" s="814"/>
      <c r="V55" s="202" t="str">
        <f t="shared" si="4"/>
        <v/>
      </c>
      <c r="W55" s="203">
        <f>IF(OR(V55="",V55=0),0,(Projeto!$AD$8*((1+Projeto!$AD$8)^V55))/(((1+Projeto!$AD$8)^V55)-1))</f>
        <v>0</v>
      </c>
      <c r="X55" s="204">
        <f>IF(AND(K55&gt;0,CustoContabil!$F$6&gt;0),K55*(CustoContabil!$F$21/CustoContabil!$F$6)*W55,0)</f>
        <v>0</v>
      </c>
      <c r="Y55" s="204">
        <f>IF(AND(N55&gt;0,CustoContabil!$D$6&gt;0),N55*(CustoContabil!$D$21/CustoContabil!$D$6)*W55,0)</f>
        <v>0</v>
      </c>
    </row>
    <row r="56" spans="2:25" ht="15" customHeight="1" collapsed="1" x14ac:dyDescent="0.35">
      <c r="B56" s="199"/>
      <c r="C56" s="877" t="s">
        <v>536</v>
      </c>
      <c r="D56" s="878"/>
      <c r="E56" s="878"/>
      <c r="F56" s="878"/>
      <c r="G56" s="878"/>
      <c r="H56" s="210">
        <v>20</v>
      </c>
      <c r="I56" s="3"/>
      <c r="J56" s="1"/>
      <c r="K56" s="169">
        <f t="shared" si="1"/>
        <v>0</v>
      </c>
      <c r="L56" s="1"/>
      <c r="M56" s="1"/>
      <c r="N56" s="169">
        <f t="shared" si="2"/>
        <v>0</v>
      </c>
      <c r="P56" s="199"/>
      <c r="Q56" s="813" t="str">
        <f>IF(OR(C56=0,C56=""),"",C56)</f>
        <v>Acessórios</v>
      </c>
      <c r="R56" s="813"/>
      <c r="S56" s="813"/>
      <c r="T56" s="813"/>
      <c r="U56" s="814"/>
      <c r="V56" s="202" t="str">
        <f t="shared" si="4"/>
        <v/>
      </c>
      <c r="W56" s="203">
        <f>IF(OR(V56="",V56=0),0,(Projeto!$AD$8*((1+Projeto!$AD$8)^V56))/(((1+Projeto!$AD$8)^V56)-1))</f>
        <v>0</v>
      </c>
      <c r="X56" s="204">
        <f>IF(AND(K56&gt;0,CustoContabil!$F$6&gt;0),K56*(CustoContabil!$F$21/CustoContabil!$F$6)*W56,0)</f>
        <v>0</v>
      </c>
      <c r="Y56" s="204">
        <f>IF(AND(N56&gt;0,CustoContabil!$D$6&gt;0),N56*(CustoContabil!$D$21/CustoContabil!$D$6)*W56,0)</f>
        <v>0</v>
      </c>
    </row>
    <row r="57" spans="2:25" ht="15" customHeight="1" x14ac:dyDescent="0.35">
      <c r="B57" s="211"/>
      <c r="C57" s="849" t="s">
        <v>1345</v>
      </c>
      <c r="D57" s="849"/>
      <c r="E57" s="849"/>
      <c r="F57" s="849"/>
      <c r="G57" s="849"/>
      <c r="H57" s="849"/>
      <c r="I57" s="849"/>
      <c r="J57" s="850"/>
      <c r="K57" s="212">
        <f>SUM(K6:K56)</f>
        <v>0</v>
      </c>
      <c r="L57" s="212">
        <f>SUM(L6:L56)</f>
        <v>0</v>
      </c>
      <c r="M57" s="212">
        <f>SUM(M6:M56)</f>
        <v>0</v>
      </c>
      <c r="N57" s="212">
        <f>SUM(N6:N56)</f>
        <v>0</v>
      </c>
      <c r="P57" s="854" t="s">
        <v>968</v>
      </c>
      <c r="Q57" s="855"/>
      <c r="R57" s="855"/>
      <c r="S57" s="855"/>
      <c r="T57" s="855"/>
      <c r="U57" s="855"/>
      <c r="V57" s="856"/>
      <c r="W57" s="213" t="s">
        <v>930</v>
      </c>
      <c r="X57" s="214">
        <f>SUM(X6:X56)</f>
        <v>0</v>
      </c>
      <c r="Y57" s="214">
        <f>SUM(Y6:Y56)</f>
        <v>0</v>
      </c>
    </row>
    <row r="58" spans="2:25" ht="15" customHeight="1" x14ac:dyDescent="0.35">
      <c r="B58" s="834" t="s">
        <v>542</v>
      </c>
      <c r="C58" s="835"/>
      <c r="D58" s="835"/>
      <c r="E58" s="835"/>
      <c r="F58" s="835"/>
      <c r="G58" s="835"/>
      <c r="H58" s="835"/>
      <c r="I58" s="835"/>
      <c r="J58" s="836"/>
      <c r="K58" s="834" t="s">
        <v>529</v>
      </c>
      <c r="L58" s="835"/>
      <c r="M58" s="835"/>
      <c r="N58" s="836"/>
      <c r="P58" s="215"/>
      <c r="Q58" s="215"/>
      <c r="R58" s="216"/>
      <c r="S58" s="217"/>
      <c r="T58" s="217"/>
      <c r="U58" s="217"/>
      <c r="V58" s="218"/>
      <c r="W58" s="219"/>
    </row>
    <row r="59" spans="2:25" ht="15" customHeight="1" x14ac:dyDescent="0.45">
      <c r="B59" s="837"/>
      <c r="C59" s="838"/>
      <c r="D59" s="838"/>
      <c r="E59" s="838"/>
      <c r="F59" s="838"/>
      <c r="G59" s="838"/>
      <c r="H59" s="838"/>
      <c r="I59" s="838"/>
      <c r="J59" s="839"/>
      <c r="K59" s="837"/>
      <c r="L59" s="838"/>
      <c r="M59" s="838"/>
      <c r="N59" s="839"/>
      <c r="P59" s="220" t="s">
        <v>1384</v>
      </c>
      <c r="Q59" s="221"/>
      <c r="R59" s="222">
        <f>RCB!$G$12</f>
        <v>0</v>
      </c>
      <c r="T59" s="220" t="s">
        <v>1385</v>
      </c>
      <c r="U59" s="221"/>
      <c r="V59" s="222">
        <f>RCB!$J$12</f>
        <v>0</v>
      </c>
    </row>
    <row r="60" spans="2:25" ht="15" customHeight="1" x14ac:dyDescent="0.45">
      <c r="B60" s="851" t="s">
        <v>544</v>
      </c>
      <c r="C60" s="852"/>
      <c r="D60" s="852"/>
      <c r="E60" s="852"/>
      <c r="F60" s="852"/>
      <c r="G60" s="853"/>
      <c r="H60" s="162" t="s">
        <v>55</v>
      </c>
      <c r="I60" s="197" t="s">
        <v>545</v>
      </c>
      <c r="J60" s="197" t="s">
        <v>546</v>
      </c>
      <c r="K60" s="198" t="s">
        <v>1206</v>
      </c>
      <c r="L60" s="162" t="s">
        <v>1854</v>
      </c>
      <c r="M60" s="162" t="s">
        <v>1855</v>
      </c>
      <c r="N60" s="163" t="s">
        <v>539</v>
      </c>
      <c r="P60" s="220" t="s">
        <v>1231</v>
      </c>
      <c r="Q60" s="221"/>
      <c r="R60" s="222">
        <f>RCB!$H$7</f>
        <v>0</v>
      </c>
      <c r="T60" s="220" t="s">
        <v>1230</v>
      </c>
      <c r="U60" s="221"/>
      <c r="V60" s="222">
        <f>RCB!$K$7</f>
        <v>0</v>
      </c>
    </row>
    <row r="61" spans="2:25" ht="15" customHeight="1" x14ac:dyDescent="0.35">
      <c r="B61" s="199">
        <v>1</v>
      </c>
      <c r="C61" s="828" t="s">
        <v>1446</v>
      </c>
      <c r="D61" s="828"/>
      <c r="E61" s="828"/>
      <c r="F61" s="828"/>
      <c r="G61" s="829"/>
      <c r="H61" s="20"/>
      <c r="I61" s="2"/>
      <c r="J61" s="1"/>
      <c r="K61" s="169">
        <f t="shared" ref="K61:K67" si="6">N61-L61-M61</f>
        <v>0</v>
      </c>
      <c r="L61" s="169"/>
      <c r="M61" s="169"/>
      <c r="N61" s="169">
        <f t="shared" ref="N61:N67" si="7">H61*I61*J61</f>
        <v>0</v>
      </c>
    </row>
    <row r="62" spans="2:25" ht="15" customHeight="1" x14ac:dyDescent="0.35">
      <c r="B62" s="206">
        <v>2</v>
      </c>
      <c r="C62" s="828" t="s">
        <v>1450</v>
      </c>
      <c r="D62" s="828"/>
      <c r="E62" s="828"/>
      <c r="F62" s="828"/>
      <c r="G62" s="829"/>
      <c r="H62" s="6"/>
      <c r="I62" s="3"/>
      <c r="J62" s="1"/>
      <c r="K62" s="169">
        <f t="shared" si="6"/>
        <v>0</v>
      </c>
      <c r="L62" s="169"/>
      <c r="M62" s="169"/>
      <c r="N62" s="169">
        <f t="shared" si="7"/>
        <v>0</v>
      </c>
    </row>
    <row r="63" spans="2:25" ht="15" customHeight="1" x14ac:dyDescent="0.35">
      <c r="B63" s="199">
        <v>3</v>
      </c>
      <c r="C63" s="828" t="s">
        <v>1451</v>
      </c>
      <c r="D63" s="828"/>
      <c r="E63" s="828"/>
      <c r="F63" s="828"/>
      <c r="G63" s="829"/>
      <c r="H63" s="6"/>
      <c r="I63" s="3"/>
      <c r="J63" s="1"/>
      <c r="K63" s="169">
        <f t="shared" si="6"/>
        <v>0</v>
      </c>
      <c r="L63" s="169"/>
      <c r="M63" s="169"/>
      <c r="N63" s="169">
        <f t="shared" si="7"/>
        <v>0</v>
      </c>
    </row>
    <row r="64" spans="2:25" ht="15" customHeight="1" x14ac:dyDescent="0.35">
      <c r="B64" s="206">
        <v>4</v>
      </c>
      <c r="C64" s="828" t="s">
        <v>1452</v>
      </c>
      <c r="D64" s="828"/>
      <c r="E64" s="828"/>
      <c r="F64" s="828"/>
      <c r="G64" s="829"/>
      <c r="H64" s="6"/>
      <c r="I64" s="3"/>
      <c r="J64" s="1"/>
      <c r="K64" s="169">
        <f t="shared" si="6"/>
        <v>0</v>
      </c>
      <c r="L64" s="169"/>
      <c r="M64" s="169"/>
      <c r="N64" s="169">
        <f t="shared" si="7"/>
        <v>0</v>
      </c>
    </row>
    <row r="65" spans="2:16" ht="15" customHeight="1" x14ac:dyDescent="0.35">
      <c r="B65" s="199">
        <v>5</v>
      </c>
      <c r="C65" s="846"/>
      <c r="D65" s="846"/>
      <c r="E65" s="846"/>
      <c r="F65" s="846"/>
      <c r="G65" s="815"/>
      <c r="H65" s="6"/>
      <c r="I65" s="3"/>
      <c r="J65" s="1"/>
      <c r="K65" s="169">
        <f t="shared" si="6"/>
        <v>0</v>
      </c>
      <c r="L65" s="169"/>
      <c r="M65" s="169"/>
      <c r="N65" s="169">
        <f t="shared" si="7"/>
        <v>0</v>
      </c>
    </row>
    <row r="66" spans="2:16" ht="15" customHeight="1" x14ac:dyDescent="0.35">
      <c r="B66" s="206">
        <v>6</v>
      </c>
      <c r="C66" s="846"/>
      <c r="D66" s="846"/>
      <c r="E66" s="846"/>
      <c r="F66" s="846"/>
      <c r="G66" s="815"/>
      <c r="H66" s="6"/>
      <c r="I66" s="3"/>
      <c r="J66" s="1"/>
      <c r="K66" s="169">
        <f t="shared" si="6"/>
        <v>0</v>
      </c>
      <c r="L66" s="169"/>
      <c r="M66" s="169"/>
      <c r="N66" s="169">
        <f t="shared" si="7"/>
        <v>0</v>
      </c>
    </row>
    <row r="67" spans="2:16" ht="15" customHeight="1" x14ac:dyDescent="0.35">
      <c r="B67" s="199">
        <v>7</v>
      </c>
      <c r="C67" s="846"/>
      <c r="D67" s="846"/>
      <c r="E67" s="846"/>
      <c r="F67" s="846"/>
      <c r="G67" s="815"/>
      <c r="H67" s="6"/>
      <c r="I67" s="3"/>
      <c r="J67" s="1"/>
      <c r="K67" s="169">
        <f t="shared" si="6"/>
        <v>0</v>
      </c>
      <c r="L67" s="169"/>
      <c r="M67" s="169"/>
      <c r="N67" s="169">
        <f t="shared" si="7"/>
        <v>0</v>
      </c>
    </row>
    <row r="68" spans="2:16" ht="15" customHeight="1" x14ac:dyDescent="0.35">
      <c r="B68" s="226"/>
      <c r="C68" s="847" t="s">
        <v>1346</v>
      </c>
      <c r="D68" s="847"/>
      <c r="E68" s="847"/>
      <c r="F68" s="847"/>
      <c r="G68" s="847"/>
      <c r="H68" s="847"/>
      <c r="I68" s="847"/>
      <c r="J68" s="848"/>
      <c r="K68" s="169">
        <f>SUM(K61:K62,K64:K67)</f>
        <v>0</v>
      </c>
      <c r="L68" s="169">
        <f>SUM(L61:L62,L64:L67)</f>
        <v>0</v>
      </c>
      <c r="M68" s="169">
        <f>SUM(M61:M62,M64:M67)</f>
        <v>0</v>
      </c>
      <c r="N68" s="169">
        <f>SUM(N61:N62,N64:N67)</f>
        <v>0</v>
      </c>
    </row>
    <row r="69" spans="2:16" ht="15" customHeight="1" x14ac:dyDescent="0.35">
      <c r="B69" s="211"/>
      <c r="C69" s="849" t="s">
        <v>1347</v>
      </c>
      <c r="D69" s="849"/>
      <c r="E69" s="849"/>
      <c r="F69" s="849"/>
      <c r="G69" s="849"/>
      <c r="H69" s="849"/>
      <c r="I69" s="849"/>
      <c r="J69" s="850"/>
      <c r="K69" s="212">
        <f>SUM(K59,K68)</f>
        <v>0</v>
      </c>
      <c r="L69" s="212">
        <f>SUM(L59,L68)</f>
        <v>0</v>
      </c>
      <c r="M69" s="212">
        <f>SUM(M59,M68)</f>
        <v>0</v>
      </c>
      <c r="N69" s="212">
        <f>SUM(N59,N68)</f>
        <v>0</v>
      </c>
    </row>
    <row r="70" spans="2:16" ht="15" hidden="1" customHeight="1" x14ac:dyDescent="0.35">
      <c r="B70" s="858" t="s">
        <v>1363</v>
      </c>
      <c r="C70" s="859"/>
      <c r="D70" s="859"/>
      <c r="E70" s="859"/>
      <c r="F70" s="859"/>
      <c r="G70" s="859"/>
      <c r="H70" s="859"/>
      <c r="I70" s="859"/>
      <c r="J70" s="859"/>
      <c r="K70" s="807" t="s">
        <v>529</v>
      </c>
      <c r="L70" s="807"/>
      <c r="M70" s="807"/>
      <c r="N70" s="807"/>
    </row>
    <row r="71" spans="2:16" ht="15" hidden="1" customHeight="1" x14ac:dyDescent="0.35">
      <c r="B71" s="851" t="s">
        <v>537</v>
      </c>
      <c r="C71" s="873"/>
      <c r="D71" s="873"/>
      <c r="E71" s="873"/>
      <c r="F71" s="873"/>
      <c r="G71" s="873"/>
      <c r="H71" s="874"/>
      <c r="I71" s="197" t="s">
        <v>55</v>
      </c>
      <c r="J71" s="197" t="s">
        <v>540</v>
      </c>
      <c r="K71" s="198" t="s">
        <v>1206</v>
      </c>
      <c r="L71" s="162" t="s">
        <v>1854</v>
      </c>
      <c r="M71" s="162" t="s">
        <v>1855</v>
      </c>
      <c r="N71" s="163" t="s">
        <v>539</v>
      </c>
      <c r="P71" s="74"/>
    </row>
    <row r="72" spans="2:16" ht="15" hidden="1" customHeight="1" x14ac:dyDescent="0.35">
      <c r="B72" s="227">
        <v>1</v>
      </c>
      <c r="C72" s="830"/>
      <c r="D72" s="830"/>
      <c r="E72" s="830"/>
      <c r="F72" s="830"/>
      <c r="G72" s="830"/>
      <c r="H72" s="831"/>
      <c r="I72" s="3"/>
      <c r="J72" s="1"/>
      <c r="K72" s="169">
        <f>N72-L72-M72</f>
        <v>0</v>
      </c>
      <c r="L72" s="1"/>
      <c r="M72" s="1"/>
      <c r="N72" s="169">
        <f>I72*J72</f>
        <v>0</v>
      </c>
    </row>
    <row r="73" spans="2:16" ht="15" hidden="1" customHeight="1" x14ac:dyDescent="0.35">
      <c r="B73" s="227">
        <v>2</v>
      </c>
      <c r="C73" s="830"/>
      <c r="D73" s="830"/>
      <c r="E73" s="830"/>
      <c r="F73" s="830"/>
      <c r="G73" s="830"/>
      <c r="H73" s="831"/>
      <c r="I73" s="3"/>
      <c r="J73" s="1"/>
      <c r="K73" s="169">
        <f>N73-L73-M73</f>
        <v>0</v>
      </c>
      <c r="L73" s="1"/>
      <c r="M73" s="1"/>
      <c r="N73" s="169">
        <f>I73*J73</f>
        <v>0</v>
      </c>
    </row>
    <row r="74" spans="2:16" ht="15" hidden="1" customHeight="1" x14ac:dyDescent="0.35">
      <c r="B74" s="227">
        <v>3</v>
      </c>
      <c r="C74" s="830"/>
      <c r="D74" s="830"/>
      <c r="E74" s="830"/>
      <c r="F74" s="830"/>
      <c r="G74" s="830"/>
      <c r="H74" s="831"/>
      <c r="I74" s="3"/>
      <c r="J74" s="1"/>
      <c r="K74" s="169">
        <f>N74-L74-M74</f>
        <v>0</v>
      </c>
      <c r="L74" s="1"/>
      <c r="M74" s="1"/>
      <c r="N74" s="169">
        <f>I74*J74</f>
        <v>0</v>
      </c>
    </row>
    <row r="75" spans="2:16" ht="15" hidden="1" customHeight="1" x14ac:dyDescent="0.35">
      <c r="B75" s="226"/>
      <c r="C75" s="826" t="s">
        <v>537</v>
      </c>
      <c r="D75" s="826"/>
      <c r="E75" s="826"/>
      <c r="F75" s="826"/>
      <c r="G75" s="826"/>
      <c r="H75" s="826"/>
      <c r="I75" s="826"/>
      <c r="J75" s="827"/>
      <c r="K75" s="169">
        <f>SUM(K72:K74)</f>
        <v>0</v>
      </c>
      <c r="L75" s="169">
        <f>SUM(L72:L74)</f>
        <v>0</v>
      </c>
      <c r="M75" s="169">
        <f>SUM(M72:M74)</f>
        <v>0</v>
      </c>
      <c r="N75" s="169">
        <f>SUM(N72:N74)</f>
        <v>0</v>
      </c>
    </row>
    <row r="76" spans="2:16" ht="15" hidden="1" customHeight="1" x14ac:dyDescent="0.35">
      <c r="B76" s="211"/>
      <c r="C76" s="849" t="s">
        <v>1366</v>
      </c>
      <c r="D76" s="849"/>
      <c r="E76" s="849"/>
      <c r="F76" s="849"/>
      <c r="G76" s="849"/>
      <c r="H76" s="849"/>
      <c r="I76" s="849"/>
      <c r="J76" s="850"/>
      <c r="K76" s="212">
        <f>SUM(,K75)</f>
        <v>0</v>
      </c>
      <c r="L76" s="212">
        <f>SUM(L75)</f>
        <v>0</v>
      </c>
      <c r="M76" s="212">
        <f>SUM(M75)</f>
        <v>0</v>
      </c>
      <c r="N76" s="212">
        <f>SUM(N75)</f>
        <v>0</v>
      </c>
    </row>
    <row r="77" spans="2:16" ht="15" hidden="1" customHeight="1" x14ac:dyDescent="0.35">
      <c r="B77" s="228"/>
      <c r="C77" s="819" t="s">
        <v>1348</v>
      </c>
      <c r="D77" s="819"/>
      <c r="E77" s="819"/>
      <c r="F77" s="819"/>
      <c r="G77" s="819"/>
      <c r="H77" s="819"/>
      <c r="I77" s="819"/>
      <c r="J77" s="820"/>
      <c r="K77" s="174">
        <f>SUM(K57,K69,K76)</f>
        <v>0</v>
      </c>
      <c r="L77" s="174">
        <f>SUM(L57,L69,L76)</f>
        <v>0</v>
      </c>
      <c r="M77" s="174">
        <f>SUM(M57,M69,M76)</f>
        <v>0</v>
      </c>
      <c r="N77" s="174">
        <f>SUM(N57,N69,N76)</f>
        <v>0</v>
      </c>
    </row>
    <row r="78" spans="2:16" ht="15" customHeight="1" x14ac:dyDescent="0.35">
      <c r="B78" s="766" t="s">
        <v>898</v>
      </c>
      <c r="C78" s="767"/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68"/>
    </row>
    <row r="79" spans="2:16" ht="15" customHeight="1" x14ac:dyDescent="0.35">
      <c r="B79" s="858" t="s">
        <v>1211</v>
      </c>
      <c r="C79" s="859"/>
      <c r="D79" s="859"/>
      <c r="E79" s="859"/>
      <c r="F79" s="859"/>
      <c r="G79" s="859"/>
      <c r="H79" s="859"/>
      <c r="I79" s="859"/>
      <c r="J79" s="859"/>
      <c r="K79" s="807" t="s">
        <v>529</v>
      </c>
      <c r="L79" s="807"/>
      <c r="M79" s="807"/>
      <c r="N79" s="807"/>
    </row>
    <row r="80" spans="2:16" ht="15" customHeight="1" x14ac:dyDescent="0.35">
      <c r="B80" s="851" t="s">
        <v>526</v>
      </c>
      <c r="C80" s="873"/>
      <c r="D80" s="873"/>
      <c r="E80" s="873"/>
      <c r="F80" s="873"/>
      <c r="G80" s="873"/>
      <c r="H80" s="874"/>
      <c r="I80" s="197" t="s">
        <v>55</v>
      </c>
      <c r="J80" s="197" t="s">
        <v>540</v>
      </c>
      <c r="K80" s="198" t="s">
        <v>1206</v>
      </c>
      <c r="L80" s="162" t="s">
        <v>1854</v>
      </c>
      <c r="M80" s="162" t="s">
        <v>1855</v>
      </c>
      <c r="N80" s="163" t="s">
        <v>539</v>
      </c>
      <c r="P80" s="74"/>
    </row>
    <row r="81" spans="2:25" ht="15" customHeight="1" x14ac:dyDescent="0.35">
      <c r="B81" s="227">
        <v>1</v>
      </c>
      <c r="C81" s="830"/>
      <c r="D81" s="830"/>
      <c r="E81" s="830"/>
      <c r="F81" s="830"/>
      <c r="G81" s="830"/>
      <c r="H81" s="831"/>
      <c r="I81" s="3"/>
      <c r="J81" s="1"/>
      <c r="K81" s="169">
        <f>N81-L81-M81</f>
        <v>0</v>
      </c>
      <c r="L81" s="169"/>
      <c r="M81" s="169"/>
      <c r="N81" s="169">
        <f>I81*J81</f>
        <v>0</v>
      </c>
    </row>
    <row r="82" spans="2:25" ht="15" customHeight="1" x14ac:dyDescent="0.35">
      <c r="B82" s="227">
        <v>2</v>
      </c>
      <c r="C82" s="830"/>
      <c r="D82" s="830"/>
      <c r="E82" s="830"/>
      <c r="F82" s="830"/>
      <c r="G82" s="830"/>
      <c r="H82" s="831"/>
      <c r="I82" s="3"/>
      <c r="J82" s="1"/>
      <c r="K82" s="169">
        <f>N82-L82-M82</f>
        <v>0</v>
      </c>
      <c r="L82" s="169"/>
      <c r="M82" s="169"/>
      <c r="N82" s="169">
        <f>I82*J82</f>
        <v>0</v>
      </c>
    </row>
    <row r="83" spans="2:25" ht="15" customHeight="1" x14ac:dyDescent="0.35">
      <c r="B83" s="227">
        <v>3</v>
      </c>
      <c r="C83" s="830"/>
      <c r="D83" s="830"/>
      <c r="E83" s="830"/>
      <c r="F83" s="830"/>
      <c r="G83" s="830"/>
      <c r="H83" s="831"/>
      <c r="I83" s="3"/>
      <c r="J83" s="1"/>
      <c r="K83" s="169">
        <f>N83-L83-M83</f>
        <v>0</v>
      </c>
      <c r="L83" s="169"/>
      <c r="M83" s="169"/>
      <c r="N83" s="169">
        <f>I83*J83</f>
        <v>0</v>
      </c>
    </row>
    <row r="84" spans="2:25" ht="15" customHeight="1" x14ac:dyDescent="0.35">
      <c r="B84" s="226"/>
      <c r="C84" s="826" t="s">
        <v>526</v>
      </c>
      <c r="D84" s="826"/>
      <c r="E84" s="826"/>
      <c r="F84" s="826"/>
      <c r="G84" s="826"/>
      <c r="H84" s="826"/>
      <c r="I84" s="826"/>
      <c r="J84" s="827"/>
      <c r="K84" s="169">
        <f>SUM(K81:K83)</f>
        <v>0</v>
      </c>
      <c r="L84" s="169">
        <f>SUM(L81:L83)</f>
        <v>0</v>
      </c>
      <c r="M84" s="169">
        <f>SUM(M81:M83)</f>
        <v>0</v>
      </c>
      <c r="N84" s="169">
        <f>SUM(N81:N83)</f>
        <v>0</v>
      </c>
    </row>
    <row r="85" spans="2:25" ht="15" customHeight="1" x14ac:dyDescent="0.35">
      <c r="B85" s="226"/>
      <c r="C85" s="826" t="s">
        <v>523</v>
      </c>
      <c r="D85" s="826"/>
      <c r="E85" s="826"/>
      <c r="F85" s="826"/>
      <c r="G85" s="826"/>
      <c r="H85" s="826"/>
      <c r="I85" s="826"/>
      <c r="J85" s="827"/>
      <c r="K85" s="169">
        <f>Descarte!K80</f>
        <v>0</v>
      </c>
      <c r="L85" s="169">
        <f>Descarte!L80</f>
        <v>0</v>
      </c>
      <c r="M85" s="169">
        <f>Descarte!M80</f>
        <v>0</v>
      </c>
      <c r="N85" s="169">
        <f>Descarte!N80</f>
        <v>0</v>
      </c>
    </row>
    <row r="86" spans="2:25" ht="15" customHeight="1" x14ac:dyDescent="0.35">
      <c r="B86" s="226"/>
      <c r="C86" s="826" t="s">
        <v>524</v>
      </c>
      <c r="D86" s="826"/>
      <c r="E86" s="826"/>
      <c r="F86" s="826"/>
      <c r="G86" s="826"/>
      <c r="H86" s="826"/>
      <c r="I86" s="826"/>
      <c r="J86" s="827"/>
      <c r="K86" s="169">
        <f>'M&amp;V'!M562+K63</f>
        <v>0</v>
      </c>
      <c r="L86" s="169">
        <f>'M&amp;V'!N562+L63</f>
        <v>0</v>
      </c>
      <c r="M86" s="169">
        <f>'M&amp;V'!O562+M63</f>
        <v>0</v>
      </c>
      <c r="N86" s="169">
        <f>'M&amp;V'!P562+N63</f>
        <v>0</v>
      </c>
    </row>
    <row r="87" spans="2:25" ht="15" customHeight="1" x14ac:dyDescent="0.35">
      <c r="B87" s="851" t="s">
        <v>520</v>
      </c>
      <c r="C87" s="873"/>
      <c r="D87" s="873"/>
      <c r="E87" s="873"/>
      <c r="F87" s="873"/>
      <c r="G87" s="873"/>
      <c r="H87" s="874"/>
      <c r="I87" s="197" t="s">
        <v>55</v>
      </c>
      <c r="J87" s="197" t="s">
        <v>540</v>
      </c>
      <c r="K87" s="198" t="s">
        <v>1206</v>
      </c>
      <c r="L87" s="162" t="s">
        <v>1854</v>
      </c>
      <c r="M87" s="162" t="s">
        <v>1855</v>
      </c>
      <c r="N87" s="163" t="s">
        <v>539</v>
      </c>
      <c r="P87" s="74"/>
    </row>
    <row r="88" spans="2:25" ht="15" customHeight="1" x14ac:dyDescent="0.35">
      <c r="B88" s="227">
        <v>1</v>
      </c>
      <c r="C88" s="830"/>
      <c r="D88" s="830"/>
      <c r="E88" s="830"/>
      <c r="F88" s="830"/>
      <c r="G88" s="830"/>
      <c r="H88" s="831"/>
      <c r="I88" s="3"/>
      <c r="J88" s="1"/>
      <c r="K88" s="169">
        <f>N88-L88-M88</f>
        <v>0</v>
      </c>
      <c r="L88" s="169"/>
      <c r="M88" s="169"/>
      <c r="N88" s="169">
        <f>I88*J88</f>
        <v>0</v>
      </c>
    </row>
    <row r="89" spans="2:25" ht="15" customHeight="1" x14ac:dyDescent="0.35">
      <c r="B89" s="227">
        <v>2</v>
      </c>
      <c r="C89" s="830"/>
      <c r="D89" s="830"/>
      <c r="E89" s="830"/>
      <c r="F89" s="830"/>
      <c r="G89" s="830"/>
      <c r="H89" s="831"/>
      <c r="I89" s="3"/>
      <c r="J89" s="1"/>
      <c r="K89" s="169">
        <f>N89-L89-M89</f>
        <v>0</v>
      </c>
      <c r="L89" s="169"/>
      <c r="M89" s="169"/>
      <c r="N89" s="169">
        <f>I89*J89</f>
        <v>0</v>
      </c>
    </row>
    <row r="90" spans="2:25" ht="15" customHeight="1" x14ac:dyDescent="0.35">
      <c r="B90" s="227">
        <v>3</v>
      </c>
      <c r="C90" s="830"/>
      <c r="D90" s="830"/>
      <c r="E90" s="830"/>
      <c r="F90" s="830"/>
      <c r="G90" s="830"/>
      <c r="H90" s="831"/>
      <c r="I90" s="3"/>
      <c r="J90" s="1"/>
      <c r="K90" s="169">
        <f>N90-L90-M90</f>
        <v>0</v>
      </c>
      <c r="L90" s="169"/>
      <c r="M90" s="169"/>
      <c r="N90" s="169">
        <f>I90*J90</f>
        <v>0</v>
      </c>
    </row>
    <row r="91" spans="2:25" ht="15" customHeight="1" x14ac:dyDescent="0.35">
      <c r="B91" s="226"/>
      <c r="C91" s="826" t="s">
        <v>520</v>
      </c>
      <c r="D91" s="826"/>
      <c r="E91" s="826"/>
      <c r="F91" s="826"/>
      <c r="G91" s="826"/>
      <c r="H91" s="826"/>
      <c r="I91" s="826"/>
      <c r="J91" s="827"/>
      <c r="K91" s="169">
        <f>SUM(K88:K90)</f>
        <v>0</v>
      </c>
      <c r="L91" s="169">
        <f>SUM(L88:L90)</f>
        <v>0</v>
      </c>
      <c r="M91" s="169">
        <f>SUM(M88:M90)</f>
        <v>0</v>
      </c>
      <c r="N91" s="169">
        <f>SUM(N88:N90)</f>
        <v>0</v>
      </c>
    </row>
    <row r="92" spans="2:25" ht="15" customHeight="1" x14ac:dyDescent="0.35">
      <c r="B92" s="228"/>
      <c r="C92" s="819" t="s">
        <v>1349</v>
      </c>
      <c r="D92" s="819"/>
      <c r="E92" s="819"/>
      <c r="F92" s="819"/>
      <c r="G92" s="819"/>
      <c r="H92" s="819"/>
      <c r="I92" s="819"/>
      <c r="J92" s="820"/>
      <c r="K92" s="174">
        <f>SUM(K84:K86,K91)</f>
        <v>0</v>
      </c>
      <c r="L92" s="174">
        <f>SUM(L84:L86,L91)</f>
        <v>0</v>
      </c>
      <c r="M92" s="174">
        <f>SUM(M84:M86,M91)</f>
        <v>0</v>
      </c>
      <c r="N92" s="174">
        <f>SUM(N84:N86,N91)</f>
        <v>0</v>
      </c>
    </row>
    <row r="93" spans="2:25" ht="15" customHeight="1" x14ac:dyDescent="0.35">
      <c r="B93" s="229"/>
      <c r="C93" s="808" t="s">
        <v>1350</v>
      </c>
      <c r="D93" s="808"/>
      <c r="E93" s="808"/>
      <c r="F93" s="808"/>
      <c r="G93" s="808"/>
      <c r="H93" s="808"/>
      <c r="I93" s="808"/>
      <c r="J93" s="809"/>
      <c r="K93" s="214">
        <f>SUM(K77,K92)</f>
        <v>0</v>
      </c>
      <c r="L93" s="214">
        <f>SUM(L77,L92)</f>
        <v>0</v>
      </c>
      <c r="M93" s="214">
        <f>SUM(M77,M92)</f>
        <v>0</v>
      </c>
      <c r="N93" s="214">
        <f>SUM(N77,N92)</f>
        <v>0</v>
      </c>
    </row>
    <row r="94" spans="2:25" ht="15" customHeight="1" x14ac:dyDescent="0.35">
      <c r="I94" s="230"/>
      <c r="K94" s="205"/>
      <c r="N94" s="205"/>
    </row>
    <row r="95" spans="2:25" ht="15" hidden="1" customHeight="1" x14ac:dyDescent="0.35">
      <c r="B95" s="774" t="s">
        <v>1344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6"/>
      <c r="P95" s="773" t="str">
        <f>B95</f>
        <v>EQUIPAMENTOS HSOLAR FOTOVOLTAICOS - EX POST</v>
      </c>
      <c r="Q95" s="773"/>
      <c r="R95" s="773"/>
      <c r="S95" s="773"/>
      <c r="T95" s="773"/>
      <c r="U95" s="773"/>
      <c r="V95" s="773"/>
      <c r="W95" s="773"/>
      <c r="X95" s="773"/>
      <c r="Y95" s="773"/>
    </row>
    <row r="96" spans="2:25" ht="15" hidden="1" customHeight="1" x14ac:dyDescent="0.35">
      <c r="B96" s="774" t="s">
        <v>900</v>
      </c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6"/>
      <c r="P96" s="773" t="s">
        <v>901</v>
      </c>
      <c r="Q96" s="773"/>
      <c r="R96" s="773"/>
      <c r="S96" s="773"/>
      <c r="T96" s="773"/>
      <c r="U96" s="773"/>
      <c r="V96" s="773"/>
      <c r="W96" s="773"/>
      <c r="X96" s="773"/>
      <c r="Y96" s="773"/>
    </row>
    <row r="97" spans="2:25" ht="15" hidden="1" customHeight="1" x14ac:dyDescent="0.35">
      <c r="B97" s="843" t="s">
        <v>538</v>
      </c>
      <c r="C97" s="844"/>
      <c r="D97" s="844"/>
      <c r="E97" s="844"/>
      <c r="F97" s="844"/>
      <c r="G97" s="844"/>
      <c r="H97" s="844"/>
      <c r="I97" s="844"/>
      <c r="J97" s="844"/>
      <c r="K97" s="842" t="s">
        <v>529</v>
      </c>
      <c r="L97" s="842"/>
      <c r="M97" s="842"/>
      <c r="N97" s="842"/>
      <c r="P97" s="843" t="s">
        <v>1210</v>
      </c>
      <c r="Q97" s="844"/>
      <c r="R97" s="844"/>
      <c r="S97" s="844"/>
      <c r="T97" s="844"/>
      <c r="U97" s="844"/>
      <c r="V97" s="844"/>
      <c r="W97" s="844"/>
      <c r="X97" s="857"/>
      <c r="Y97" s="231" t="s">
        <v>581</v>
      </c>
    </row>
    <row r="98" spans="2:25" ht="15" hidden="1" customHeight="1" x14ac:dyDescent="0.35">
      <c r="B98" s="832" t="s">
        <v>518</v>
      </c>
      <c r="C98" s="832"/>
      <c r="D98" s="832"/>
      <c r="E98" s="833"/>
      <c r="F98" s="833"/>
      <c r="G98" s="833"/>
      <c r="H98" s="232" t="s">
        <v>541</v>
      </c>
      <c r="I98" s="232" t="s">
        <v>55</v>
      </c>
      <c r="J98" s="232" t="s">
        <v>540</v>
      </c>
      <c r="K98" s="233" t="s">
        <v>1206</v>
      </c>
      <c r="L98" s="180" t="s">
        <v>582</v>
      </c>
      <c r="M98" s="180" t="s">
        <v>583</v>
      </c>
      <c r="N98" s="181" t="s">
        <v>539</v>
      </c>
      <c r="P98" s="832" t="str">
        <f>B98</f>
        <v>Materiais e equipamentos</v>
      </c>
      <c r="Q98" s="832"/>
      <c r="R98" s="832"/>
      <c r="S98" s="833"/>
      <c r="T98" s="833"/>
      <c r="U98" s="833"/>
      <c r="V98" s="232" t="s">
        <v>541</v>
      </c>
      <c r="W98" s="233" t="s">
        <v>535</v>
      </c>
      <c r="X98" s="181" t="s">
        <v>1239</v>
      </c>
      <c r="Y98" s="181" t="s">
        <v>1240</v>
      </c>
    </row>
    <row r="99" spans="2:25" ht="15" hidden="1" customHeight="1" x14ac:dyDescent="0.35">
      <c r="B99" s="234">
        <v>1</v>
      </c>
      <c r="C99" s="817"/>
      <c r="D99" s="818"/>
      <c r="E99" s="818"/>
      <c r="F99" s="818"/>
      <c r="G99" s="818"/>
      <c r="H99" s="200"/>
      <c r="I99" s="201"/>
      <c r="J99" s="168"/>
      <c r="K99" s="186">
        <f>N99-L99-M99</f>
        <v>0</v>
      </c>
      <c r="L99" s="168"/>
      <c r="M99" s="168"/>
      <c r="N99" s="186">
        <f>I99*J99</f>
        <v>0</v>
      </c>
      <c r="P99" s="234">
        <f>B99</f>
        <v>1</v>
      </c>
      <c r="Q99" s="840" t="str">
        <f>IF(OR(C99=0,C99=""),"",C99)</f>
        <v/>
      </c>
      <c r="R99" s="840"/>
      <c r="S99" s="840"/>
      <c r="T99" s="840"/>
      <c r="U99" s="841"/>
      <c r="V99" s="235" t="str">
        <f>IF(N99=0,"",H99)</f>
        <v/>
      </c>
      <c r="W99" s="236">
        <f>IF(OR(V99="",V99=0),0,(Projeto!$AD$8*((1+Projeto!$AD$8)^V99))/(((1+Projeto!$AD$8)^V99)-1))</f>
        <v>0</v>
      </c>
      <c r="X99" s="237">
        <f>IF(AND(K99&gt;0,CustoContabil!$F$31&gt;0),K99*(CustoContabil!$F$45/CustoContabil!$F$31)*W99,0)</f>
        <v>0</v>
      </c>
      <c r="Y99" s="237">
        <f>IF(AND(N99&gt;0,CustoContabil!$D$31&gt;0),N99*(CustoContabil!$D$45/CustoContabil!$D$31)*W99,0)</f>
        <v>0</v>
      </c>
    </row>
    <row r="100" spans="2:25" ht="15" hidden="1" customHeight="1" x14ac:dyDescent="0.35">
      <c r="B100" s="238">
        <v>2</v>
      </c>
      <c r="C100" s="817"/>
      <c r="D100" s="818"/>
      <c r="E100" s="818"/>
      <c r="F100" s="818"/>
      <c r="G100" s="818"/>
      <c r="H100" s="207"/>
      <c r="I100" s="208"/>
      <c r="J100" s="168"/>
      <c r="K100" s="186">
        <f t="shared" ref="K100:K119" si="8">N100-L100-M100</f>
        <v>0</v>
      </c>
      <c r="L100" s="168"/>
      <c r="M100" s="168"/>
      <c r="N100" s="186">
        <f t="shared" ref="N100:N119" si="9">I100*J100</f>
        <v>0</v>
      </c>
      <c r="P100" s="234">
        <f t="shared" ref="P100:P118" si="10">B100</f>
        <v>2</v>
      </c>
      <c r="Q100" s="840" t="str">
        <f t="shared" ref="Q100:Q119" si="11">IF(OR(C100=0,C100=""),"",C100)</f>
        <v/>
      </c>
      <c r="R100" s="840"/>
      <c r="S100" s="840"/>
      <c r="T100" s="840"/>
      <c r="U100" s="841"/>
      <c r="V100" s="235" t="str">
        <f t="shared" ref="V100:V119" si="12">IF(N100=0,"",H100)</f>
        <v/>
      </c>
      <c r="W100" s="236">
        <f>IF(OR(V100="",V100=0),0,(Projeto!$AD$8*((1+Projeto!$AD$8)^V100))/(((1+Projeto!$AD$8)^V100)-1))</f>
        <v>0</v>
      </c>
      <c r="X100" s="237">
        <f>IF(AND(K100&gt;0,CustoContabil!$F$31&gt;0),K100*(CustoContabil!$F$45/CustoContabil!$F$31)*W100,0)</f>
        <v>0</v>
      </c>
      <c r="Y100" s="237">
        <f>IF(AND(N100&gt;0,CustoContabil!$D$31&gt;0),N100*(CustoContabil!$D$45/CustoContabil!$D$31)*W100,0)</f>
        <v>0</v>
      </c>
    </row>
    <row r="101" spans="2:25" ht="15" hidden="1" customHeight="1" x14ac:dyDescent="0.35">
      <c r="B101" s="234">
        <v>3</v>
      </c>
      <c r="C101" s="817"/>
      <c r="D101" s="818"/>
      <c r="E101" s="818"/>
      <c r="F101" s="818"/>
      <c r="G101" s="818"/>
      <c r="H101" s="207"/>
      <c r="I101" s="208"/>
      <c r="J101" s="168"/>
      <c r="K101" s="186">
        <f t="shared" si="8"/>
        <v>0</v>
      </c>
      <c r="L101" s="168"/>
      <c r="M101" s="168"/>
      <c r="N101" s="186">
        <f t="shared" si="9"/>
        <v>0</v>
      </c>
      <c r="P101" s="234">
        <f t="shared" si="10"/>
        <v>3</v>
      </c>
      <c r="Q101" s="840" t="str">
        <f t="shared" si="11"/>
        <v/>
      </c>
      <c r="R101" s="840"/>
      <c r="S101" s="840"/>
      <c r="T101" s="840"/>
      <c r="U101" s="841"/>
      <c r="V101" s="235" t="str">
        <f t="shared" si="12"/>
        <v/>
      </c>
      <c r="W101" s="236">
        <f>IF(OR(V101="",V101=0),0,(Projeto!$AD$8*((1+Projeto!$AD$8)^V101))/(((1+Projeto!$AD$8)^V101)-1))</f>
        <v>0</v>
      </c>
      <c r="X101" s="237">
        <f>IF(AND(K101&gt;0,CustoContabil!$F$31&gt;0),K101*(CustoContabil!$F$45/CustoContabil!$F$31)*W101,0)</f>
        <v>0</v>
      </c>
      <c r="Y101" s="237">
        <f>IF(AND(N101&gt;0,CustoContabil!$D$31&gt;0),N101*(CustoContabil!$D$45/CustoContabil!$D$31)*W101,0)</f>
        <v>0</v>
      </c>
    </row>
    <row r="102" spans="2:25" ht="15" hidden="1" customHeight="1" x14ac:dyDescent="0.35">
      <c r="B102" s="238">
        <v>4</v>
      </c>
      <c r="C102" s="817"/>
      <c r="D102" s="818"/>
      <c r="E102" s="818"/>
      <c r="F102" s="818"/>
      <c r="G102" s="818"/>
      <c r="H102" s="207"/>
      <c r="I102" s="208"/>
      <c r="J102" s="168"/>
      <c r="K102" s="186">
        <f t="shared" si="8"/>
        <v>0</v>
      </c>
      <c r="L102" s="168"/>
      <c r="M102" s="168"/>
      <c r="N102" s="186">
        <f t="shared" si="9"/>
        <v>0</v>
      </c>
      <c r="P102" s="234">
        <f t="shared" si="10"/>
        <v>4</v>
      </c>
      <c r="Q102" s="840" t="str">
        <f t="shared" si="11"/>
        <v/>
      </c>
      <c r="R102" s="840"/>
      <c r="S102" s="840"/>
      <c r="T102" s="840"/>
      <c r="U102" s="841"/>
      <c r="V102" s="235" t="str">
        <f t="shared" si="12"/>
        <v/>
      </c>
      <c r="W102" s="236">
        <f>IF(OR(V102="",V102=0),0,(Projeto!$AD$8*((1+Projeto!$AD$8)^V102))/(((1+Projeto!$AD$8)^V102)-1))</f>
        <v>0</v>
      </c>
      <c r="X102" s="237">
        <f>IF(AND(K102&gt;0,CustoContabil!$F$31&gt;0),K102*(CustoContabil!$F$45/CustoContabil!$F$31)*W102,0)</f>
        <v>0</v>
      </c>
      <c r="Y102" s="237">
        <f>IF(AND(N102&gt;0,CustoContabil!$D$31&gt;0),N102*(CustoContabil!$D$45/CustoContabil!$D$31)*W102,0)</f>
        <v>0</v>
      </c>
    </row>
    <row r="103" spans="2:25" ht="15" hidden="1" customHeight="1" x14ac:dyDescent="0.35">
      <c r="B103" s="234">
        <v>5</v>
      </c>
      <c r="C103" s="817"/>
      <c r="D103" s="818"/>
      <c r="E103" s="818"/>
      <c r="F103" s="818"/>
      <c r="G103" s="818"/>
      <c r="H103" s="207"/>
      <c r="I103" s="208"/>
      <c r="J103" s="168"/>
      <c r="K103" s="186">
        <f t="shared" si="8"/>
        <v>0</v>
      </c>
      <c r="L103" s="168"/>
      <c r="M103" s="168"/>
      <c r="N103" s="186">
        <f t="shared" si="9"/>
        <v>0</v>
      </c>
      <c r="P103" s="234">
        <f t="shared" si="10"/>
        <v>5</v>
      </c>
      <c r="Q103" s="840" t="str">
        <f t="shared" si="11"/>
        <v/>
      </c>
      <c r="R103" s="840"/>
      <c r="S103" s="840"/>
      <c r="T103" s="840"/>
      <c r="U103" s="841"/>
      <c r="V103" s="235" t="str">
        <f t="shared" si="12"/>
        <v/>
      </c>
      <c r="W103" s="236">
        <f>IF(OR(V103="",V103=0),0,(Projeto!$AD$8*((1+Projeto!$AD$8)^V103))/(((1+Projeto!$AD$8)^V103)-1))</f>
        <v>0</v>
      </c>
      <c r="X103" s="237">
        <f>IF(AND(K103&gt;0,CustoContabil!$F$31&gt;0),K103*(CustoContabil!$F$45/CustoContabil!$F$31)*W103,0)</f>
        <v>0</v>
      </c>
      <c r="Y103" s="237">
        <f>IF(AND(N103&gt;0,CustoContabil!$D$31&gt;0),N103*(CustoContabil!$D$45/CustoContabil!$D$31)*W103,0)</f>
        <v>0</v>
      </c>
    </row>
    <row r="104" spans="2:25" ht="15" hidden="1" customHeight="1" x14ac:dyDescent="0.35">
      <c r="B104" s="238">
        <v>6</v>
      </c>
      <c r="C104" s="817"/>
      <c r="D104" s="818"/>
      <c r="E104" s="818"/>
      <c r="F104" s="818"/>
      <c r="G104" s="818"/>
      <c r="H104" s="207"/>
      <c r="I104" s="208"/>
      <c r="J104" s="168"/>
      <c r="K104" s="186">
        <f t="shared" si="8"/>
        <v>0</v>
      </c>
      <c r="L104" s="168"/>
      <c r="M104" s="168"/>
      <c r="N104" s="186">
        <f t="shared" si="9"/>
        <v>0</v>
      </c>
      <c r="P104" s="234">
        <f t="shared" si="10"/>
        <v>6</v>
      </c>
      <c r="Q104" s="840" t="str">
        <f t="shared" si="11"/>
        <v/>
      </c>
      <c r="R104" s="840"/>
      <c r="S104" s="840"/>
      <c r="T104" s="840"/>
      <c r="U104" s="841"/>
      <c r="V104" s="235" t="str">
        <f t="shared" si="12"/>
        <v/>
      </c>
      <c r="W104" s="236">
        <f>IF(OR(V104="",V104=0),0,(Projeto!$AD$8*((1+Projeto!$AD$8)^V104))/(((1+Projeto!$AD$8)^V104)-1))</f>
        <v>0</v>
      </c>
      <c r="X104" s="237">
        <f>IF(AND(K104&gt;0,CustoContabil!$F$31&gt;0),K104*(CustoContabil!$F$45/CustoContabil!$F$31)*W104,0)</f>
        <v>0</v>
      </c>
      <c r="Y104" s="237">
        <f>IF(AND(N104&gt;0,CustoContabil!$D$31&gt;0),N104*(CustoContabil!$D$45/CustoContabil!$D$31)*W104,0)</f>
        <v>0</v>
      </c>
    </row>
    <row r="105" spans="2:25" ht="15" hidden="1" customHeight="1" x14ac:dyDescent="0.35">
      <c r="B105" s="234">
        <v>7</v>
      </c>
      <c r="C105" s="817"/>
      <c r="D105" s="818"/>
      <c r="E105" s="818"/>
      <c r="F105" s="818"/>
      <c r="G105" s="818"/>
      <c r="H105" s="207"/>
      <c r="I105" s="208"/>
      <c r="J105" s="168"/>
      <c r="K105" s="186">
        <f t="shared" si="8"/>
        <v>0</v>
      </c>
      <c r="L105" s="168"/>
      <c r="M105" s="168"/>
      <c r="N105" s="186">
        <f t="shared" si="9"/>
        <v>0</v>
      </c>
      <c r="P105" s="234">
        <f t="shared" si="10"/>
        <v>7</v>
      </c>
      <c r="Q105" s="840" t="str">
        <f t="shared" si="11"/>
        <v/>
      </c>
      <c r="R105" s="840"/>
      <c r="S105" s="840"/>
      <c r="T105" s="840"/>
      <c r="U105" s="841"/>
      <c r="V105" s="235" t="str">
        <f t="shared" si="12"/>
        <v/>
      </c>
      <c r="W105" s="236">
        <f>IF(OR(V105="",V105=0),0,(Projeto!$AD$8*((1+Projeto!$AD$8)^V105))/(((1+Projeto!$AD$8)^V105)-1))</f>
        <v>0</v>
      </c>
      <c r="X105" s="237">
        <f>IF(AND(K105&gt;0,CustoContabil!$F$31&gt;0),K105*(CustoContabil!$F$45/CustoContabil!$F$31)*W105,0)</f>
        <v>0</v>
      </c>
      <c r="Y105" s="237">
        <f>IF(AND(N105&gt;0,CustoContabil!$D$31&gt;0),N105*(CustoContabil!$D$45/CustoContabil!$D$31)*W105,0)</f>
        <v>0</v>
      </c>
    </row>
    <row r="106" spans="2:25" ht="15" hidden="1" customHeight="1" x14ac:dyDescent="0.35">
      <c r="B106" s="238">
        <v>8</v>
      </c>
      <c r="C106" s="817"/>
      <c r="D106" s="818"/>
      <c r="E106" s="818"/>
      <c r="F106" s="818"/>
      <c r="G106" s="818"/>
      <c r="H106" s="207"/>
      <c r="I106" s="208"/>
      <c r="J106" s="168"/>
      <c r="K106" s="186">
        <f t="shared" si="8"/>
        <v>0</v>
      </c>
      <c r="L106" s="168"/>
      <c r="M106" s="168"/>
      <c r="N106" s="186">
        <f t="shared" si="9"/>
        <v>0</v>
      </c>
      <c r="P106" s="234">
        <f t="shared" si="10"/>
        <v>8</v>
      </c>
      <c r="Q106" s="840" t="str">
        <f t="shared" si="11"/>
        <v/>
      </c>
      <c r="R106" s="840"/>
      <c r="S106" s="840"/>
      <c r="T106" s="840"/>
      <c r="U106" s="841"/>
      <c r="V106" s="235" t="str">
        <f t="shared" si="12"/>
        <v/>
      </c>
      <c r="W106" s="236">
        <f>IF(OR(V106="",V106=0),0,(Projeto!$AD$8*((1+Projeto!$AD$8)^V106))/(((1+Projeto!$AD$8)^V106)-1))</f>
        <v>0</v>
      </c>
      <c r="X106" s="237">
        <f>IF(AND(K106&gt;0,CustoContabil!$F$31&gt;0),K106*(CustoContabil!$F$45/CustoContabil!$F$31)*W106,0)</f>
        <v>0</v>
      </c>
      <c r="Y106" s="237">
        <f>IF(AND(N106&gt;0,CustoContabil!$D$31&gt;0),N106*(CustoContabil!$D$45/CustoContabil!$D$31)*W106,0)</f>
        <v>0</v>
      </c>
    </row>
    <row r="107" spans="2:25" ht="15" hidden="1" customHeight="1" x14ac:dyDescent="0.35">
      <c r="B107" s="234">
        <v>9</v>
      </c>
      <c r="C107" s="817"/>
      <c r="D107" s="818"/>
      <c r="E107" s="818"/>
      <c r="F107" s="818"/>
      <c r="G107" s="818"/>
      <c r="H107" s="207"/>
      <c r="I107" s="208"/>
      <c r="J107" s="168"/>
      <c r="K107" s="186">
        <f t="shared" si="8"/>
        <v>0</v>
      </c>
      <c r="L107" s="168"/>
      <c r="M107" s="168"/>
      <c r="N107" s="186">
        <f t="shared" si="9"/>
        <v>0</v>
      </c>
      <c r="P107" s="234">
        <f t="shared" si="10"/>
        <v>9</v>
      </c>
      <c r="Q107" s="840" t="str">
        <f t="shared" si="11"/>
        <v/>
      </c>
      <c r="R107" s="840"/>
      <c r="S107" s="840"/>
      <c r="T107" s="840"/>
      <c r="U107" s="841"/>
      <c r="V107" s="235" t="str">
        <f t="shared" si="12"/>
        <v/>
      </c>
      <c r="W107" s="236">
        <f>IF(OR(V107="",V107=0),0,(Projeto!$AD$8*((1+Projeto!$AD$8)^V107))/(((1+Projeto!$AD$8)^V107)-1))</f>
        <v>0</v>
      </c>
      <c r="X107" s="237">
        <f>IF(AND(K107&gt;0,CustoContabil!$F$31&gt;0),K107*(CustoContabil!$F$45/CustoContabil!$F$31)*W107,0)</f>
        <v>0</v>
      </c>
      <c r="Y107" s="237">
        <f>IF(AND(N107&gt;0,CustoContabil!$D$31&gt;0),N107*(CustoContabil!$D$45/CustoContabil!$D$31)*W107,0)</f>
        <v>0</v>
      </c>
    </row>
    <row r="108" spans="2:25" ht="15" hidden="1" customHeight="1" x14ac:dyDescent="0.35">
      <c r="B108" s="238">
        <v>10</v>
      </c>
      <c r="C108" s="817"/>
      <c r="D108" s="818"/>
      <c r="E108" s="818"/>
      <c r="F108" s="818"/>
      <c r="G108" s="818"/>
      <c r="H108" s="209"/>
      <c r="I108" s="208"/>
      <c r="J108" s="168"/>
      <c r="K108" s="186">
        <f t="shared" si="8"/>
        <v>0</v>
      </c>
      <c r="L108" s="168"/>
      <c r="M108" s="168"/>
      <c r="N108" s="186">
        <f t="shared" si="9"/>
        <v>0</v>
      </c>
      <c r="P108" s="234">
        <f t="shared" si="10"/>
        <v>10</v>
      </c>
      <c r="Q108" s="840" t="str">
        <f t="shared" si="11"/>
        <v/>
      </c>
      <c r="R108" s="840"/>
      <c r="S108" s="840"/>
      <c r="T108" s="840"/>
      <c r="U108" s="841"/>
      <c r="V108" s="235" t="str">
        <f t="shared" si="12"/>
        <v/>
      </c>
      <c r="W108" s="236">
        <f>IF(OR(V108="",V108=0),0,(Projeto!$AD$8*((1+Projeto!$AD$8)^V108))/(((1+Projeto!$AD$8)^V108)-1))</f>
        <v>0</v>
      </c>
      <c r="X108" s="237">
        <f>IF(AND(K108&gt;0,CustoContabil!$F$31&gt;0),K108*(CustoContabil!$F$45/CustoContabil!$F$31)*W108,0)</f>
        <v>0</v>
      </c>
      <c r="Y108" s="237">
        <f>IF(AND(N108&gt;0,CustoContabil!$D$31&gt;0),N108*(CustoContabil!$D$45/CustoContabil!$D$31)*W108,0)</f>
        <v>0</v>
      </c>
    </row>
    <row r="109" spans="2:25" ht="15" hidden="1" customHeight="1" x14ac:dyDescent="0.35">
      <c r="B109" s="234">
        <v>11</v>
      </c>
      <c r="C109" s="817"/>
      <c r="D109" s="818"/>
      <c r="E109" s="818"/>
      <c r="F109" s="818"/>
      <c r="G109" s="818"/>
      <c r="H109" s="207"/>
      <c r="I109" s="208"/>
      <c r="J109" s="168"/>
      <c r="K109" s="186">
        <f t="shared" si="8"/>
        <v>0</v>
      </c>
      <c r="L109" s="168"/>
      <c r="M109" s="168"/>
      <c r="N109" s="186">
        <f t="shared" si="9"/>
        <v>0</v>
      </c>
      <c r="P109" s="234">
        <f t="shared" si="10"/>
        <v>11</v>
      </c>
      <c r="Q109" s="840" t="str">
        <f t="shared" si="11"/>
        <v/>
      </c>
      <c r="R109" s="840"/>
      <c r="S109" s="840"/>
      <c r="T109" s="840"/>
      <c r="U109" s="841"/>
      <c r="V109" s="235" t="str">
        <f t="shared" si="12"/>
        <v/>
      </c>
      <c r="W109" s="236">
        <f>IF(OR(V109="",V109=0),0,(Projeto!$AD$8*((1+Projeto!$AD$8)^V109))/(((1+Projeto!$AD$8)^V109)-1))</f>
        <v>0</v>
      </c>
      <c r="X109" s="237">
        <f>IF(AND(K109&gt;0,CustoContabil!$F$31&gt;0),K109*(CustoContabil!$F$45/CustoContabil!$F$31)*W109,0)</f>
        <v>0</v>
      </c>
      <c r="Y109" s="237">
        <f>IF(AND(N109&gt;0,CustoContabil!$D$31&gt;0),N109*(CustoContabil!$D$45/CustoContabil!$D$31)*W109,0)</f>
        <v>0</v>
      </c>
    </row>
    <row r="110" spans="2:25" ht="15" hidden="1" customHeight="1" x14ac:dyDescent="0.35">
      <c r="B110" s="238">
        <v>12</v>
      </c>
      <c r="C110" s="817"/>
      <c r="D110" s="818"/>
      <c r="E110" s="818"/>
      <c r="F110" s="818"/>
      <c r="G110" s="818"/>
      <c r="H110" s="207"/>
      <c r="I110" s="208"/>
      <c r="J110" s="168"/>
      <c r="K110" s="186">
        <f t="shared" si="8"/>
        <v>0</v>
      </c>
      <c r="L110" s="168"/>
      <c r="M110" s="168"/>
      <c r="N110" s="186">
        <f t="shared" si="9"/>
        <v>0</v>
      </c>
      <c r="P110" s="234">
        <f t="shared" si="10"/>
        <v>12</v>
      </c>
      <c r="Q110" s="840" t="str">
        <f t="shared" si="11"/>
        <v/>
      </c>
      <c r="R110" s="840"/>
      <c r="S110" s="840"/>
      <c r="T110" s="840"/>
      <c r="U110" s="841"/>
      <c r="V110" s="235" t="str">
        <f t="shared" si="12"/>
        <v/>
      </c>
      <c r="W110" s="236">
        <f>IF(OR(V110="",V110=0),0,(Projeto!$AD$8*((1+Projeto!$AD$8)^V110))/(((1+Projeto!$AD$8)^V110)-1))</f>
        <v>0</v>
      </c>
      <c r="X110" s="237">
        <f>IF(AND(K110&gt;0,CustoContabil!$F$31&gt;0),K110*(CustoContabil!$F$45/CustoContabil!$F$31)*W110,0)</f>
        <v>0</v>
      </c>
      <c r="Y110" s="237">
        <f>IF(AND(N110&gt;0,CustoContabil!$D$31&gt;0),N110*(CustoContabil!$D$45/CustoContabil!$D$31)*W110,0)</f>
        <v>0</v>
      </c>
    </row>
    <row r="111" spans="2:25" ht="15" hidden="1" customHeight="1" x14ac:dyDescent="0.35">
      <c r="B111" s="234">
        <v>13</v>
      </c>
      <c r="C111" s="817"/>
      <c r="D111" s="818"/>
      <c r="E111" s="818"/>
      <c r="F111" s="818"/>
      <c r="G111" s="818"/>
      <c r="H111" s="209"/>
      <c r="I111" s="208"/>
      <c r="J111" s="168"/>
      <c r="K111" s="186">
        <f t="shared" si="8"/>
        <v>0</v>
      </c>
      <c r="L111" s="168"/>
      <c r="M111" s="168"/>
      <c r="N111" s="186">
        <f t="shared" si="9"/>
        <v>0</v>
      </c>
      <c r="P111" s="234">
        <f t="shared" si="10"/>
        <v>13</v>
      </c>
      <c r="Q111" s="840" t="str">
        <f t="shared" si="11"/>
        <v/>
      </c>
      <c r="R111" s="840"/>
      <c r="S111" s="840"/>
      <c r="T111" s="840"/>
      <c r="U111" s="841"/>
      <c r="V111" s="235" t="str">
        <f t="shared" si="12"/>
        <v/>
      </c>
      <c r="W111" s="236">
        <f>IF(OR(V111="",V111=0),0,(Projeto!$AD$8*((1+Projeto!$AD$8)^V111))/(((1+Projeto!$AD$8)^V111)-1))</f>
        <v>0</v>
      </c>
      <c r="X111" s="237">
        <f>IF(AND(K111&gt;0,CustoContabil!$F$31&gt;0),K111*(CustoContabil!$F$45/CustoContabil!$F$31)*W111,0)</f>
        <v>0</v>
      </c>
      <c r="Y111" s="237">
        <f>IF(AND(N111&gt;0,CustoContabil!$D$31&gt;0),N111*(CustoContabil!$D$45/CustoContabil!$D$31)*W111,0)</f>
        <v>0</v>
      </c>
    </row>
    <row r="112" spans="2:25" ht="15" hidden="1" customHeight="1" x14ac:dyDescent="0.35">
      <c r="B112" s="238">
        <v>14</v>
      </c>
      <c r="C112" s="817"/>
      <c r="D112" s="818"/>
      <c r="E112" s="818"/>
      <c r="F112" s="818"/>
      <c r="G112" s="818"/>
      <c r="H112" s="207"/>
      <c r="I112" s="208"/>
      <c r="J112" s="168"/>
      <c r="K112" s="186">
        <f t="shared" si="8"/>
        <v>0</v>
      </c>
      <c r="L112" s="168"/>
      <c r="M112" s="168"/>
      <c r="N112" s="186">
        <f t="shared" si="9"/>
        <v>0</v>
      </c>
      <c r="P112" s="234">
        <f t="shared" si="10"/>
        <v>14</v>
      </c>
      <c r="Q112" s="840" t="str">
        <f t="shared" si="11"/>
        <v/>
      </c>
      <c r="R112" s="840"/>
      <c r="S112" s="840"/>
      <c r="T112" s="840"/>
      <c r="U112" s="841"/>
      <c r="V112" s="235" t="str">
        <f t="shared" si="12"/>
        <v/>
      </c>
      <c r="W112" s="236">
        <f>IF(OR(V112="",V112=0),0,(Projeto!$AD$8*((1+Projeto!$AD$8)^V112))/(((1+Projeto!$AD$8)^V112)-1))</f>
        <v>0</v>
      </c>
      <c r="X112" s="237">
        <f>IF(AND(K112&gt;0,CustoContabil!$F$31&gt;0),K112*(CustoContabil!$F$45/CustoContabil!$F$31)*W112,0)</f>
        <v>0</v>
      </c>
      <c r="Y112" s="237">
        <f>IF(AND(N112&gt;0,CustoContabil!$D$31&gt;0),N112*(CustoContabil!$D$45/CustoContabil!$D$31)*W112,0)</f>
        <v>0</v>
      </c>
    </row>
    <row r="113" spans="2:25" ht="15" hidden="1" customHeight="1" x14ac:dyDescent="0.35">
      <c r="B113" s="234">
        <v>15</v>
      </c>
      <c r="C113" s="817"/>
      <c r="D113" s="818"/>
      <c r="E113" s="818"/>
      <c r="F113" s="818"/>
      <c r="G113" s="818"/>
      <c r="H113" s="207"/>
      <c r="I113" s="208"/>
      <c r="J113" s="168"/>
      <c r="K113" s="186">
        <f t="shared" si="8"/>
        <v>0</v>
      </c>
      <c r="L113" s="168"/>
      <c r="M113" s="168"/>
      <c r="N113" s="186">
        <f t="shared" si="9"/>
        <v>0</v>
      </c>
      <c r="P113" s="234">
        <f t="shared" si="10"/>
        <v>15</v>
      </c>
      <c r="Q113" s="840" t="str">
        <f t="shared" si="11"/>
        <v/>
      </c>
      <c r="R113" s="840"/>
      <c r="S113" s="840"/>
      <c r="T113" s="840"/>
      <c r="U113" s="841"/>
      <c r="V113" s="235" t="str">
        <f t="shared" si="12"/>
        <v/>
      </c>
      <c r="W113" s="236">
        <f>IF(OR(V113="",V113=0),0,(Projeto!$AD$8*((1+Projeto!$AD$8)^V113))/(((1+Projeto!$AD$8)^V113)-1))</f>
        <v>0</v>
      </c>
      <c r="X113" s="237">
        <f>IF(AND(K113&gt;0,CustoContabil!$F$31&gt;0),K113*(CustoContabil!$F$45/CustoContabil!$F$31)*W113,0)</f>
        <v>0</v>
      </c>
      <c r="Y113" s="237">
        <f>IF(AND(N113&gt;0,CustoContabil!$D$31&gt;0),N113*(CustoContabil!$D$45/CustoContabil!$D$31)*W113,0)</f>
        <v>0</v>
      </c>
    </row>
    <row r="114" spans="2:25" ht="15" hidden="1" customHeight="1" x14ac:dyDescent="0.35">
      <c r="B114" s="238">
        <v>16</v>
      </c>
      <c r="C114" s="817"/>
      <c r="D114" s="818"/>
      <c r="E114" s="818"/>
      <c r="F114" s="818"/>
      <c r="G114" s="818"/>
      <c r="H114" s="207"/>
      <c r="I114" s="208"/>
      <c r="J114" s="168"/>
      <c r="K114" s="186">
        <f t="shared" si="8"/>
        <v>0</v>
      </c>
      <c r="L114" s="168"/>
      <c r="M114" s="168"/>
      <c r="N114" s="186">
        <f t="shared" si="9"/>
        <v>0</v>
      </c>
      <c r="P114" s="234">
        <f t="shared" si="10"/>
        <v>16</v>
      </c>
      <c r="Q114" s="840" t="str">
        <f t="shared" si="11"/>
        <v/>
      </c>
      <c r="R114" s="840"/>
      <c r="S114" s="840"/>
      <c r="T114" s="840"/>
      <c r="U114" s="841"/>
      <c r="V114" s="235" t="str">
        <f t="shared" si="12"/>
        <v/>
      </c>
      <c r="W114" s="236">
        <f>IF(OR(V114="",V114=0),0,(Projeto!$AD$8*((1+Projeto!$AD$8)^V114))/(((1+Projeto!$AD$8)^V114)-1))</f>
        <v>0</v>
      </c>
      <c r="X114" s="237">
        <f>IF(AND(K114&gt;0,CustoContabil!$F$31&gt;0),K114*(CustoContabil!$F$45/CustoContabil!$F$31)*W114,0)</f>
        <v>0</v>
      </c>
      <c r="Y114" s="237">
        <f>IF(AND(N114&gt;0,CustoContabil!$D$31&gt;0),N114*(CustoContabil!$D$45/CustoContabil!$D$31)*W114,0)</f>
        <v>0</v>
      </c>
    </row>
    <row r="115" spans="2:25" ht="15" hidden="1" customHeight="1" x14ac:dyDescent="0.35">
      <c r="B115" s="234">
        <v>17</v>
      </c>
      <c r="C115" s="817"/>
      <c r="D115" s="818"/>
      <c r="E115" s="818"/>
      <c r="F115" s="818"/>
      <c r="G115" s="818"/>
      <c r="H115" s="207"/>
      <c r="I115" s="208"/>
      <c r="J115" s="168"/>
      <c r="K115" s="186">
        <f t="shared" si="8"/>
        <v>0</v>
      </c>
      <c r="L115" s="168"/>
      <c r="M115" s="168"/>
      <c r="N115" s="186">
        <f t="shared" si="9"/>
        <v>0</v>
      </c>
      <c r="P115" s="234">
        <f t="shared" si="10"/>
        <v>17</v>
      </c>
      <c r="Q115" s="840" t="str">
        <f t="shared" si="11"/>
        <v/>
      </c>
      <c r="R115" s="840"/>
      <c r="S115" s="840"/>
      <c r="T115" s="840"/>
      <c r="U115" s="841"/>
      <c r="V115" s="235" t="str">
        <f t="shared" si="12"/>
        <v/>
      </c>
      <c r="W115" s="236">
        <f>IF(OR(V115="",V115=0),0,(Projeto!$AD$8*((1+Projeto!$AD$8)^V115))/(((1+Projeto!$AD$8)^V115)-1))</f>
        <v>0</v>
      </c>
      <c r="X115" s="237">
        <f>IF(AND(K115&gt;0,CustoContabil!$F$31&gt;0),K115*(CustoContabil!$F$45/CustoContabil!$F$31)*W115,0)</f>
        <v>0</v>
      </c>
      <c r="Y115" s="237">
        <f>IF(AND(N115&gt;0,CustoContabil!$D$31&gt;0),N115*(CustoContabil!$D$45/CustoContabil!$D$31)*W115,0)</f>
        <v>0</v>
      </c>
    </row>
    <row r="116" spans="2:25" ht="15" hidden="1" customHeight="1" x14ac:dyDescent="0.35">
      <c r="B116" s="238">
        <v>18</v>
      </c>
      <c r="C116" s="817"/>
      <c r="D116" s="818"/>
      <c r="E116" s="818"/>
      <c r="F116" s="818"/>
      <c r="G116" s="818"/>
      <c r="H116" s="207"/>
      <c r="I116" s="208"/>
      <c r="J116" s="168"/>
      <c r="K116" s="186">
        <f t="shared" si="8"/>
        <v>0</v>
      </c>
      <c r="L116" s="168"/>
      <c r="M116" s="168"/>
      <c r="N116" s="186">
        <f t="shared" si="9"/>
        <v>0</v>
      </c>
      <c r="P116" s="234">
        <f t="shared" si="10"/>
        <v>18</v>
      </c>
      <c r="Q116" s="840" t="str">
        <f t="shared" si="11"/>
        <v/>
      </c>
      <c r="R116" s="840"/>
      <c r="S116" s="840"/>
      <c r="T116" s="840"/>
      <c r="U116" s="841"/>
      <c r="V116" s="235" t="str">
        <f t="shared" si="12"/>
        <v/>
      </c>
      <c r="W116" s="236">
        <f>IF(OR(V116="",V116=0),0,(Projeto!$AD$8*((1+Projeto!$AD$8)^V116))/(((1+Projeto!$AD$8)^V116)-1))</f>
        <v>0</v>
      </c>
      <c r="X116" s="237">
        <f>IF(AND(K116&gt;0,CustoContabil!$F$31&gt;0),K116*(CustoContabil!$F$45/CustoContabil!$F$31)*W116,0)</f>
        <v>0</v>
      </c>
      <c r="Y116" s="237">
        <f>IF(AND(N116&gt;0,CustoContabil!$D$31&gt;0),N116*(CustoContabil!$D$45/CustoContabil!$D$31)*W116,0)</f>
        <v>0</v>
      </c>
    </row>
    <row r="117" spans="2:25" ht="15" hidden="1" customHeight="1" x14ac:dyDescent="0.35">
      <c r="B117" s="234">
        <v>19</v>
      </c>
      <c r="C117" s="817"/>
      <c r="D117" s="818"/>
      <c r="E117" s="818"/>
      <c r="F117" s="818"/>
      <c r="G117" s="818"/>
      <c r="H117" s="207"/>
      <c r="I117" s="208"/>
      <c r="J117" s="168"/>
      <c r="K117" s="186">
        <f t="shared" si="8"/>
        <v>0</v>
      </c>
      <c r="L117" s="168"/>
      <c r="M117" s="168"/>
      <c r="N117" s="186">
        <f t="shared" si="9"/>
        <v>0</v>
      </c>
      <c r="P117" s="234">
        <f t="shared" si="10"/>
        <v>19</v>
      </c>
      <c r="Q117" s="840" t="str">
        <f t="shared" si="11"/>
        <v/>
      </c>
      <c r="R117" s="840"/>
      <c r="S117" s="840"/>
      <c r="T117" s="840"/>
      <c r="U117" s="841"/>
      <c r="V117" s="235" t="str">
        <f t="shared" si="12"/>
        <v/>
      </c>
      <c r="W117" s="236">
        <f>IF(OR(V117="",V117=0),0,(Projeto!$AD$8*((1+Projeto!$AD$8)^V117))/(((1+Projeto!$AD$8)^V117)-1))</f>
        <v>0</v>
      </c>
      <c r="X117" s="237">
        <f>IF(AND(K117&gt;0,CustoContabil!$F$31&gt;0),K117*(CustoContabil!$F$45/CustoContabil!$F$31)*W117,0)</f>
        <v>0</v>
      </c>
      <c r="Y117" s="237">
        <f>IF(AND(N117&gt;0,CustoContabil!$D$31&gt;0),N117*(CustoContabil!$D$45/CustoContabil!$D$31)*W117,0)</f>
        <v>0</v>
      </c>
    </row>
    <row r="118" spans="2:25" ht="15" hidden="1" customHeight="1" x14ac:dyDescent="0.35">
      <c r="B118" s="234">
        <v>20</v>
      </c>
      <c r="C118" s="817"/>
      <c r="D118" s="818"/>
      <c r="E118" s="818"/>
      <c r="F118" s="818"/>
      <c r="G118" s="818"/>
      <c r="H118" s="207"/>
      <c r="I118" s="208"/>
      <c r="J118" s="168"/>
      <c r="K118" s="186">
        <f t="shared" si="8"/>
        <v>0</v>
      </c>
      <c r="L118" s="168"/>
      <c r="M118" s="168"/>
      <c r="N118" s="186">
        <f t="shared" si="9"/>
        <v>0</v>
      </c>
      <c r="P118" s="234">
        <f t="shared" si="10"/>
        <v>20</v>
      </c>
      <c r="Q118" s="840" t="str">
        <f t="shared" si="11"/>
        <v/>
      </c>
      <c r="R118" s="840"/>
      <c r="S118" s="840"/>
      <c r="T118" s="840"/>
      <c r="U118" s="841"/>
      <c r="V118" s="235" t="str">
        <f t="shared" si="12"/>
        <v/>
      </c>
      <c r="W118" s="236">
        <f>IF(OR(V118="",V118=0),0,(Projeto!$AD$8*((1+Projeto!$AD$8)^V118))/(((1+Projeto!$AD$8)^V118)-1))</f>
        <v>0</v>
      </c>
      <c r="X118" s="237">
        <f>IF(AND(K118&gt;0,CustoContabil!$F$31&gt;0),K118*(CustoContabil!$F$45/CustoContabil!$F$31)*W118,0)</f>
        <v>0</v>
      </c>
      <c r="Y118" s="237">
        <f>IF(AND(N118&gt;0,CustoContabil!$D$31&gt;0),N118*(CustoContabil!$D$45/CustoContabil!$D$31)*W118,0)</f>
        <v>0</v>
      </c>
    </row>
    <row r="119" spans="2:25" ht="15" hidden="1" customHeight="1" x14ac:dyDescent="0.35">
      <c r="B119" s="234"/>
      <c r="C119" s="875" t="s">
        <v>536</v>
      </c>
      <c r="D119" s="876"/>
      <c r="E119" s="876"/>
      <c r="F119" s="876"/>
      <c r="G119" s="876"/>
      <c r="H119" s="239">
        <v>20</v>
      </c>
      <c r="I119" s="208"/>
      <c r="J119" s="168"/>
      <c r="K119" s="186">
        <f t="shared" si="8"/>
        <v>0</v>
      </c>
      <c r="L119" s="168"/>
      <c r="M119" s="168"/>
      <c r="N119" s="186">
        <f t="shared" si="9"/>
        <v>0</v>
      </c>
      <c r="P119" s="234"/>
      <c r="Q119" s="840" t="str">
        <f t="shared" si="11"/>
        <v>Acessórios</v>
      </c>
      <c r="R119" s="840"/>
      <c r="S119" s="840"/>
      <c r="T119" s="840"/>
      <c r="U119" s="841"/>
      <c r="V119" s="235" t="str">
        <f t="shared" si="12"/>
        <v/>
      </c>
      <c r="W119" s="236">
        <f>IF(OR(V119="",V119=0),0,(Projeto!$AD$8*((1+Projeto!$AD$8)^V119))/(((1+Projeto!$AD$8)^V119)-1))</f>
        <v>0</v>
      </c>
      <c r="X119" s="237">
        <f>IF(AND(K119&gt;0,CustoContabil!$F$31&gt;0),K119*(CustoContabil!$F$45/CustoContabil!$F$31)*W119,0)</f>
        <v>0</v>
      </c>
      <c r="Y119" s="237">
        <f>IF(AND(N119&gt;0,CustoContabil!$D$31&gt;0),N119*(CustoContabil!$D$45/CustoContabil!$D$31)*W119,0)</f>
        <v>0</v>
      </c>
    </row>
    <row r="120" spans="2:25" ht="15" hidden="1" customHeight="1" x14ac:dyDescent="0.35">
      <c r="B120" s="240"/>
      <c r="C120" s="862" t="s">
        <v>630</v>
      </c>
      <c r="D120" s="862"/>
      <c r="E120" s="862"/>
      <c r="F120" s="862"/>
      <c r="G120" s="862"/>
      <c r="H120" s="862"/>
      <c r="I120" s="862"/>
      <c r="J120" s="863"/>
      <c r="K120" s="241">
        <f>SUM(K99:K119)</f>
        <v>0</v>
      </c>
      <c r="L120" s="241">
        <f>SUM(L99:L119)</f>
        <v>0</v>
      </c>
      <c r="M120" s="241">
        <f>SUM(M99:M119)</f>
        <v>0</v>
      </c>
      <c r="N120" s="241">
        <f>SUM(N99:N119)</f>
        <v>0</v>
      </c>
      <c r="P120" s="864" t="s">
        <v>969</v>
      </c>
      <c r="Q120" s="865"/>
      <c r="R120" s="865"/>
      <c r="S120" s="865"/>
      <c r="T120" s="865"/>
      <c r="U120" s="865"/>
      <c r="V120" s="866"/>
      <c r="W120" s="242" t="s">
        <v>930</v>
      </c>
      <c r="X120" s="243">
        <f>SUM(X99:X119)</f>
        <v>0</v>
      </c>
      <c r="Y120" s="243">
        <f>SUM(Y99:Y119)</f>
        <v>0</v>
      </c>
    </row>
    <row r="121" spans="2:25" ht="15" hidden="1" customHeight="1" x14ac:dyDescent="0.35">
      <c r="B121" s="843" t="s">
        <v>542</v>
      </c>
      <c r="C121" s="844"/>
      <c r="D121" s="844"/>
      <c r="E121" s="844"/>
      <c r="F121" s="844"/>
      <c r="G121" s="844"/>
      <c r="H121" s="844"/>
      <c r="I121" s="844"/>
      <c r="J121" s="844"/>
      <c r="K121" s="842" t="s">
        <v>529</v>
      </c>
      <c r="L121" s="842"/>
      <c r="M121" s="842"/>
      <c r="N121" s="842"/>
      <c r="P121" s="215"/>
      <c r="Q121" s="215"/>
      <c r="R121" s="216"/>
      <c r="S121" s="217"/>
      <c r="T121" s="217"/>
      <c r="U121" s="217"/>
      <c r="V121" s="218"/>
      <c r="W121" s="219"/>
    </row>
    <row r="122" spans="2:25" ht="15" hidden="1" customHeight="1" x14ac:dyDescent="0.45">
      <c r="B122" s="244"/>
      <c r="C122" s="821" t="s">
        <v>543</v>
      </c>
      <c r="D122" s="821"/>
      <c r="E122" s="821"/>
      <c r="F122" s="821"/>
      <c r="G122" s="821"/>
      <c r="H122" s="821"/>
      <c r="I122" s="821"/>
      <c r="J122" s="822"/>
      <c r="K122" s="186">
        <v>0</v>
      </c>
      <c r="L122" s="245"/>
      <c r="M122" s="246"/>
      <c r="N122" s="186">
        <f>K122</f>
        <v>0</v>
      </c>
      <c r="P122" s="247" t="s">
        <v>1247</v>
      </c>
      <c r="Q122" s="248"/>
      <c r="R122" s="249">
        <f>RCB!$G$34</f>
        <v>0</v>
      </c>
      <c r="T122" s="247" t="s">
        <v>1248</v>
      </c>
      <c r="U122" s="248"/>
      <c r="V122" s="249">
        <f>RCB!$J$34</f>
        <v>0</v>
      </c>
    </row>
    <row r="123" spans="2:25" ht="15" hidden="1" customHeight="1" x14ac:dyDescent="0.45">
      <c r="B123" s="823" t="s">
        <v>544</v>
      </c>
      <c r="C123" s="824"/>
      <c r="D123" s="824"/>
      <c r="E123" s="824"/>
      <c r="F123" s="824"/>
      <c r="G123" s="825"/>
      <c r="H123" s="180" t="s">
        <v>55</v>
      </c>
      <c r="I123" s="232" t="s">
        <v>545</v>
      </c>
      <c r="J123" s="232" t="s">
        <v>546</v>
      </c>
      <c r="K123" s="233" t="s">
        <v>1206</v>
      </c>
      <c r="L123" s="180" t="s">
        <v>582</v>
      </c>
      <c r="M123" s="180" t="s">
        <v>583</v>
      </c>
      <c r="N123" s="181" t="s">
        <v>539</v>
      </c>
      <c r="P123" s="247" t="s">
        <v>1231</v>
      </c>
      <c r="Q123" s="248"/>
      <c r="R123" s="249">
        <f>RCB!$H$29</f>
        <v>0</v>
      </c>
      <c r="T123" s="247" t="s">
        <v>1230</v>
      </c>
      <c r="U123" s="248"/>
      <c r="V123" s="249">
        <f>RCB!$K$29</f>
        <v>0</v>
      </c>
    </row>
    <row r="124" spans="2:25" ht="15" hidden="1" customHeight="1" x14ac:dyDescent="0.35">
      <c r="B124" s="234">
        <v>1</v>
      </c>
      <c r="C124" s="845"/>
      <c r="D124" s="845"/>
      <c r="E124" s="845"/>
      <c r="F124" s="845"/>
      <c r="G124" s="817"/>
      <c r="H124" s="223"/>
      <c r="I124" s="201"/>
      <c r="J124" s="168"/>
      <c r="K124" s="186">
        <f>N124-L124-M124</f>
        <v>0</v>
      </c>
      <c r="L124" s="168"/>
      <c r="M124" s="168"/>
      <c r="N124" s="186">
        <f>H124*I124*J124</f>
        <v>0</v>
      </c>
    </row>
    <row r="125" spans="2:25" ht="15" hidden="1" customHeight="1" x14ac:dyDescent="0.35">
      <c r="B125" s="238">
        <v>2</v>
      </c>
      <c r="C125" s="845"/>
      <c r="D125" s="845"/>
      <c r="E125" s="845"/>
      <c r="F125" s="845"/>
      <c r="G125" s="817"/>
      <c r="H125" s="224"/>
      <c r="I125" s="208"/>
      <c r="J125" s="168"/>
      <c r="K125" s="186">
        <f>N125-L125-M125</f>
        <v>0</v>
      </c>
      <c r="L125" s="168"/>
      <c r="M125" s="168"/>
      <c r="N125" s="186">
        <f>H125*I125*J125</f>
        <v>0</v>
      </c>
    </row>
    <row r="126" spans="2:25" ht="15" hidden="1" customHeight="1" x14ac:dyDescent="0.35">
      <c r="B126" s="234">
        <v>3</v>
      </c>
      <c r="C126" s="845"/>
      <c r="D126" s="845"/>
      <c r="E126" s="845"/>
      <c r="F126" s="845"/>
      <c r="G126" s="817"/>
      <c r="H126" s="224"/>
      <c r="I126" s="208"/>
      <c r="J126" s="168"/>
      <c r="K126" s="186">
        <f>N126-L126-M126</f>
        <v>0</v>
      </c>
      <c r="L126" s="168"/>
      <c r="M126" s="168"/>
      <c r="N126" s="186">
        <f>H126*I126*J126</f>
        <v>0</v>
      </c>
    </row>
    <row r="127" spans="2:25" ht="15" hidden="1" customHeight="1" x14ac:dyDescent="0.35">
      <c r="B127" s="238">
        <v>4</v>
      </c>
      <c r="C127" s="845"/>
      <c r="D127" s="845"/>
      <c r="E127" s="845"/>
      <c r="F127" s="845"/>
      <c r="G127" s="817"/>
      <c r="H127" s="224"/>
      <c r="I127" s="208"/>
      <c r="J127" s="168"/>
      <c r="K127" s="186">
        <f>N127-L127-M127</f>
        <v>0</v>
      </c>
      <c r="L127" s="168"/>
      <c r="M127" s="168"/>
      <c r="N127" s="186">
        <f>H127*I127*J127</f>
        <v>0</v>
      </c>
    </row>
    <row r="128" spans="2:25" ht="15" hidden="1" customHeight="1" x14ac:dyDescent="0.35">
      <c r="B128" s="234">
        <v>5</v>
      </c>
      <c r="C128" s="845"/>
      <c r="D128" s="845"/>
      <c r="E128" s="845"/>
      <c r="F128" s="845"/>
      <c r="G128" s="817"/>
      <c r="H128" s="224"/>
      <c r="I128" s="208"/>
      <c r="J128" s="168"/>
      <c r="K128" s="186">
        <f>N128-L128-M128</f>
        <v>0</v>
      </c>
      <c r="L128" s="168"/>
      <c r="M128" s="168"/>
      <c r="N128" s="186">
        <f>H128*I128*J128</f>
        <v>0</v>
      </c>
    </row>
    <row r="129" spans="2:16" ht="15" hidden="1" customHeight="1" x14ac:dyDescent="0.35">
      <c r="B129" s="244"/>
      <c r="C129" s="869" t="s">
        <v>631</v>
      </c>
      <c r="D129" s="869"/>
      <c r="E129" s="869"/>
      <c r="F129" s="869"/>
      <c r="G129" s="869"/>
      <c r="H129" s="869"/>
      <c r="I129" s="869"/>
      <c r="J129" s="870"/>
      <c r="K129" s="186">
        <f>SUM(K124:K128)</f>
        <v>0</v>
      </c>
      <c r="L129" s="186">
        <f>SUM(L124:L128)</f>
        <v>0</v>
      </c>
      <c r="M129" s="186">
        <f>SUM(M124:M128)</f>
        <v>0</v>
      </c>
      <c r="N129" s="186">
        <f>SUM(N124:N128)</f>
        <v>0</v>
      </c>
    </row>
    <row r="130" spans="2:16" ht="15" hidden="1" customHeight="1" x14ac:dyDescent="0.35">
      <c r="B130" s="240"/>
      <c r="C130" s="862" t="s">
        <v>632</v>
      </c>
      <c r="D130" s="862"/>
      <c r="E130" s="862"/>
      <c r="F130" s="862"/>
      <c r="G130" s="862"/>
      <c r="H130" s="862"/>
      <c r="I130" s="862"/>
      <c r="J130" s="863"/>
      <c r="K130" s="241">
        <f>SUM(K122,K129)</f>
        <v>0</v>
      </c>
      <c r="L130" s="241">
        <f>SUM(L122,L129)</f>
        <v>0</v>
      </c>
      <c r="M130" s="241">
        <f>SUM(M122,M129)</f>
        <v>0</v>
      </c>
      <c r="N130" s="241">
        <f>SUM(N122,N129)</f>
        <v>0</v>
      </c>
    </row>
    <row r="131" spans="2:16" ht="15" hidden="1" customHeight="1" x14ac:dyDescent="0.35">
      <c r="B131" s="843" t="s">
        <v>547</v>
      </c>
      <c r="C131" s="844"/>
      <c r="D131" s="844"/>
      <c r="E131" s="844"/>
      <c r="F131" s="844"/>
      <c r="G131" s="844"/>
      <c r="H131" s="844"/>
      <c r="I131" s="844"/>
      <c r="J131" s="844"/>
      <c r="K131" s="842" t="s">
        <v>529</v>
      </c>
      <c r="L131" s="842"/>
      <c r="M131" s="842"/>
      <c r="N131" s="842"/>
    </row>
    <row r="132" spans="2:16" ht="15" hidden="1" customHeight="1" x14ac:dyDescent="0.35">
      <c r="B132" s="244"/>
      <c r="C132" s="821" t="s">
        <v>519</v>
      </c>
      <c r="D132" s="821"/>
      <c r="E132" s="821"/>
      <c r="F132" s="821"/>
      <c r="G132" s="821"/>
      <c r="H132" s="821"/>
      <c r="I132" s="821"/>
      <c r="J132" s="822"/>
      <c r="K132" s="186">
        <v>0</v>
      </c>
      <c r="L132" s="333"/>
      <c r="M132" s="334"/>
      <c r="N132" s="186">
        <f>K132</f>
        <v>0</v>
      </c>
    </row>
    <row r="133" spans="2:16" ht="15" hidden="1" customHeight="1" x14ac:dyDescent="0.35">
      <c r="B133" s="823" t="s">
        <v>537</v>
      </c>
      <c r="C133" s="871"/>
      <c r="D133" s="871"/>
      <c r="E133" s="871"/>
      <c r="F133" s="871"/>
      <c r="G133" s="871"/>
      <c r="H133" s="872"/>
      <c r="I133" s="232" t="s">
        <v>55</v>
      </c>
      <c r="J133" s="232" t="s">
        <v>540</v>
      </c>
      <c r="K133" s="233" t="s">
        <v>1206</v>
      </c>
      <c r="L133" s="180" t="s">
        <v>582</v>
      </c>
      <c r="M133" s="180" t="s">
        <v>583</v>
      </c>
      <c r="N133" s="181" t="s">
        <v>539</v>
      </c>
      <c r="P133" s="74"/>
    </row>
    <row r="134" spans="2:16" ht="15" hidden="1" customHeight="1" x14ac:dyDescent="0.35">
      <c r="B134" s="250">
        <v>1</v>
      </c>
      <c r="C134" s="867"/>
      <c r="D134" s="867"/>
      <c r="E134" s="867"/>
      <c r="F134" s="867"/>
      <c r="G134" s="867"/>
      <c r="H134" s="868"/>
      <c r="I134" s="208"/>
      <c r="J134" s="168"/>
      <c r="K134" s="186">
        <f>N134-L134-M134</f>
        <v>0</v>
      </c>
      <c r="L134" s="168"/>
      <c r="M134" s="168"/>
      <c r="N134" s="186">
        <f>I134*J134</f>
        <v>0</v>
      </c>
    </row>
    <row r="135" spans="2:16" ht="15" hidden="1" customHeight="1" x14ac:dyDescent="0.35">
      <c r="B135" s="250">
        <v>2</v>
      </c>
      <c r="C135" s="867"/>
      <c r="D135" s="867"/>
      <c r="E135" s="867"/>
      <c r="F135" s="867"/>
      <c r="G135" s="867"/>
      <c r="H135" s="868"/>
      <c r="I135" s="208"/>
      <c r="J135" s="168"/>
      <c r="K135" s="186">
        <f>N135-L135-M135</f>
        <v>0</v>
      </c>
      <c r="L135" s="168"/>
      <c r="M135" s="168"/>
      <c r="N135" s="186">
        <f>I135*J135</f>
        <v>0</v>
      </c>
    </row>
    <row r="136" spans="2:16" ht="15" hidden="1" customHeight="1" x14ac:dyDescent="0.35">
      <c r="B136" s="250">
        <v>3</v>
      </c>
      <c r="C136" s="867"/>
      <c r="D136" s="867"/>
      <c r="E136" s="867"/>
      <c r="F136" s="867"/>
      <c r="G136" s="867"/>
      <c r="H136" s="868"/>
      <c r="I136" s="208"/>
      <c r="J136" s="168"/>
      <c r="K136" s="186">
        <f>N136-L136-M136</f>
        <v>0</v>
      </c>
      <c r="L136" s="168"/>
      <c r="M136" s="168"/>
      <c r="N136" s="186">
        <f>I136*J136</f>
        <v>0</v>
      </c>
    </row>
    <row r="137" spans="2:16" ht="15" hidden="1" customHeight="1" x14ac:dyDescent="0.35">
      <c r="B137" s="244"/>
      <c r="C137" s="821" t="s">
        <v>537</v>
      </c>
      <c r="D137" s="821"/>
      <c r="E137" s="821"/>
      <c r="F137" s="821"/>
      <c r="G137" s="821"/>
      <c r="H137" s="821"/>
      <c r="I137" s="821"/>
      <c r="J137" s="822"/>
      <c r="K137" s="186">
        <f>SUM(K134:K136)</f>
        <v>0</v>
      </c>
      <c r="L137" s="186">
        <f>SUM(L134:L136)</f>
        <v>0</v>
      </c>
      <c r="M137" s="186">
        <f>SUM(M134:M136)</f>
        <v>0</v>
      </c>
      <c r="N137" s="186">
        <f>SUM(N134:N136)</f>
        <v>0</v>
      </c>
    </row>
    <row r="138" spans="2:16" ht="15" hidden="1" customHeight="1" x14ac:dyDescent="0.35">
      <c r="B138" s="240"/>
      <c r="C138" s="862" t="s">
        <v>633</v>
      </c>
      <c r="D138" s="862"/>
      <c r="E138" s="862"/>
      <c r="F138" s="862"/>
      <c r="G138" s="862"/>
      <c r="H138" s="862"/>
      <c r="I138" s="862"/>
      <c r="J138" s="863"/>
      <c r="K138" s="241">
        <f>SUM(K132,K137)</f>
        <v>0</v>
      </c>
      <c r="L138" s="241">
        <f>SUM(L132,L137)</f>
        <v>0</v>
      </c>
      <c r="M138" s="241">
        <f>SUM(M132,M137)</f>
        <v>0</v>
      </c>
      <c r="N138" s="241">
        <f>SUM(N132,N137)</f>
        <v>0</v>
      </c>
    </row>
    <row r="139" spans="2:16" ht="15" hidden="1" customHeight="1" x14ac:dyDescent="0.35">
      <c r="B139" s="251"/>
      <c r="C139" s="860" t="s">
        <v>634</v>
      </c>
      <c r="D139" s="860"/>
      <c r="E139" s="860"/>
      <c r="F139" s="860"/>
      <c r="G139" s="860"/>
      <c r="H139" s="860"/>
      <c r="I139" s="860"/>
      <c r="J139" s="861"/>
      <c r="K139" s="192">
        <f>SUM(K120,K130,K138)</f>
        <v>0</v>
      </c>
      <c r="L139" s="192">
        <f>SUM(L120,L130,L138)</f>
        <v>0</v>
      </c>
      <c r="M139" s="192">
        <f>SUM(M120,M130,M138)</f>
        <v>0</v>
      </c>
      <c r="N139" s="192">
        <f>SUM(N120,N130,N138)</f>
        <v>0</v>
      </c>
    </row>
    <row r="140" spans="2:16" ht="15" hidden="1" customHeight="1" x14ac:dyDescent="0.35">
      <c r="B140" s="774" t="s">
        <v>904</v>
      </c>
      <c r="C140" s="775"/>
      <c r="D140" s="775"/>
      <c r="E140" s="775"/>
      <c r="F140" s="775"/>
      <c r="G140" s="775"/>
      <c r="H140" s="775"/>
      <c r="I140" s="775"/>
      <c r="J140" s="775"/>
      <c r="K140" s="775"/>
      <c r="L140" s="775"/>
      <c r="M140" s="775"/>
      <c r="N140" s="776"/>
    </row>
    <row r="141" spans="2:16" ht="15" hidden="1" customHeight="1" x14ac:dyDescent="0.35">
      <c r="B141" s="843" t="s">
        <v>1211</v>
      </c>
      <c r="C141" s="844"/>
      <c r="D141" s="844"/>
      <c r="E141" s="844"/>
      <c r="F141" s="844"/>
      <c r="G141" s="844"/>
      <c r="H141" s="844"/>
      <c r="I141" s="844"/>
      <c r="J141" s="844"/>
      <c r="K141" s="842" t="s">
        <v>529</v>
      </c>
      <c r="L141" s="842"/>
      <c r="M141" s="842"/>
      <c r="N141" s="842"/>
    </row>
    <row r="142" spans="2:16" ht="15" hidden="1" customHeight="1" x14ac:dyDescent="0.35">
      <c r="B142" s="244"/>
      <c r="C142" s="821" t="s">
        <v>521</v>
      </c>
      <c r="D142" s="821"/>
      <c r="E142" s="821"/>
      <c r="F142" s="821"/>
      <c r="G142" s="821"/>
      <c r="H142" s="821"/>
      <c r="I142" s="821"/>
      <c r="J142" s="822"/>
      <c r="K142" s="186">
        <v>0</v>
      </c>
      <c r="L142" s="333"/>
      <c r="M142" s="334"/>
      <c r="N142" s="186">
        <f>K142</f>
        <v>0</v>
      </c>
    </row>
    <row r="143" spans="2:16" ht="15" hidden="1" customHeight="1" x14ac:dyDescent="0.35">
      <c r="B143" s="823" t="s">
        <v>522</v>
      </c>
      <c r="C143" s="871"/>
      <c r="D143" s="871"/>
      <c r="E143" s="871"/>
      <c r="F143" s="871"/>
      <c r="G143" s="871"/>
      <c r="H143" s="872"/>
      <c r="I143" s="232" t="s">
        <v>55</v>
      </c>
      <c r="J143" s="232" t="s">
        <v>540</v>
      </c>
      <c r="K143" s="233" t="s">
        <v>1206</v>
      </c>
      <c r="L143" s="180" t="s">
        <v>582</v>
      </c>
      <c r="M143" s="180" t="s">
        <v>583</v>
      </c>
      <c r="N143" s="181" t="s">
        <v>539</v>
      </c>
      <c r="P143" s="74"/>
    </row>
    <row r="144" spans="2:16" ht="15" hidden="1" customHeight="1" x14ac:dyDescent="0.35">
      <c r="B144" s="250">
        <v>1</v>
      </c>
      <c r="C144" s="867"/>
      <c r="D144" s="867"/>
      <c r="E144" s="867"/>
      <c r="F144" s="867"/>
      <c r="G144" s="867"/>
      <c r="H144" s="868"/>
      <c r="I144" s="208"/>
      <c r="J144" s="168"/>
      <c r="K144" s="186">
        <f>N144-L144-M144</f>
        <v>0</v>
      </c>
      <c r="L144" s="168"/>
      <c r="M144" s="168"/>
      <c r="N144" s="186">
        <f>I144*J144</f>
        <v>0</v>
      </c>
    </row>
    <row r="145" spans="2:16" ht="15" hidden="1" customHeight="1" x14ac:dyDescent="0.35">
      <c r="B145" s="250">
        <v>2</v>
      </c>
      <c r="C145" s="867"/>
      <c r="D145" s="867"/>
      <c r="E145" s="867"/>
      <c r="F145" s="867"/>
      <c r="G145" s="867"/>
      <c r="H145" s="868"/>
      <c r="I145" s="208"/>
      <c r="J145" s="168"/>
      <c r="K145" s="186">
        <f>N145-L145-M145</f>
        <v>0</v>
      </c>
      <c r="L145" s="168"/>
      <c r="M145" s="168"/>
      <c r="N145" s="186">
        <f>I145*J145</f>
        <v>0</v>
      </c>
    </row>
    <row r="146" spans="2:16" ht="15" hidden="1" customHeight="1" x14ac:dyDescent="0.35">
      <c r="B146" s="250">
        <v>3</v>
      </c>
      <c r="C146" s="867"/>
      <c r="D146" s="867"/>
      <c r="E146" s="867"/>
      <c r="F146" s="867"/>
      <c r="G146" s="867"/>
      <c r="H146" s="868"/>
      <c r="I146" s="208"/>
      <c r="J146" s="168"/>
      <c r="K146" s="186">
        <f>N146-L146-M146</f>
        <v>0</v>
      </c>
      <c r="L146" s="168"/>
      <c r="M146" s="168"/>
      <c r="N146" s="186">
        <f>I146*J146</f>
        <v>0</v>
      </c>
    </row>
    <row r="147" spans="2:16" ht="15" hidden="1" customHeight="1" x14ac:dyDescent="0.35">
      <c r="B147" s="244"/>
      <c r="C147" s="821" t="s">
        <v>522</v>
      </c>
      <c r="D147" s="821"/>
      <c r="E147" s="821"/>
      <c r="F147" s="821"/>
      <c r="G147" s="821"/>
      <c r="H147" s="821"/>
      <c r="I147" s="821"/>
      <c r="J147" s="822"/>
      <c r="K147" s="186">
        <f>SUM(K144:K146)</f>
        <v>0</v>
      </c>
      <c r="L147" s="186">
        <f>SUM(L144:L146)</f>
        <v>0</v>
      </c>
      <c r="M147" s="186">
        <f>SUM(M144:M146)</f>
        <v>0</v>
      </c>
      <c r="N147" s="186">
        <f>SUM(N144:N146)</f>
        <v>0</v>
      </c>
    </row>
    <row r="148" spans="2:16" ht="15" hidden="1" customHeight="1" x14ac:dyDescent="0.35">
      <c r="B148" s="823" t="s">
        <v>526</v>
      </c>
      <c r="C148" s="871"/>
      <c r="D148" s="871"/>
      <c r="E148" s="871"/>
      <c r="F148" s="871"/>
      <c r="G148" s="871"/>
      <c r="H148" s="872"/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74"/>
    </row>
    <row r="149" spans="2:16" ht="15" hidden="1" customHeight="1" x14ac:dyDescent="0.35">
      <c r="B149" s="250">
        <v>1</v>
      </c>
      <c r="C149" s="867"/>
      <c r="D149" s="867"/>
      <c r="E149" s="867"/>
      <c r="F149" s="867"/>
      <c r="G149" s="867"/>
      <c r="H149" s="868"/>
      <c r="I149" s="208"/>
      <c r="J149" s="168"/>
      <c r="K149" s="186">
        <f>N149-L149-M149</f>
        <v>0</v>
      </c>
      <c r="L149" s="168"/>
      <c r="M149" s="168"/>
      <c r="N149" s="186">
        <f>I149*J149</f>
        <v>0</v>
      </c>
    </row>
    <row r="150" spans="2:16" ht="15" hidden="1" customHeight="1" x14ac:dyDescent="0.35">
      <c r="B150" s="250">
        <v>2</v>
      </c>
      <c r="C150" s="867"/>
      <c r="D150" s="867"/>
      <c r="E150" s="867"/>
      <c r="F150" s="867"/>
      <c r="G150" s="867"/>
      <c r="H150" s="868"/>
      <c r="I150" s="208"/>
      <c r="J150" s="168"/>
      <c r="K150" s="186">
        <f>N150-L150-M150</f>
        <v>0</v>
      </c>
      <c r="L150" s="168"/>
      <c r="M150" s="168"/>
      <c r="N150" s="186">
        <f>I150*J150</f>
        <v>0</v>
      </c>
    </row>
    <row r="151" spans="2:16" ht="15" hidden="1" customHeight="1" x14ac:dyDescent="0.35">
      <c r="B151" s="250">
        <v>3</v>
      </c>
      <c r="C151" s="867"/>
      <c r="D151" s="867"/>
      <c r="E151" s="867"/>
      <c r="F151" s="867"/>
      <c r="G151" s="867"/>
      <c r="H151" s="868"/>
      <c r="I151" s="208"/>
      <c r="J151" s="168"/>
      <c r="K151" s="186">
        <f>N151-L151-M151</f>
        <v>0</v>
      </c>
      <c r="L151" s="168"/>
      <c r="M151" s="168"/>
      <c r="N151" s="186">
        <f>I151*J151</f>
        <v>0</v>
      </c>
    </row>
    <row r="152" spans="2:16" ht="15" hidden="1" customHeight="1" x14ac:dyDescent="0.35">
      <c r="B152" s="244"/>
      <c r="C152" s="821" t="s">
        <v>526</v>
      </c>
      <c r="D152" s="821"/>
      <c r="E152" s="821"/>
      <c r="F152" s="821"/>
      <c r="G152" s="821"/>
      <c r="H152" s="821"/>
      <c r="I152" s="821"/>
      <c r="J152" s="822"/>
      <c r="K152" s="186">
        <f>SUM(K149:K151)</f>
        <v>0</v>
      </c>
      <c r="L152" s="186">
        <f>SUM(L149:L151)</f>
        <v>0</v>
      </c>
      <c r="M152" s="186">
        <f>SUM(M149:M151)</f>
        <v>0</v>
      </c>
      <c r="N152" s="186">
        <f>SUM(N149:N151)</f>
        <v>0</v>
      </c>
    </row>
    <row r="153" spans="2:16" ht="15" hidden="1" customHeight="1" x14ac:dyDescent="0.35">
      <c r="B153" s="244"/>
      <c r="C153" s="821" t="s">
        <v>523</v>
      </c>
      <c r="D153" s="821"/>
      <c r="E153" s="821"/>
      <c r="F153" s="821"/>
      <c r="G153" s="821"/>
      <c r="H153" s="821"/>
      <c r="I153" s="821"/>
      <c r="J153" s="822"/>
      <c r="K153" s="186">
        <f>Descarte!K174</f>
        <v>0</v>
      </c>
      <c r="L153" s="186">
        <f>Descarte!L174</f>
        <v>0</v>
      </c>
      <c r="M153" s="186">
        <f>Descarte!M174</f>
        <v>0</v>
      </c>
      <c r="N153" s="186">
        <f>Descarte!N174</f>
        <v>0</v>
      </c>
    </row>
    <row r="154" spans="2:16" ht="15" hidden="1" customHeight="1" x14ac:dyDescent="0.35">
      <c r="B154" s="244"/>
      <c r="C154" s="821" t="s">
        <v>524</v>
      </c>
      <c r="D154" s="821"/>
      <c r="E154" s="821"/>
      <c r="F154" s="821"/>
      <c r="G154" s="821"/>
      <c r="H154" s="821"/>
      <c r="I154" s="821"/>
      <c r="J154" s="822"/>
      <c r="K154" s="186">
        <f>'M&amp;V'!M846</f>
        <v>0</v>
      </c>
      <c r="L154" s="186">
        <f>'M&amp;V'!N846</f>
        <v>0</v>
      </c>
      <c r="M154" s="186">
        <f>'M&amp;V'!O846</f>
        <v>0</v>
      </c>
      <c r="N154" s="186">
        <f>'M&amp;V'!P846</f>
        <v>0</v>
      </c>
    </row>
    <row r="155" spans="2:16" ht="15" hidden="1" customHeight="1" x14ac:dyDescent="0.35">
      <c r="B155" s="823" t="s">
        <v>520</v>
      </c>
      <c r="C155" s="871"/>
      <c r="D155" s="871"/>
      <c r="E155" s="871"/>
      <c r="F155" s="871"/>
      <c r="G155" s="871"/>
      <c r="H155" s="872"/>
      <c r="I155" s="232" t="s">
        <v>55</v>
      </c>
      <c r="J155" s="232" t="s">
        <v>540</v>
      </c>
      <c r="K155" s="233" t="s">
        <v>1206</v>
      </c>
      <c r="L155" s="180" t="s">
        <v>582</v>
      </c>
      <c r="M155" s="180" t="s">
        <v>583</v>
      </c>
      <c r="N155" s="181" t="s">
        <v>539</v>
      </c>
      <c r="P155" s="74"/>
    </row>
    <row r="156" spans="2:16" ht="15" hidden="1" customHeight="1" x14ac:dyDescent="0.35">
      <c r="B156" s="250">
        <v>1</v>
      </c>
      <c r="C156" s="867"/>
      <c r="D156" s="867"/>
      <c r="E156" s="867"/>
      <c r="F156" s="867"/>
      <c r="G156" s="867"/>
      <c r="H156" s="868"/>
      <c r="I156" s="208"/>
      <c r="J156" s="168"/>
      <c r="K156" s="186">
        <f>N156-L156-M156</f>
        <v>0</v>
      </c>
      <c r="L156" s="168"/>
      <c r="M156" s="168"/>
      <c r="N156" s="186">
        <f>I156*J156</f>
        <v>0</v>
      </c>
    </row>
    <row r="157" spans="2:16" ht="15" hidden="1" customHeight="1" x14ac:dyDescent="0.35">
      <c r="B157" s="250">
        <v>2</v>
      </c>
      <c r="C157" s="867"/>
      <c r="D157" s="867"/>
      <c r="E157" s="867"/>
      <c r="F157" s="867"/>
      <c r="G157" s="867"/>
      <c r="H157" s="868"/>
      <c r="I157" s="208"/>
      <c r="J157" s="168"/>
      <c r="K157" s="186">
        <f>N157-L157-M157</f>
        <v>0</v>
      </c>
      <c r="L157" s="168"/>
      <c r="M157" s="168"/>
      <c r="N157" s="186">
        <f>I157*J157</f>
        <v>0</v>
      </c>
    </row>
    <row r="158" spans="2:16" ht="15" hidden="1" customHeight="1" x14ac:dyDescent="0.35">
      <c r="B158" s="250">
        <v>3</v>
      </c>
      <c r="C158" s="867"/>
      <c r="D158" s="867"/>
      <c r="E158" s="867"/>
      <c r="F158" s="867"/>
      <c r="G158" s="867"/>
      <c r="H158" s="868"/>
      <c r="I158" s="208"/>
      <c r="J158" s="168"/>
      <c r="K158" s="186">
        <f>N158-L158-M158</f>
        <v>0</v>
      </c>
      <c r="L158" s="168"/>
      <c r="M158" s="168"/>
      <c r="N158" s="186">
        <f>I158*J158</f>
        <v>0</v>
      </c>
    </row>
    <row r="159" spans="2:16" ht="15" hidden="1" customHeight="1" x14ac:dyDescent="0.35">
      <c r="B159" s="244"/>
      <c r="C159" s="821" t="s">
        <v>520</v>
      </c>
      <c r="D159" s="821"/>
      <c r="E159" s="821"/>
      <c r="F159" s="821"/>
      <c r="G159" s="821"/>
      <c r="H159" s="821"/>
      <c r="I159" s="821"/>
      <c r="J159" s="822"/>
      <c r="K159" s="186">
        <f>SUM(K156:K158)</f>
        <v>0</v>
      </c>
      <c r="L159" s="186">
        <f>SUM(L156:L158)</f>
        <v>0</v>
      </c>
      <c r="M159" s="186">
        <f>SUM(M156:M158)</f>
        <v>0</v>
      </c>
      <c r="N159" s="186">
        <f>SUM(N156:N158)</f>
        <v>0</v>
      </c>
    </row>
    <row r="160" spans="2:16" ht="15" hidden="1" customHeight="1" x14ac:dyDescent="0.35">
      <c r="B160" s="251"/>
      <c r="C160" s="860" t="s">
        <v>635</v>
      </c>
      <c r="D160" s="860"/>
      <c r="E160" s="860"/>
      <c r="F160" s="860"/>
      <c r="G160" s="860"/>
      <c r="H160" s="860"/>
      <c r="I160" s="860"/>
      <c r="J160" s="861"/>
      <c r="K160" s="192">
        <f>SUM(K142,K147,K152:K154,K159)</f>
        <v>0</v>
      </c>
      <c r="L160" s="192">
        <f>SUM(L142,L147,L152:L154,L159)</f>
        <v>0</v>
      </c>
      <c r="M160" s="192">
        <f>SUM(M142,M147,M152:M154,M159)</f>
        <v>0</v>
      </c>
      <c r="N160" s="192">
        <f>SUM(N142,N147,N152:N154,N159)</f>
        <v>0</v>
      </c>
    </row>
    <row r="161" spans="2:14" ht="15" hidden="1" customHeight="1" x14ac:dyDescent="0.35">
      <c r="B161" s="252"/>
      <c r="C161" s="810" t="s">
        <v>1022</v>
      </c>
      <c r="D161" s="810"/>
      <c r="E161" s="810"/>
      <c r="F161" s="810"/>
      <c r="G161" s="810"/>
      <c r="H161" s="810"/>
      <c r="I161" s="810"/>
      <c r="J161" s="811"/>
      <c r="K161" s="243">
        <f>SUM(K139,K160)</f>
        <v>0</v>
      </c>
      <c r="L161" s="243">
        <f>SUM(L139,L160)</f>
        <v>0</v>
      </c>
      <c r="M161" s="243">
        <f>SUM(M139,M160)</f>
        <v>0</v>
      </c>
      <c r="N161" s="243">
        <f>SUM(N139,N160)</f>
        <v>0</v>
      </c>
    </row>
  </sheetData>
  <sheetProtection algorithmName="SHA-512" hashValue="DumeAxtcubRgvYEF0Aj+P89BKXFFiIGiPyBn59wKlbkccd0JAADtfBJQo5VR3OTLCMfswRh+qWF0q9OcdSymRA==" saltValue="aShvLhZloDFIrhMrFqRbVQ==" spinCount="100000" sheet="1" objects="1" scenarios="1"/>
  <mergeCells count="218">
    <mergeCell ref="B140:N140"/>
    <mergeCell ref="C161:J161"/>
    <mergeCell ref="C156:H156"/>
    <mergeCell ref="C157:H157"/>
    <mergeCell ref="C158:H158"/>
    <mergeCell ref="C159:J159"/>
    <mergeCell ref="C160:J160"/>
    <mergeCell ref="C142:J142"/>
    <mergeCell ref="C147:J147"/>
    <mergeCell ref="C150:H150"/>
    <mergeCell ref="C151:H151"/>
    <mergeCell ref="B141:J141"/>
    <mergeCell ref="K141:N141"/>
    <mergeCell ref="C152:J152"/>
    <mergeCell ref="C153:J153"/>
    <mergeCell ref="C154:J154"/>
    <mergeCell ref="B155:H155"/>
    <mergeCell ref="B143:H143"/>
    <mergeCell ref="C144:H144"/>
    <mergeCell ref="C145:H145"/>
    <mergeCell ref="C146:H146"/>
    <mergeCell ref="B148:H148"/>
    <mergeCell ref="C149:H149"/>
    <mergeCell ref="B131:J131"/>
    <mergeCell ref="K131:N131"/>
    <mergeCell ref="C137:J137"/>
    <mergeCell ref="C138:J138"/>
    <mergeCell ref="C139:J139"/>
    <mergeCell ref="C132:J132"/>
    <mergeCell ref="B133:H133"/>
    <mergeCell ref="C134:H134"/>
    <mergeCell ref="C135:H135"/>
    <mergeCell ref="C136:H136"/>
    <mergeCell ref="B121:J121"/>
    <mergeCell ref="K121:N121"/>
    <mergeCell ref="C128:G128"/>
    <mergeCell ref="C129:J129"/>
    <mergeCell ref="C130:J130"/>
    <mergeCell ref="C122:J122"/>
    <mergeCell ref="B123:G123"/>
    <mergeCell ref="C124:G124"/>
    <mergeCell ref="C125:G125"/>
    <mergeCell ref="C126:G126"/>
    <mergeCell ref="C127:G127"/>
    <mergeCell ref="C114:G114"/>
    <mergeCell ref="Q114:U114"/>
    <mergeCell ref="C119:G119"/>
    <mergeCell ref="Q119:U119"/>
    <mergeCell ref="C120:J120"/>
    <mergeCell ref="P120:V120"/>
    <mergeCell ref="C116:G116"/>
    <mergeCell ref="Q116:U116"/>
    <mergeCell ref="C117:G117"/>
    <mergeCell ref="Q117:U117"/>
    <mergeCell ref="C118:G118"/>
    <mergeCell ref="Q118:U118"/>
    <mergeCell ref="C102:G102"/>
    <mergeCell ref="Q102:U102"/>
    <mergeCell ref="C115:G115"/>
    <mergeCell ref="Q115:U115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8:G108"/>
    <mergeCell ref="Q108:U108"/>
    <mergeCell ref="C109:G109"/>
    <mergeCell ref="Q109:U109"/>
    <mergeCell ref="C110:G110"/>
    <mergeCell ref="Q110:U110"/>
    <mergeCell ref="C111:G111"/>
    <mergeCell ref="Q111:U111"/>
    <mergeCell ref="C112:G112"/>
    <mergeCell ref="Q112:U112"/>
    <mergeCell ref="C113:G113"/>
    <mergeCell ref="Q113:U113"/>
    <mergeCell ref="C103:G103"/>
    <mergeCell ref="Q103:U103"/>
    <mergeCell ref="C84:J84"/>
    <mergeCell ref="C85:J85"/>
    <mergeCell ref="B80:H80"/>
    <mergeCell ref="C81:H81"/>
    <mergeCell ref="C82:H82"/>
    <mergeCell ref="C83:H83"/>
    <mergeCell ref="B97:J97"/>
    <mergeCell ref="K97:N97"/>
    <mergeCell ref="C86:J86"/>
    <mergeCell ref="B87:H87"/>
    <mergeCell ref="C88:H88"/>
    <mergeCell ref="C89:H89"/>
    <mergeCell ref="C90:H90"/>
    <mergeCell ref="C91:J91"/>
    <mergeCell ref="B98:G98"/>
    <mergeCell ref="P98:U98"/>
    <mergeCell ref="C99:G99"/>
    <mergeCell ref="Q99:U99"/>
    <mergeCell ref="C100:G100"/>
    <mergeCell ref="Q100:U100"/>
    <mergeCell ref="C101:G101"/>
    <mergeCell ref="Q101:U101"/>
    <mergeCell ref="B78:N78"/>
    <mergeCell ref="B79:J79"/>
    <mergeCell ref="K79:N79"/>
    <mergeCell ref="P97:X97"/>
    <mergeCell ref="C92:J92"/>
    <mergeCell ref="C93:J93"/>
    <mergeCell ref="B95:N95"/>
    <mergeCell ref="B96:N96"/>
    <mergeCell ref="P95:Y95"/>
    <mergeCell ref="P96:Y96"/>
    <mergeCell ref="C75:J75"/>
    <mergeCell ref="C76:J76"/>
    <mergeCell ref="C77:J77"/>
    <mergeCell ref="B71:H71"/>
    <mergeCell ref="C72:H72"/>
    <mergeCell ref="B70:J70"/>
    <mergeCell ref="Q46:U46"/>
    <mergeCell ref="Q47:U47"/>
    <mergeCell ref="Q48:U48"/>
    <mergeCell ref="Q49:U49"/>
    <mergeCell ref="C73:H73"/>
    <mergeCell ref="C74:H74"/>
    <mergeCell ref="K70:N70"/>
    <mergeCell ref="C66:G66"/>
    <mergeCell ref="C67:G67"/>
    <mergeCell ref="C63:G63"/>
    <mergeCell ref="C64:G64"/>
    <mergeCell ref="C68:J68"/>
    <mergeCell ref="C69:J69"/>
    <mergeCell ref="B60:G60"/>
    <mergeCell ref="C61:G61"/>
    <mergeCell ref="C62:G62"/>
    <mergeCell ref="C55:G55"/>
    <mergeCell ref="B58:J59"/>
    <mergeCell ref="Q38:U38"/>
    <mergeCell ref="Q39:U39"/>
    <mergeCell ref="Q40:U40"/>
    <mergeCell ref="Q41:U41"/>
    <mergeCell ref="Q42:U42"/>
    <mergeCell ref="Q43:U43"/>
    <mergeCell ref="Q44:U44"/>
    <mergeCell ref="Q45:U45"/>
    <mergeCell ref="Q37:U37"/>
    <mergeCell ref="Q31:U31"/>
    <mergeCell ref="Q32:U32"/>
    <mergeCell ref="Q33:U33"/>
    <mergeCell ref="Q34:U34"/>
    <mergeCell ref="Q35:U35"/>
    <mergeCell ref="Q36:U36"/>
    <mergeCell ref="Q25:U25"/>
    <mergeCell ref="Q26:U26"/>
    <mergeCell ref="Q27:U27"/>
    <mergeCell ref="Q28:U28"/>
    <mergeCell ref="Q29:U29"/>
    <mergeCell ref="Q30:U30"/>
    <mergeCell ref="C23:G23"/>
    <mergeCell ref="Q23:U23"/>
    <mergeCell ref="C24:G24"/>
    <mergeCell ref="Q24:U24"/>
    <mergeCell ref="C21:G21"/>
    <mergeCell ref="Q21:U21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Q7:U7"/>
    <mergeCell ref="C8:G8"/>
    <mergeCell ref="Q8:U8"/>
    <mergeCell ref="C9:G9"/>
    <mergeCell ref="Q9:U9"/>
    <mergeCell ref="C22:G22"/>
    <mergeCell ref="Q22:U22"/>
    <mergeCell ref="P5:U5"/>
    <mergeCell ref="C15:G15"/>
    <mergeCell ref="C14:G14"/>
    <mergeCell ref="C13:G13"/>
    <mergeCell ref="Q13:U13"/>
    <mergeCell ref="Q6:U6"/>
    <mergeCell ref="C7:G7"/>
    <mergeCell ref="Q15:U15"/>
    <mergeCell ref="C10:G10"/>
    <mergeCell ref="Q10:U10"/>
    <mergeCell ref="C11:G11"/>
    <mergeCell ref="Q11:U11"/>
    <mergeCell ref="C65:G65"/>
    <mergeCell ref="K58:N59"/>
    <mergeCell ref="Q55:U55"/>
    <mergeCell ref="C56:G56"/>
    <mergeCell ref="Q56:U56"/>
    <mergeCell ref="C57:J57"/>
    <mergeCell ref="P57:V57"/>
    <mergeCell ref="B2:N2"/>
    <mergeCell ref="B3:N3"/>
    <mergeCell ref="P2:Y2"/>
    <mergeCell ref="P3:Y3"/>
    <mergeCell ref="B4:J4"/>
    <mergeCell ref="K4:N4"/>
    <mergeCell ref="C12:G12"/>
    <mergeCell ref="Q12:U12"/>
    <mergeCell ref="Q50:U50"/>
    <mergeCell ref="Q51:U51"/>
    <mergeCell ref="Q52:U52"/>
    <mergeCell ref="Q53:U53"/>
    <mergeCell ref="Q54:U54"/>
    <mergeCell ref="C6:G6"/>
    <mergeCell ref="Q14:U14"/>
    <mergeCell ref="P4:X4"/>
    <mergeCell ref="B5:G5"/>
  </mergeCells>
  <conditionalFormatting sqref="K6:K57 K61:K67 K69 K72:K77 K81:K86 L86:N86 K88:K93 L91:M92 N92 L93:N93 K99:K120 K122 K124:K130 K132 K134:K139 K142 K144:K147 K149:K154 K156:K161">
    <cfRule type="cellIs" dxfId="118" priority="1" operator="lessThan">
      <formula>0</formula>
    </cfRule>
  </conditionalFormatting>
  <conditionalFormatting sqref="R59:R60">
    <cfRule type="expression" dxfId="117" priority="4">
      <formula>AND(R59&lt;=#REF!,R59&gt;0)</formula>
    </cfRule>
    <cfRule type="expression" dxfId="116" priority="5">
      <formula>OR(R59&gt;#REF!,R59&lt;0)</formula>
    </cfRule>
  </conditionalFormatting>
  <conditionalFormatting sqref="R122:R123">
    <cfRule type="expression" dxfId="115" priority="2">
      <formula>AND(R122&lt;=#REF!,R122&gt;0)</formula>
    </cfRule>
    <cfRule type="expression" dxfId="114" priority="3">
      <formula>OR(R122&gt;#REF!,R122&lt;0)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48:IV65536 A147:N147 O147:IV147 A56:J56 D6:G6 D7:G7 A3:IV4 A2 C2:IV2 A96:IV98 A95 C95:IV95 A60:K60 A57:B57 D57:J57 A70 D68:J68 A68:B69 D69:L69 A78:IV79 D76:J76 A76:B77 D77:J77 A94:IV94 D92:J92 A92:B93 D93:J93 A85:IV85 O92:IV92 A72:IV75 O58:IV58 Z55:IV56 K6:V6 K7:U7 A58:B58 K58 A59 C70:IV70 O76:IV76 A6:B8 D8:G8 K8:U8 O59 Q59:S59 U59:IV59 D61:IV61 A61:B64 H62:IV64 W6:IV24 A11:U24 A55 C55:J55 L55:M56 O56:U56 O55 O68:IV68 A88:IV90 A86:J86 O86:IV86 A9:B9 H9:U9 A10:B10 D10:U10 A5:K5 N5:IV5 N60:IV60 A71:K71 N71:IV71 A80:K80 N80:IV80 A87:K87 N87:IV87 O57:IV57 O69:IV69 O77:IV77 A81:J81 L81:IV81 A82:J83 L82:IV83 A84:J84 L84:IV84 A91:J91 N91:IV91 O93:IV93 A120:IV146 A99:V99 X99:IV99 A100:V119 X100:IV119" unlocked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AA61"/>
  <sheetViews>
    <sheetView zoomScale="90" zoomScaleNormal="90" workbookViewId="0">
      <selection activeCell="I4" sqref="I4"/>
    </sheetView>
  </sheetViews>
  <sheetFormatPr defaultColWidth="9.1796875" defaultRowHeight="15" customHeight="1" x14ac:dyDescent="0.35"/>
  <cols>
    <col min="1" max="1" width="3.7265625" style="78" customWidth="1"/>
    <col min="2" max="2" width="3.7265625" style="110" customWidth="1"/>
    <col min="3" max="3" width="40.7265625" style="78" customWidth="1"/>
    <col min="4" max="4" width="10.54296875" style="78" customWidth="1"/>
    <col min="5" max="5" width="9.81640625" style="253" bestFit="1" customWidth="1"/>
    <col min="6" max="6" width="12.453125" style="254" bestFit="1" customWidth="1"/>
    <col min="7" max="7" width="13.54296875" style="78" bestFit="1" customWidth="1"/>
    <col min="8" max="8" width="12.54296875" style="78" bestFit="1" customWidth="1"/>
    <col min="9" max="27" width="11.7265625" style="78" customWidth="1"/>
    <col min="28" max="16384" width="9.1796875" style="78"/>
  </cols>
  <sheetData>
    <row r="1" spans="1:27" ht="15" customHeight="1" x14ac:dyDescent="0.35">
      <c r="A1" s="53"/>
    </row>
    <row r="2" spans="1:27" ht="15" customHeight="1" x14ac:dyDescent="0.35">
      <c r="B2" s="766" t="s">
        <v>1290</v>
      </c>
      <c r="C2" s="767"/>
      <c r="D2" s="767"/>
      <c r="E2" s="767"/>
      <c r="F2" s="767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</row>
    <row r="3" spans="1:27" s="110" customFormat="1" ht="15" customHeight="1" x14ac:dyDescent="0.35">
      <c r="B3" s="256"/>
      <c r="C3" s="257"/>
      <c r="D3" s="257"/>
      <c r="E3" s="257"/>
      <c r="F3" s="258"/>
      <c r="G3" s="259" t="s">
        <v>51</v>
      </c>
      <c r="H3" s="260" t="s">
        <v>1297</v>
      </c>
      <c r="I3" s="260" t="s">
        <v>1298</v>
      </c>
      <c r="J3" s="260" t="s">
        <v>1299</v>
      </c>
      <c r="K3" s="260" t="s">
        <v>1300</v>
      </c>
      <c r="L3" s="260" t="s">
        <v>1301</v>
      </c>
      <c r="M3" s="260" t="s">
        <v>1302</v>
      </c>
      <c r="N3" s="260" t="s">
        <v>1303</v>
      </c>
      <c r="O3" s="260" t="s">
        <v>1304</v>
      </c>
      <c r="P3" s="260" t="s">
        <v>1305</v>
      </c>
      <c r="Q3" s="260" t="s">
        <v>1306</v>
      </c>
      <c r="R3" s="260" t="s">
        <v>1307</v>
      </c>
      <c r="S3" s="260" t="s">
        <v>1308</v>
      </c>
      <c r="T3" s="260" t="s">
        <v>1309</v>
      </c>
      <c r="U3" s="260" t="s">
        <v>1310</v>
      </c>
      <c r="V3" s="260" t="s">
        <v>1311</v>
      </c>
      <c r="W3" s="260" t="s">
        <v>1312</v>
      </c>
      <c r="X3" s="260" t="s">
        <v>1313</v>
      </c>
      <c r="Y3" s="260" t="s">
        <v>1314</v>
      </c>
      <c r="Z3" s="260" t="s">
        <v>1315</v>
      </c>
      <c r="AA3" s="260" t="s">
        <v>1316</v>
      </c>
    </row>
    <row r="4" spans="1:27" s="110" customFormat="1" ht="15" customHeight="1" x14ac:dyDescent="0.35">
      <c r="B4" s="256">
        <v>1</v>
      </c>
      <c r="C4" s="354" t="s">
        <v>3028</v>
      </c>
      <c r="D4" s="257"/>
      <c r="E4" s="257"/>
      <c r="F4" s="258"/>
      <c r="G4" s="259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</row>
    <row r="5" spans="1:27" ht="15" customHeight="1" x14ac:dyDescent="0.35">
      <c r="B5" s="256">
        <v>2</v>
      </c>
      <c r="C5" s="261" t="s">
        <v>122</v>
      </c>
      <c r="D5" s="261"/>
      <c r="E5" s="262"/>
      <c r="F5" s="263"/>
      <c r="G5" s="264"/>
      <c r="H5" s="552"/>
      <c r="I5" s="552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</row>
    <row r="6" spans="1:27" ht="15" customHeight="1" x14ac:dyDescent="0.35">
      <c r="B6" s="256">
        <v>3</v>
      </c>
      <c r="C6" s="261" t="s">
        <v>1319</v>
      </c>
      <c r="D6" s="261"/>
      <c r="E6" s="267" t="s">
        <v>1293</v>
      </c>
      <c r="F6" s="268" t="s">
        <v>867</v>
      </c>
      <c r="G6" s="280">
        <f>SUM(H6:AA6)</f>
        <v>0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ht="15" customHeight="1" x14ac:dyDescent="0.35">
      <c r="B7" s="256">
        <v>4</v>
      </c>
      <c r="C7" s="261" t="s">
        <v>55</v>
      </c>
      <c r="D7" s="261"/>
      <c r="E7" s="267"/>
      <c r="F7" s="268" t="s">
        <v>868</v>
      </c>
      <c r="G7" s="271">
        <f>SUM(H7:AA7)</f>
        <v>0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</row>
    <row r="8" spans="1:27" ht="15" customHeight="1" x14ac:dyDescent="0.35">
      <c r="B8" s="335">
        <v>5</v>
      </c>
      <c r="C8" s="261" t="s">
        <v>59</v>
      </c>
      <c r="D8" s="261"/>
      <c r="E8" s="267" t="s">
        <v>1294</v>
      </c>
      <c r="F8" s="268" t="s">
        <v>615</v>
      </c>
      <c r="G8" s="280">
        <f>SUM(H8:AA8)</f>
        <v>0</v>
      </c>
      <c r="H8" s="272">
        <f>(H6*H7)/1000</f>
        <v>0</v>
      </c>
      <c r="I8" s="272">
        <f t="shared" ref="I8:Y8" si="0">(I6*I7)/1000</f>
        <v>0</v>
      </c>
      <c r="J8" s="272">
        <f t="shared" si="0"/>
        <v>0</v>
      </c>
      <c r="K8" s="272">
        <f t="shared" si="0"/>
        <v>0</v>
      </c>
      <c r="L8" s="272">
        <f t="shared" si="0"/>
        <v>0</v>
      </c>
      <c r="M8" s="272">
        <f t="shared" si="0"/>
        <v>0</v>
      </c>
      <c r="N8" s="272">
        <f t="shared" si="0"/>
        <v>0</v>
      </c>
      <c r="O8" s="272">
        <f t="shared" si="0"/>
        <v>0</v>
      </c>
      <c r="P8" s="272">
        <f t="shared" si="0"/>
        <v>0</v>
      </c>
      <c r="Q8" s="272">
        <f t="shared" si="0"/>
        <v>0</v>
      </c>
      <c r="R8" s="272">
        <f t="shared" si="0"/>
        <v>0</v>
      </c>
      <c r="S8" s="272">
        <f t="shared" si="0"/>
        <v>0</v>
      </c>
      <c r="T8" s="272">
        <f t="shared" si="0"/>
        <v>0</v>
      </c>
      <c r="U8" s="272">
        <f t="shared" si="0"/>
        <v>0</v>
      </c>
      <c r="V8" s="272">
        <f t="shared" si="0"/>
        <v>0</v>
      </c>
      <c r="W8" s="272">
        <f t="shared" si="0"/>
        <v>0</v>
      </c>
      <c r="X8" s="272">
        <f t="shared" si="0"/>
        <v>0</v>
      </c>
      <c r="Y8" s="272">
        <f t="shared" si="0"/>
        <v>0</v>
      </c>
      <c r="Z8" s="272">
        <f>(Z6*Z7)/1000</f>
        <v>0</v>
      </c>
      <c r="AA8" s="272">
        <f>(AA6*AA7)/1000</f>
        <v>0</v>
      </c>
    </row>
    <row r="9" spans="1:27" ht="15" customHeight="1" x14ac:dyDescent="0.35">
      <c r="B9" s="885">
        <v>6</v>
      </c>
      <c r="C9" s="261" t="s">
        <v>731</v>
      </c>
      <c r="D9" s="261"/>
      <c r="E9" s="267"/>
      <c r="F9" s="268" t="s">
        <v>1157</v>
      </c>
      <c r="G9" s="273" t="str">
        <f>IF(COUNTA(H9:AA9)=0,"",IF(OR(LARGE(H9:AA9,1)&gt;1,SMALL(H9:AA9,1)&lt;0),"ERRO",""))</f>
        <v/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ht="15" customHeight="1" x14ac:dyDescent="0.35">
      <c r="B10" s="887"/>
      <c r="C10" s="261" t="s">
        <v>1322</v>
      </c>
      <c r="D10" s="261"/>
      <c r="E10" s="267" t="s">
        <v>1294</v>
      </c>
      <c r="F10" s="268" t="s">
        <v>1004</v>
      </c>
      <c r="G10" s="280">
        <f>SUM(H10:AA10)</f>
        <v>0</v>
      </c>
      <c r="H10" s="272">
        <f>H8*H9</f>
        <v>0</v>
      </c>
      <c r="I10" s="272">
        <f t="shared" ref="I10:Y10" si="1">I8*I9</f>
        <v>0</v>
      </c>
      <c r="J10" s="272">
        <f t="shared" si="1"/>
        <v>0</v>
      </c>
      <c r="K10" s="272">
        <f t="shared" si="1"/>
        <v>0</v>
      </c>
      <c r="L10" s="272">
        <f t="shared" si="1"/>
        <v>0</v>
      </c>
      <c r="M10" s="272">
        <f t="shared" si="1"/>
        <v>0</v>
      </c>
      <c r="N10" s="272">
        <f t="shared" si="1"/>
        <v>0</v>
      </c>
      <c r="O10" s="272">
        <f t="shared" si="1"/>
        <v>0</v>
      </c>
      <c r="P10" s="272">
        <f t="shared" si="1"/>
        <v>0</v>
      </c>
      <c r="Q10" s="272">
        <f t="shared" si="1"/>
        <v>0</v>
      </c>
      <c r="R10" s="272">
        <f t="shared" si="1"/>
        <v>0</v>
      </c>
      <c r="S10" s="272">
        <f t="shared" si="1"/>
        <v>0</v>
      </c>
      <c r="T10" s="272">
        <f t="shared" si="1"/>
        <v>0</v>
      </c>
      <c r="U10" s="272">
        <f t="shared" si="1"/>
        <v>0</v>
      </c>
      <c r="V10" s="272">
        <f t="shared" si="1"/>
        <v>0</v>
      </c>
      <c r="W10" s="272">
        <f t="shared" si="1"/>
        <v>0</v>
      </c>
      <c r="X10" s="272">
        <f t="shared" si="1"/>
        <v>0</v>
      </c>
      <c r="Y10" s="272">
        <f t="shared" si="1"/>
        <v>0</v>
      </c>
      <c r="Z10" s="272">
        <f>Z8*Z9</f>
        <v>0</v>
      </c>
      <c r="AA10" s="272">
        <f>AA8*AA9</f>
        <v>0</v>
      </c>
    </row>
    <row r="11" spans="1:27" ht="15" customHeight="1" x14ac:dyDescent="0.35">
      <c r="B11" s="885">
        <v>7</v>
      </c>
      <c r="C11" s="261" t="s">
        <v>1320</v>
      </c>
      <c r="D11" s="261"/>
      <c r="E11" s="267" t="s">
        <v>68</v>
      </c>
      <c r="F11" s="268"/>
      <c r="G11" s="273" t="str">
        <f>IF(COUNTA(H11:AA11)=0,"",IF(SMALL(H11:AA11,1)&lt;0,"ERRO",""))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15" customHeight="1" x14ac:dyDescent="0.35">
      <c r="B12" s="886"/>
      <c r="C12" s="275" t="s">
        <v>67</v>
      </c>
      <c r="D12" s="275"/>
      <c r="E12" s="276" t="s">
        <v>69</v>
      </c>
      <c r="F12" s="268"/>
      <c r="G12" s="273" t="str">
        <f>IF(COUNTA(H12:AA12)=0,"",IF(OR(LARGE(H12:AA12,1)&gt;365,SMALL(H12:AA12,1)&lt;0),"ERRO",""))</f>
        <v/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</row>
    <row r="13" spans="1:27" ht="15" customHeight="1" x14ac:dyDescent="0.35">
      <c r="B13" s="887"/>
      <c r="C13" s="261" t="s">
        <v>56</v>
      </c>
      <c r="D13" s="261"/>
      <c r="E13" s="267" t="s">
        <v>58</v>
      </c>
      <c r="F13" s="268" t="s">
        <v>873</v>
      </c>
      <c r="G13" s="273" t="str">
        <f>IF(COUNTA(H13:AA13)=0,"",IF(OR(LARGE(H13:AA13,1)&gt;8760,SMALL(H13:AA13,1)&lt;0),"ERRO",""))</f>
        <v/>
      </c>
      <c r="H13" s="278">
        <f>H11*H12</f>
        <v>0</v>
      </c>
      <c r="I13" s="278">
        <f t="shared" ref="I13:Y13" si="2">I11*I12</f>
        <v>0</v>
      </c>
      <c r="J13" s="278">
        <f t="shared" si="2"/>
        <v>0</v>
      </c>
      <c r="K13" s="278">
        <f t="shared" si="2"/>
        <v>0</v>
      </c>
      <c r="L13" s="278">
        <f t="shared" si="2"/>
        <v>0</v>
      </c>
      <c r="M13" s="278">
        <f t="shared" si="2"/>
        <v>0</v>
      </c>
      <c r="N13" s="278">
        <f t="shared" si="2"/>
        <v>0</v>
      </c>
      <c r="O13" s="278">
        <f t="shared" si="2"/>
        <v>0</v>
      </c>
      <c r="P13" s="278">
        <f t="shared" si="2"/>
        <v>0</v>
      </c>
      <c r="Q13" s="278">
        <f t="shared" si="2"/>
        <v>0</v>
      </c>
      <c r="R13" s="278">
        <f t="shared" si="2"/>
        <v>0</v>
      </c>
      <c r="S13" s="278">
        <f t="shared" si="2"/>
        <v>0</v>
      </c>
      <c r="T13" s="278">
        <f t="shared" si="2"/>
        <v>0</v>
      </c>
      <c r="U13" s="278">
        <f t="shared" si="2"/>
        <v>0</v>
      </c>
      <c r="V13" s="278">
        <f t="shared" si="2"/>
        <v>0</v>
      </c>
      <c r="W13" s="278">
        <f t="shared" si="2"/>
        <v>0</v>
      </c>
      <c r="X13" s="278">
        <f t="shared" si="2"/>
        <v>0</v>
      </c>
      <c r="Y13" s="278">
        <f t="shared" si="2"/>
        <v>0</v>
      </c>
      <c r="Z13" s="278">
        <f>Z11*Z12</f>
        <v>0</v>
      </c>
      <c r="AA13" s="278">
        <f>AA11*AA12</f>
        <v>0</v>
      </c>
    </row>
    <row r="14" spans="1:27" ht="15" customHeight="1" x14ac:dyDescent="0.35">
      <c r="B14" s="256">
        <v>8</v>
      </c>
      <c r="C14" s="261" t="s">
        <v>1321</v>
      </c>
      <c r="D14" s="261"/>
      <c r="E14" s="267" t="s">
        <v>4</v>
      </c>
      <c r="F14" s="268" t="s">
        <v>1061</v>
      </c>
      <c r="G14" s="281">
        <f>SUM(H14:AA14)</f>
        <v>0</v>
      </c>
      <c r="H14" s="278">
        <f>(H10*H13)/1000</f>
        <v>0</v>
      </c>
      <c r="I14" s="278">
        <f t="shared" ref="I14:Y14" si="3">(I10*I13)/1000</f>
        <v>0</v>
      </c>
      <c r="J14" s="278">
        <f t="shared" si="3"/>
        <v>0</v>
      </c>
      <c r="K14" s="278">
        <f t="shared" si="3"/>
        <v>0</v>
      </c>
      <c r="L14" s="278">
        <f t="shared" si="3"/>
        <v>0</v>
      </c>
      <c r="M14" s="278">
        <f t="shared" si="3"/>
        <v>0</v>
      </c>
      <c r="N14" s="278">
        <f t="shared" si="3"/>
        <v>0</v>
      </c>
      <c r="O14" s="278">
        <f t="shared" si="3"/>
        <v>0</v>
      </c>
      <c r="P14" s="278">
        <f t="shared" si="3"/>
        <v>0</v>
      </c>
      <c r="Q14" s="278">
        <f t="shared" si="3"/>
        <v>0</v>
      </c>
      <c r="R14" s="278">
        <f t="shared" si="3"/>
        <v>0</v>
      </c>
      <c r="S14" s="278">
        <f t="shared" si="3"/>
        <v>0</v>
      </c>
      <c r="T14" s="278">
        <f t="shared" si="3"/>
        <v>0</v>
      </c>
      <c r="U14" s="278">
        <f t="shared" si="3"/>
        <v>0</v>
      </c>
      <c r="V14" s="278">
        <f t="shared" si="3"/>
        <v>0</v>
      </c>
      <c r="W14" s="278">
        <f t="shared" si="3"/>
        <v>0</v>
      </c>
      <c r="X14" s="278">
        <f t="shared" si="3"/>
        <v>0</v>
      </c>
      <c r="Y14" s="278">
        <f t="shared" si="3"/>
        <v>0</v>
      </c>
      <c r="Z14" s="278">
        <f>(Z10*Z13)/1000</f>
        <v>0</v>
      </c>
      <c r="AA14" s="278">
        <f>(AA10*AA13)/1000</f>
        <v>0</v>
      </c>
    </row>
    <row r="17" spans="2:27" ht="15" customHeight="1" x14ac:dyDescent="0.35">
      <c r="B17" s="663" t="s">
        <v>1326</v>
      </c>
      <c r="C17" s="663"/>
      <c r="D17" s="663"/>
      <c r="E17" s="663"/>
      <c r="F17" s="663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5"/>
      <c r="W17" s="255"/>
      <c r="X17" s="255"/>
      <c r="Y17" s="255"/>
      <c r="Z17" s="255"/>
      <c r="AA17" s="255"/>
    </row>
    <row r="18" spans="2:27" s="110" customFormat="1" ht="15" customHeight="1" x14ac:dyDescent="0.35">
      <c r="B18" s="256"/>
      <c r="C18" s="285"/>
      <c r="D18" s="285"/>
      <c r="E18" s="285"/>
      <c r="F18" s="283"/>
      <c r="G18" s="259" t="s">
        <v>51</v>
      </c>
      <c r="H18" s="260" t="s">
        <v>1297</v>
      </c>
      <c r="I18" s="260" t="s">
        <v>1298</v>
      </c>
      <c r="J18" s="260" t="s">
        <v>1299</v>
      </c>
      <c r="K18" s="260" t="s">
        <v>1300</v>
      </c>
      <c r="L18" s="260" t="s">
        <v>1301</v>
      </c>
      <c r="M18" s="260" t="s">
        <v>1302</v>
      </c>
      <c r="N18" s="260" t="s">
        <v>1303</v>
      </c>
      <c r="O18" s="260" t="s">
        <v>1304</v>
      </c>
      <c r="P18" s="260" t="s">
        <v>1305</v>
      </c>
      <c r="Q18" s="260" t="s">
        <v>1306</v>
      </c>
      <c r="R18" s="260" t="s">
        <v>1307</v>
      </c>
      <c r="S18" s="260" t="s">
        <v>1308</v>
      </c>
      <c r="T18" s="260" t="s">
        <v>1309</v>
      </c>
      <c r="U18" s="260" t="s">
        <v>1310</v>
      </c>
      <c r="V18" s="260" t="s">
        <v>1311</v>
      </c>
      <c r="W18" s="260" t="s">
        <v>1312</v>
      </c>
      <c r="X18" s="260" t="s">
        <v>1313</v>
      </c>
      <c r="Y18" s="260" t="s">
        <v>1314</v>
      </c>
      <c r="Z18" s="260" t="s">
        <v>1315</v>
      </c>
      <c r="AA18" s="260" t="s">
        <v>1316</v>
      </c>
    </row>
    <row r="19" spans="2:27" ht="15" customHeight="1" x14ac:dyDescent="0.35">
      <c r="B19" s="256">
        <v>9</v>
      </c>
      <c r="C19" s="286" t="s">
        <v>1321</v>
      </c>
      <c r="D19" s="286"/>
      <c r="E19" s="287" t="s">
        <v>4</v>
      </c>
      <c r="F19" s="268" t="s">
        <v>889</v>
      </c>
      <c r="G19" s="281">
        <f>SUM(H19:AA19)</f>
        <v>0</v>
      </c>
      <c r="H19" s="278">
        <f>H14</f>
        <v>0</v>
      </c>
      <c r="I19" s="278">
        <f t="shared" ref="I19:Y19" si="4">I14</f>
        <v>0</v>
      </c>
      <c r="J19" s="278">
        <f t="shared" si="4"/>
        <v>0</v>
      </c>
      <c r="K19" s="278">
        <f t="shared" si="4"/>
        <v>0</v>
      </c>
      <c r="L19" s="278">
        <f t="shared" si="4"/>
        <v>0</v>
      </c>
      <c r="M19" s="278">
        <f t="shared" si="4"/>
        <v>0</v>
      </c>
      <c r="N19" s="278">
        <f t="shared" si="4"/>
        <v>0</v>
      </c>
      <c r="O19" s="278">
        <f t="shared" si="4"/>
        <v>0</v>
      </c>
      <c r="P19" s="278">
        <f t="shared" si="4"/>
        <v>0</v>
      </c>
      <c r="Q19" s="278">
        <f t="shared" si="4"/>
        <v>0</v>
      </c>
      <c r="R19" s="278">
        <f t="shared" si="4"/>
        <v>0</v>
      </c>
      <c r="S19" s="278">
        <f t="shared" si="4"/>
        <v>0</v>
      </c>
      <c r="T19" s="278">
        <f t="shared" si="4"/>
        <v>0</v>
      </c>
      <c r="U19" s="278">
        <f t="shared" si="4"/>
        <v>0</v>
      </c>
      <c r="V19" s="278">
        <f t="shared" si="4"/>
        <v>0</v>
      </c>
      <c r="W19" s="278">
        <f t="shared" si="4"/>
        <v>0</v>
      </c>
      <c r="X19" s="278">
        <f t="shared" si="4"/>
        <v>0</v>
      </c>
      <c r="Y19" s="278">
        <f t="shared" si="4"/>
        <v>0</v>
      </c>
      <c r="Z19" s="278">
        <f>Z14</f>
        <v>0</v>
      </c>
      <c r="AA19" s="278">
        <f>AA14</f>
        <v>0</v>
      </c>
    </row>
    <row r="20" spans="2:27" ht="15" customHeight="1" x14ac:dyDescent="0.35">
      <c r="B20" s="256">
        <v>10</v>
      </c>
      <c r="C20" s="288" t="s">
        <v>123</v>
      </c>
      <c r="D20" s="289">
        <f>'Escolha tarifa'!K23</f>
        <v>894.03379698815945</v>
      </c>
      <c r="E20" s="276" t="s">
        <v>71</v>
      </c>
      <c r="F20" s="268" t="s">
        <v>890</v>
      </c>
      <c r="G20" s="290">
        <f t="shared" ref="G20:Y20" si="5">IF(G14=0,0,G19/G14)</f>
        <v>0</v>
      </c>
      <c r="H20" s="291">
        <f t="shared" si="5"/>
        <v>0</v>
      </c>
      <c r="I20" s="291">
        <f t="shared" si="5"/>
        <v>0</v>
      </c>
      <c r="J20" s="291">
        <f t="shared" si="5"/>
        <v>0</v>
      </c>
      <c r="K20" s="291">
        <f t="shared" si="5"/>
        <v>0</v>
      </c>
      <c r="L20" s="291">
        <f t="shared" si="5"/>
        <v>0</v>
      </c>
      <c r="M20" s="291">
        <f t="shared" si="5"/>
        <v>0</v>
      </c>
      <c r="N20" s="291">
        <f t="shared" si="5"/>
        <v>0</v>
      </c>
      <c r="O20" s="291">
        <f t="shared" si="5"/>
        <v>0</v>
      </c>
      <c r="P20" s="291">
        <f t="shared" si="5"/>
        <v>0</v>
      </c>
      <c r="Q20" s="291">
        <f t="shared" si="5"/>
        <v>0</v>
      </c>
      <c r="R20" s="291">
        <f t="shared" si="5"/>
        <v>0</v>
      </c>
      <c r="S20" s="291">
        <f t="shared" si="5"/>
        <v>0</v>
      </c>
      <c r="T20" s="291">
        <f t="shared" si="5"/>
        <v>0</v>
      </c>
      <c r="U20" s="291">
        <f t="shared" si="5"/>
        <v>0</v>
      </c>
      <c r="V20" s="291">
        <f t="shared" si="5"/>
        <v>0</v>
      </c>
      <c r="W20" s="291">
        <f t="shared" si="5"/>
        <v>0</v>
      </c>
      <c r="X20" s="291">
        <f t="shared" si="5"/>
        <v>0</v>
      </c>
      <c r="Y20" s="291">
        <f t="shared" si="5"/>
        <v>0</v>
      </c>
      <c r="Z20" s="291">
        <f>IF(Z14=0,0,Z19/Z14)</f>
        <v>0</v>
      </c>
      <c r="AA20" s="291">
        <f>IF(AA14=0,0,AA19/AA14)</f>
        <v>0</v>
      </c>
    </row>
    <row r="21" spans="2:27" ht="15" customHeight="1" x14ac:dyDescent="0.35">
      <c r="B21" s="292"/>
      <c r="C21" s="293" t="s">
        <v>1323</v>
      </c>
      <c r="D21" s="293"/>
      <c r="E21" s="294" t="s">
        <v>125</v>
      </c>
      <c r="F21" s="295" t="s">
        <v>1328</v>
      </c>
      <c r="G21" s="296">
        <f>SUM(H21:AA21)</f>
        <v>0</v>
      </c>
      <c r="H21" s="297">
        <f>H19*$D$20</f>
        <v>0</v>
      </c>
      <c r="I21" s="297">
        <f t="shared" ref="I21:Y21" si="6">I19*$D$20</f>
        <v>0</v>
      </c>
      <c r="J21" s="297">
        <f t="shared" si="6"/>
        <v>0</v>
      </c>
      <c r="K21" s="297">
        <f t="shared" si="6"/>
        <v>0</v>
      </c>
      <c r="L21" s="297">
        <f t="shared" si="6"/>
        <v>0</v>
      </c>
      <c r="M21" s="297">
        <f t="shared" si="6"/>
        <v>0</v>
      </c>
      <c r="N21" s="297">
        <f t="shared" si="6"/>
        <v>0</v>
      </c>
      <c r="O21" s="297">
        <f t="shared" si="6"/>
        <v>0</v>
      </c>
      <c r="P21" s="297">
        <f t="shared" si="6"/>
        <v>0</v>
      </c>
      <c r="Q21" s="297">
        <f t="shared" si="6"/>
        <v>0</v>
      </c>
      <c r="R21" s="297">
        <f t="shared" si="6"/>
        <v>0</v>
      </c>
      <c r="S21" s="297">
        <f t="shared" si="6"/>
        <v>0</v>
      </c>
      <c r="T21" s="297">
        <f t="shared" si="6"/>
        <v>0</v>
      </c>
      <c r="U21" s="297">
        <f t="shared" si="6"/>
        <v>0</v>
      </c>
      <c r="V21" s="297">
        <f t="shared" si="6"/>
        <v>0</v>
      </c>
      <c r="W21" s="297">
        <f t="shared" si="6"/>
        <v>0</v>
      </c>
      <c r="X21" s="297">
        <f t="shared" si="6"/>
        <v>0</v>
      </c>
      <c r="Y21" s="297">
        <f t="shared" si="6"/>
        <v>0</v>
      </c>
      <c r="Z21" s="297">
        <f>Z19*$D$20</f>
        <v>0</v>
      </c>
      <c r="AA21" s="297">
        <f>AA19*$D$20</f>
        <v>0</v>
      </c>
    </row>
    <row r="22" spans="2:27" ht="15" customHeight="1" x14ac:dyDescent="0.35">
      <c r="B22" s="292"/>
      <c r="C22" s="293" t="s">
        <v>1462</v>
      </c>
      <c r="D22" s="293"/>
      <c r="E22" s="294" t="s">
        <v>125</v>
      </c>
      <c r="F22" s="295" t="s">
        <v>1461</v>
      </c>
      <c r="G22" s="296">
        <f>G19*D20</f>
        <v>0</v>
      </c>
      <c r="H22" s="297">
        <f>H19*$D$20</f>
        <v>0</v>
      </c>
      <c r="I22" s="297">
        <f t="shared" ref="I22:Y22" si="7">I19*$D$20</f>
        <v>0</v>
      </c>
      <c r="J22" s="297">
        <f t="shared" si="7"/>
        <v>0</v>
      </c>
      <c r="K22" s="297">
        <f t="shared" si="7"/>
        <v>0</v>
      </c>
      <c r="L22" s="297">
        <f t="shared" si="7"/>
        <v>0</v>
      </c>
      <c r="M22" s="297">
        <f t="shared" si="7"/>
        <v>0</v>
      </c>
      <c r="N22" s="297">
        <f t="shared" si="7"/>
        <v>0</v>
      </c>
      <c r="O22" s="297">
        <f t="shared" si="7"/>
        <v>0</v>
      </c>
      <c r="P22" s="297">
        <f t="shared" si="7"/>
        <v>0</v>
      </c>
      <c r="Q22" s="297">
        <f t="shared" si="7"/>
        <v>0</v>
      </c>
      <c r="R22" s="297">
        <f t="shared" si="7"/>
        <v>0</v>
      </c>
      <c r="S22" s="297">
        <f t="shared" si="7"/>
        <v>0</v>
      </c>
      <c r="T22" s="297">
        <f t="shared" si="7"/>
        <v>0</v>
      </c>
      <c r="U22" s="297">
        <f t="shared" si="7"/>
        <v>0</v>
      </c>
      <c r="V22" s="297">
        <f t="shared" si="7"/>
        <v>0</v>
      </c>
      <c r="W22" s="297">
        <f t="shared" si="7"/>
        <v>0</v>
      </c>
      <c r="X22" s="297">
        <f t="shared" si="7"/>
        <v>0</v>
      </c>
      <c r="Y22" s="297">
        <f t="shared" si="7"/>
        <v>0</v>
      </c>
      <c r="Z22" s="297">
        <f>Z19*$D$20</f>
        <v>0</v>
      </c>
      <c r="AA22" s="297">
        <f>AA19*$D$20</f>
        <v>0</v>
      </c>
    </row>
    <row r="24" spans="2:27" ht="15" customHeight="1" x14ac:dyDescent="0.45">
      <c r="E24" s="220" t="s">
        <v>1295</v>
      </c>
      <c r="F24" s="221"/>
      <c r="G24" s="222">
        <f>RCB!$G$12</f>
        <v>0</v>
      </c>
      <c r="I24" s="220" t="s">
        <v>1296</v>
      </c>
      <c r="J24" s="221"/>
      <c r="K24" s="222">
        <f>RCB!$J$12</f>
        <v>0</v>
      </c>
    </row>
    <row r="25" spans="2:27" ht="15" customHeight="1" x14ac:dyDescent="0.45">
      <c r="E25" s="220" t="s">
        <v>1231</v>
      </c>
      <c r="F25" s="221"/>
      <c r="G25" s="222">
        <f>RCB!$H$7</f>
        <v>0</v>
      </c>
      <c r="I25" s="220" t="s">
        <v>1230</v>
      </c>
      <c r="J25" s="221"/>
      <c r="K25" s="222">
        <f>RCB!$K$7</f>
        <v>0</v>
      </c>
    </row>
    <row r="27" spans="2:27" ht="15" hidden="1" customHeight="1" x14ac:dyDescent="0.35">
      <c r="B27" s="774" t="s">
        <v>1291</v>
      </c>
      <c r="C27" s="775"/>
      <c r="D27" s="775"/>
      <c r="E27" s="775"/>
      <c r="F27" s="775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</row>
    <row r="28" spans="2:27" s="110" customFormat="1" ht="15" hidden="1" customHeight="1" x14ac:dyDescent="0.35">
      <c r="B28" s="299"/>
      <c r="C28" s="300"/>
      <c r="D28" s="300"/>
      <c r="E28" s="300"/>
      <c r="F28" s="301"/>
      <c r="G28" s="302" t="s">
        <v>51</v>
      </c>
      <c r="H28" s="303" t="s">
        <v>1297</v>
      </c>
      <c r="I28" s="303" t="s">
        <v>1298</v>
      </c>
      <c r="J28" s="303" t="s">
        <v>1299</v>
      </c>
      <c r="K28" s="303" t="s">
        <v>1300</v>
      </c>
      <c r="L28" s="303" t="s">
        <v>1301</v>
      </c>
      <c r="M28" s="303" t="s">
        <v>1302</v>
      </c>
      <c r="N28" s="303" t="s">
        <v>1303</v>
      </c>
      <c r="O28" s="303" t="s">
        <v>1304</v>
      </c>
      <c r="P28" s="303" t="s">
        <v>1305</v>
      </c>
      <c r="Q28" s="303" t="s">
        <v>1306</v>
      </c>
      <c r="R28" s="303" t="s">
        <v>1307</v>
      </c>
      <c r="S28" s="303" t="s">
        <v>1308</v>
      </c>
      <c r="T28" s="303" t="s">
        <v>1309</v>
      </c>
      <c r="U28" s="303" t="s">
        <v>1310</v>
      </c>
      <c r="V28" s="303" t="s">
        <v>1311</v>
      </c>
      <c r="W28" s="303" t="s">
        <v>1312</v>
      </c>
      <c r="X28" s="303" t="s">
        <v>1313</v>
      </c>
      <c r="Y28" s="303" t="s">
        <v>1314</v>
      </c>
      <c r="Z28" s="303"/>
      <c r="AA28" s="303"/>
    </row>
    <row r="29" spans="2:27" ht="15" hidden="1" customHeight="1" x14ac:dyDescent="0.35">
      <c r="B29" s="299">
        <v>10</v>
      </c>
      <c r="C29" s="304" t="s">
        <v>122</v>
      </c>
      <c r="D29" s="304"/>
      <c r="E29" s="305"/>
      <c r="F29" s="306"/>
      <c r="G29" s="307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</row>
    <row r="30" spans="2:27" ht="15" hidden="1" customHeight="1" x14ac:dyDescent="0.35">
      <c r="B30" s="299">
        <v>11</v>
      </c>
      <c r="C30" s="304" t="s">
        <v>1319</v>
      </c>
      <c r="D30" s="304"/>
      <c r="E30" s="305" t="s">
        <v>1293</v>
      </c>
      <c r="F30" s="317" t="s">
        <v>867</v>
      </c>
      <c r="G30" s="309">
        <f>SUM(H30:AA30)</f>
        <v>0</v>
      </c>
      <c r="H30" s="310"/>
      <c r="I30" s="31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</row>
    <row r="31" spans="2:27" ht="15" hidden="1" customHeight="1" x14ac:dyDescent="0.35">
      <c r="B31" s="299">
        <v>12</v>
      </c>
      <c r="C31" s="304" t="s">
        <v>55</v>
      </c>
      <c r="D31" s="304"/>
      <c r="E31" s="305"/>
      <c r="F31" s="317" t="s">
        <v>868</v>
      </c>
      <c r="G31" s="309">
        <f>SUM(H31:AA31)</f>
        <v>0</v>
      </c>
      <c r="H31" s="310"/>
      <c r="I31" s="31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</row>
    <row r="32" spans="2:27" ht="15" hidden="1" customHeight="1" x14ac:dyDescent="0.35">
      <c r="B32" s="336">
        <v>13</v>
      </c>
      <c r="C32" s="304" t="s">
        <v>1009</v>
      </c>
      <c r="D32" s="304"/>
      <c r="E32" s="305" t="s">
        <v>1294</v>
      </c>
      <c r="F32" s="317" t="s">
        <v>615</v>
      </c>
      <c r="G32" s="311">
        <f>SUM(H32:AA32)</f>
        <v>0</v>
      </c>
      <c r="H32" s="312">
        <f>(H30*H31)/1000</f>
        <v>0</v>
      </c>
      <c r="I32" s="312">
        <f t="shared" ref="I32:N32" si="8">(I30*I31)/1000</f>
        <v>0</v>
      </c>
      <c r="J32" s="312">
        <f t="shared" si="8"/>
        <v>0</v>
      </c>
      <c r="K32" s="312">
        <f t="shared" si="8"/>
        <v>0</v>
      </c>
      <c r="L32" s="312">
        <f t="shared" si="8"/>
        <v>0</v>
      </c>
      <c r="M32" s="312">
        <f t="shared" si="8"/>
        <v>0</v>
      </c>
      <c r="N32" s="312">
        <f t="shared" si="8"/>
        <v>0</v>
      </c>
      <c r="O32" s="312">
        <f t="shared" ref="O32:Y32" si="9">(O30*O31)/1000</f>
        <v>0</v>
      </c>
      <c r="P32" s="312">
        <f t="shared" si="9"/>
        <v>0</v>
      </c>
      <c r="Q32" s="312">
        <f t="shared" si="9"/>
        <v>0</v>
      </c>
      <c r="R32" s="312">
        <f t="shared" si="9"/>
        <v>0</v>
      </c>
      <c r="S32" s="312">
        <f t="shared" si="9"/>
        <v>0</v>
      </c>
      <c r="T32" s="312">
        <f t="shared" si="9"/>
        <v>0</v>
      </c>
      <c r="U32" s="312">
        <f t="shared" si="9"/>
        <v>0</v>
      </c>
      <c r="V32" s="312">
        <f t="shared" si="9"/>
        <v>0</v>
      </c>
      <c r="W32" s="312">
        <f t="shared" si="9"/>
        <v>0</v>
      </c>
      <c r="X32" s="312">
        <f t="shared" si="9"/>
        <v>0</v>
      </c>
      <c r="Y32" s="312">
        <f t="shared" si="9"/>
        <v>0</v>
      </c>
      <c r="Z32" s="312"/>
      <c r="AA32" s="312"/>
    </row>
    <row r="33" spans="2:27" ht="15" hidden="1" customHeight="1" x14ac:dyDescent="0.35">
      <c r="B33" s="882">
        <v>14</v>
      </c>
      <c r="C33" s="304" t="s">
        <v>731</v>
      </c>
      <c r="D33" s="304"/>
      <c r="E33" s="305"/>
      <c r="F33" s="317" t="s">
        <v>1157</v>
      </c>
      <c r="G33" s="311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</row>
    <row r="34" spans="2:27" ht="15" hidden="1" customHeight="1" x14ac:dyDescent="0.35">
      <c r="B34" s="720"/>
      <c r="C34" s="304" t="s">
        <v>1322</v>
      </c>
      <c r="D34" s="304"/>
      <c r="E34" s="305" t="s">
        <v>1294</v>
      </c>
      <c r="F34" s="317" t="s">
        <v>1004</v>
      </c>
      <c r="G34" s="311">
        <f>SUM(H34:AA34)</f>
        <v>0</v>
      </c>
      <c r="H34" s="312">
        <f>H32*H33</f>
        <v>0</v>
      </c>
      <c r="I34" s="312">
        <f t="shared" ref="I34:P34" si="10">I32*I33</f>
        <v>0</v>
      </c>
      <c r="J34" s="312">
        <f t="shared" si="10"/>
        <v>0</v>
      </c>
      <c r="K34" s="312">
        <f t="shared" si="10"/>
        <v>0</v>
      </c>
      <c r="L34" s="312">
        <f t="shared" si="10"/>
        <v>0</v>
      </c>
      <c r="M34" s="312">
        <f t="shared" si="10"/>
        <v>0</v>
      </c>
      <c r="N34" s="312">
        <f t="shared" si="10"/>
        <v>0</v>
      </c>
      <c r="O34" s="312">
        <f t="shared" si="10"/>
        <v>0</v>
      </c>
      <c r="P34" s="312">
        <f t="shared" si="10"/>
        <v>0</v>
      </c>
      <c r="Q34" s="312">
        <f t="shared" ref="Q34:Y34" si="11">Q32*Q33</f>
        <v>0</v>
      </c>
      <c r="R34" s="312">
        <f t="shared" si="11"/>
        <v>0</v>
      </c>
      <c r="S34" s="312">
        <f t="shared" si="11"/>
        <v>0</v>
      </c>
      <c r="T34" s="312">
        <f t="shared" si="11"/>
        <v>0</v>
      </c>
      <c r="U34" s="312">
        <f t="shared" si="11"/>
        <v>0</v>
      </c>
      <c r="V34" s="312">
        <f t="shared" si="11"/>
        <v>0</v>
      </c>
      <c r="W34" s="312">
        <f t="shared" si="11"/>
        <v>0</v>
      </c>
      <c r="X34" s="312">
        <f t="shared" si="11"/>
        <v>0</v>
      </c>
      <c r="Y34" s="312">
        <f t="shared" si="11"/>
        <v>0</v>
      </c>
      <c r="Z34" s="312"/>
      <c r="AA34" s="312"/>
    </row>
    <row r="35" spans="2:27" ht="15" hidden="1" customHeight="1" x14ac:dyDescent="0.35">
      <c r="B35" s="882">
        <v>15</v>
      </c>
      <c r="C35" s="304" t="s">
        <v>1320</v>
      </c>
      <c r="D35" s="304"/>
      <c r="E35" s="313" t="s">
        <v>68</v>
      </c>
      <c r="F35" s="317"/>
      <c r="G35" s="31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</row>
    <row r="36" spans="2:27" ht="15" hidden="1" customHeight="1" x14ac:dyDescent="0.35">
      <c r="B36" s="718"/>
      <c r="C36" s="315" t="s">
        <v>67</v>
      </c>
      <c r="D36" s="315"/>
      <c r="E36" s="316" t="s">
        <v>69</v>
      </c>
      <c r="F36" s="317"/>
      <c r="G36" s="31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</row>
    <row r="37" spans="2:27" ht="15" hidden="1" customHeight="1" x14ac:dyDescent="0.35">
      <c r="B37" s="720"/>
      <c r="C37" s="304" t="s">
        <v>56</v>
      </c>
      <c r="D37" s="304"/>
      <c r="E37" s="305" t="s">
        <v>58</v>
      </c>
      <c r="F37" s="317" t="s">
        <v>873</v>
      </c>
      <c r="G37" s="314" t="str">
        <f>IF(COUNTA(H37:AA37)=0,"",IF(OR(LARGE(H37:AA37,1)&gt;8760,SMALL(H37:AA37,1)&lt;0),"ERRO",""))</f>
        <v/>
      </c>
      <c r="H37" s="312">
        <f>H35*H36</f>
        <v>0</v>
      </c>
      <c r="I37" s="312">
        <f t="shared" ref="I37:O37" si="12">I35*I36</f>
        <v>0</v>
      </c>
      <c r="J37" s="312">
        <f t="shared" si="12"/>
        <v>0</v>
      </c>
      <c r="K37" s="312">
        <f t="shared" si="12"/>
        <v>0</v>
      </c>
      <c r="L37" s="312">
        <f t="shared" si="12"/>
        <v>0</v>
      </c>
      <c r="M37" s="312">
        <f t="shared" si="12"/>
        <v>0</v>
      </c>
      <c r="N37" s="312">
        <f t="shared" si="12"/>
        <v>0</v>
      </c>
      <c r="O37" s="312">
        <f t="shared" si="12"/>
        <v>0</v>
      </c>
      <c r="P37" s="312">
        <f t="shared" ref="P37:Y37" si="13">P35*P36</f>
        <v>0</v>
      </c>
      <c r="Q37" s="312">
        <f t="shared" si="13"/>
        <v>0</v>
      </c>
      <c r="R37" s="312">
        <f t="shared" si="13"/>
        <v>0</v>
      </c>
      <c r="S37" s="312">
        <f t="shared" si="13"/>
        <v>0</v>
      </c>
      <c r="T37" s="312">
        <f t="shared" si="13"/>
        <v>0</v>
      </c>
      <c r="U37" s="312">
        <f t="shared" si="13"/>
        <v>0</v>
      </c>
      <c r="V37" s="312">
        <f t="shared" si="13"/>
        <v>0</v>
      </c>
      <c r="W37" s="312">
        <f t="shared" si="13"/>
        <v>0</v>
      </c>
      <c r="X37" s="312">
        <f t="shared" si="13"/>
        <v>0</v>
      </c>
      <c r="Y37" s="312">
        <f t="shared" si="13"/>
        <v>0</v>
      </c>
      <c r="Z37" s="312"/>
      <c r="AA37" s="312"/>
    </row>
    <row r="38" spans="2:27" ht="15" hidden="1" customHeight="1" x14ac:dyDescent="0.35">
      <c r="B38" s="299">
        <v>16</v>
      </c>
      <c r="C38" s="304" t="s">
        <v>1321</v>
      </c>
      <c r="D38" s="304"/>
      <c r="E38" s="305" t="s">
        <v>4</v>
      </c>
      <c r="F38" s="317" t="s">
        <v>1061</v>
      </c>
      <c r="G38" s="311">
        <f>SUM(H38:AA38)</f>
        <v>0</v>
      </c>
      <c r="H38" s="318">
        <f t="shared" ref="H38:Y38" si="14">(H34*H37)/1000</f>
        <v>0</v>
      </c>
      <c r="I38" s="318">
        <f t="shared" si="14"/>
        <v>0</v>
      </c>
      <c r="J38" s="318">
        <f t="shared" si="14"/>
        <v>0</v>
      </c>
      <c r="K38" s="318">
        <f t="shared" si="14"/>
        <v>0</v>
      </c>
      <c r="L38" s="318">
        <f t="shared" si="14"/>
        <v>0</v>
      </c>
      <c r="M38" s="318">
        <f t="shared" si="14"/>
        <v>0</v>
      </c>
      <c r="N38" s="318">
        <f t="shared" si="14"/>
        <v>0</v>
      </c>
      <c r="O38" s="318">
        <f t="shared" si="14"/>
        <v>0</v>
      </c>
      <c r="P38" s="318">
        <f t="shared" si="14"/>
        <v>0</v>
      </c>
      <c r="Q38" s="318">
        <f t="shared" si="14"/>
        <v>0</v>
      </c>
      <c r="R38" s="318">
        <f t="shared" si="14"/>
        <v>0</v>
      </c>
      <c r="S38" s="318">
        <f t="shared" si="14"/>
        <v>0</v>
      </c>
      <c r="T38" s="318">
        <f t="shared" si="14"/>
        <v>0</v>
      </c>
      <c r="U38" s="318">
        <f t="shared" si="14"/>
        <v>0</v>
      </c>
      <c r="V38" s="318">
        <f t="shared" si="14"/>
        <v>0</v>
      </c>
      <c r="W38" s="318">
        <f t="shared" si="14"/>
        <v>0</v>
      </c>
      <c r="X38" s="318">
        <f t="shared" si="14"/>
        <v>0</v>
      </c>
      <c r="Y38" s="318">
        <f t="shared" si="14"/>
        <v>0</v>
      </c>
      <c r="Z38" s="318"/>
      <c r="AA38" s="318"/>
    </row>
    <row r="39" spans="2:27" ht="15" hidden="1" customHeight="1" x14ac:dyDescent="0.35">
      <c r="B39" s="299">
        <v>17</v>
      </c>
      <c r="C39" s="304" t="s">
        <v>1324</v>
      </c>
      <c r="D39" s="304"/>
      <c r="E39" s="305" t="s">
        <v>71</v>
      </c>
      <c r="F39" s="317" t="s">
        <v>1064</v>
      </c>
      <c r="G39" s="319">
        <f t="shared" ref="G39:Y39" si="15">IF(OR(G14=0,G38=0),0,(G38-G14)/G14)</f>
        <v>0</v>
      </c>
      <c r="H39" s="320">
        <f t="shared" si="15"/>
        <v>0</v>
      </c>
      <c r="I39" s="320">
        <f t="shared" si="15"/>
        <v>0</v>
      </c>
      <c r="J39" s="320">
        <f t="shared" si="15"/>
        <v>0</v>
      </c>
      <c r="K39" s="320">
        <f t="shared" si="15"/>
        <v>0</v>
      </c>
      <c r="L39" s="320">
        <f t="shared" si="15"/>
        <v>0</v>
      </c>
      <c r="M39" s="320">
        <f t="shared" si="15"/>
        <v>0</v>
      </c>
      <c r="N39" s="320">
        <f t="shared" si="15"/>
        <v>0</v>
      </c>
      <c r="O39" s="320">
        <f t="shared" si="15"/>
        <v>0</v>
      </c>
      <c r="P39" s="320">
        <f t="shared" si="15"/>
        <v>0</v>
      </c>
      <c r="Q39" s="320">
        <f t="shared" si="15"/>
        <v>0</v>
      </c>
      <c r="R39" s="320">
        <f t="shared" si="15"/>
        <v>0</v>
      </c>
      <c r="S39" s="320">
        <f t="shared" si="15"/>
        <v>0</v>
      </c>
      <c r="T39" s="320">
        <f t="shared" si="15"/>
        <v>0</v>
      </c>
      <c r="U39" s="320">
        <f t="shared" si="15"/>
        <v>0</v>
      </c>
      <c r="V39" s="320">
        <f t="shared" si="15"/>
        <v>0</v>
      </c>
      <c r="W39" s="320">
        <f t="shared" si="15"/>
        <v>0</v>
      </c>
      <c r="X39" s="320">
        <f t="shared" si="15"/>
        <v>0</v>
      </c>
      <c r="Y39" s="320">
        <f t="shared" si="15"/>
        <v>0</v>
      </c>
      <c r="Z39" s="320"/>
      <c r="AA39" s="320"/>
    </row>
    <row r="40" spans="2:27" ht="15" hidden="1" customHeight="1" x14ac:dyDescent="0.35"/>
    <row r="41" spans="2:27" ht="15" hidden="1" customHeight="1" x14ac:dyDescent="0.35"/>
    <row r="42" spans="2:27" ht="15" hidden="1" customHeight="1" x14ac:dyDescent="0.35">
      <c r="B42" s="773" t="s">
        <v>1325</v>
      </c>
      <c r="C42" s="773"/>
      <c r="D42" s="773"/>
      <c r="E42" s="773"/>
      <c r="F42" s="773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</row>
    <row r="43" spans="2:27" s="110" customFormat="1" ht="15" hidden="1" customHeight="1" x14ac:dyDescent="0.35">
      <c r="B43" s="299"/>
      <c r="C43" s="300"/>
      <c r="D43" s="300"/>
      <c r="E43" s="300"/>
      <c r="F43" s="301"/>
      <c r="G43" s="302" t="s">
        <v>51</v>
      </c>
      <c r="H43" s="303" t="s">
        <v>1297</v>
      </c>
      <c r="I43" s="303" t="s">
        <v>1298</v>
      </c>
      <c r="J43" s="303" t="s">
        <v>1299</v>
      </c>
      <c r="K43" s="303" t="s">
        <v>1300</v>
      </c>
      <c r="L43" s="303" t="s">
        <v>1301</v>
      </c>
      <c r="M43" s="303" t="s">
        <v>1302</v>
      </c>
      <c r="N43" s="303" t="s">
        <v>1303</v>
      </c>
      <c r="O43" s="303" t="s">
        <v>1304</v>
      </c>
      <c r="P43" s="303" t="s">
        <v>1305</v>
      </c>
      <c r="Q43" s="303" t="s">
        <v>1306</v>
      </c>
      <c r="R43" s="303" t="s">
        <v>1307</v>
      </c>
      <c r="S43" s="303" t="s">
        <v>1308</v>
      </c>
      <c r="T43" s="303" t="s">
        <v>1309</v>
      </c>
      <c r="U43" s="303" t="s">
        <v>1310</v>
      </c>
      <c r="V43" s="303" t="s">
        <v>1311</v>
      </c>
      <c r="W43" s="303" t="s">
        <v>1312</v>
      </c>
      <c r="X43" s="303" t="s">
        <v>1313</v>
      </c>
      <c r="Y43" s="303" t="s">
        <v>1314</v>
      </c>
      <c r="Z43" s="303"/>
      <c r="AA43" s="303"/>
    </row>
    <row r="44" spans="2:27" ht="15" hidden="1" customHeight="1" x14ac:dyDescent="0.35">
      <c r="B44" s="299">
        <v>18</v>
      </c>
      <c r="C44" s="321" t="s">
        <v>72</v>
      </c>
      <c r="D44" s="321"/>
      <c r="E44" s="322" t="s">
        <v>4</v>
      </c>
      <c r="F44" s="317" t="s">
        <v>889</v>
      </c>
      <c r="G44" s="311">
        <f>SUM(H44:AA44)</f>
        <v>0</v>
      </c>
      <c r="H44" s="312">
        <f>H38</f>
        <v>0</v>
      </c>
      <c r="I44" s="312">
        <f t="shared" ref="I44:Y44" si="16">I38</f>
        <v>0</v>
      </c>
      <c r="J44" s="312">
        <f t="shared" si="16"/>
        <v>0</v>
      </c>
      <c r="K44" s="312">
        <f t="shared" si="16"/>
        <v>0</v>
      </c>
      <c r="L44" s="312">
        <f t="shared" si="16"/>
        <v>0</v>
      </c>
      <c r="M44" s="312">
        <f t="shared" si="16"/>
        <v>0</v>
      </c>
      <c r="N44" s="312">
        <f t="shared" si="16"/>
        <v>0</v>
      </c>
      <c r="O44" s="312">
        <f t="shared" si="16"/>
        <v>0</v>
      </c>
      <c r="P44" s="312">
        <f t="shared" si="16"/>
        <v>0</v>
      </c>
      <c r="Q44" s="312">
        <f t="shared" si="16"/>
        <v>0</v>
      </c>
      <c r="R44" s="312">
        <f t="shared" si="16"/>
        <v>0</v>
      </c>
      <c r="S44" s="312">
        <f t="shared" si="16"/>
        <v>0</v>
      </c>
      <c r="T44" s="312">
        <f t="shared" si="16"/>
        <v>0</v>
      </c>
      <c r="U44" s="312">
        <f t="shared" si="16"/>
        <v>0</v>
      </c>
      <c r="V44" s="312">
        <f t="shared" si="16"/>
        <v>0</v>
      </c>
      <c r="W44" s="312">
        <f t="shared" si="16"/>
        <v>0</v>
      </c>
      <c r="X44" s="312">
        <f t="shared" si="16"/>
        <v>0</v>
      </c>
      <c r="Y44" s="312">
        <f t="shared" si="16"/>
        <v>0</v>
      </c>
      <c r="Z44" s="312"/>
      <c r="AA44" s="312"/>
    </row>
    <row r="45" spans="2:27" ht="15" hidden="1" customHeight="1" x14ac:dyDescent="0.35">
      <c r="B45" s="299">
        <v>19</v>
      </c>
      <c r="C45" s="323" t="s">
        <v>123</v>
      </c>
      <c r="D45" s="324">
        <f>D20</f>
        <v>894.03379698815945</v>
      </c>
      <c r="E45" s="316" t="s">
        <v>71</v>
      </c>
      <c r="F45" s="317" t="s">
        <v>890</v>
      </c>
      <c r="G45" s="325">
        <f t="shared" ref="G45:Y45" si="17">IF(G38=0,0,G44/G38)</f>
        <v>0</v>
      </c>
      <c r="H45" s="320">
        <f t="shared" si="17"/>
        <v>0</v>
      </c>
      <c r="I45" s="320">
        <f t="shared" si="17"/>
        <v>0</v>
      </c>
      <c r="J45" s="320">
        <f t="shared" si="17"/>
        <v>0</v>
      </c>
      <c r="K45" s="320">
        <f t="shared" si="17"/>
        <v>0</v>
      </c>
      <c r="L45" s="320">
        <f t="shared" si="17"/>
        <v>0</v>
      </c>
      <c r="M45" s="320">
        <f t="shared" si="17"/>
        <v>0</v>
      </c>
      <c r="N45" s="320">
        <f t="shared" si="17"/>
        <v>0</v>
      </c>
      <c r="O45" s="320">
        <f t="shared" si="17"/>
        <v>0</v>
      </c>
      <c r="P45" s="320">
        <f t="shared" si="17"/>
        <v>0</v>
      </c>
      <c r="Q45" s="320">
        <f t="shared" si="17"/>
        <v>0</v>
      </c>
      <c r="R45" s="320">
        <f t="shared" si="17"/>
        <v>0</v>
      </c>
      <c r="S45" s="320">
        <f t="shared" si="17"/>
        <v>0</v>
      </c>
      <c r="T45" s="320">
        <f t="shared" si="17"/>
        <v>0</v>
      </c>
      <c r="U45" s="320">
        <f t="shared" si="17"/>
        <v>0</v>
      </c>
      <c r="V45" s="320">
        <f t="shared" si="17"/>
        <v>0</v>
      </c>
      <c r="W45" s="320">
        <f t="shared" si="17"/>
        <v>0</v>
      </c>
      <c r="X45" s="320">
        <f t="shared" si="17"/>
        <v>0</v>
      </c>
      <c r="Y45" s="320">
        <f t="shared" si="17"/>
        <v>0</v>
      </c>
      <c r="Z45" s="320"/>
      <c r="AA45" s="320"/>
    </row>
    <row r="46" spans="2:27" ht="15" hidden="1" customHeight="1" x14ac:dyDescent="0.35">
      <c r="B46" s="326"/>
      <c r="C46" s="327" t="s">
        <v>1327</v>
      </c>
      <c r="D46" s="327"/>
      <c r="E46" s="328" t="s">
        <v>125</v>
      </c>
      <c r="F46" s="329" t="s">
        <v>1328</v>
      </c>
      <c r="G46" s="330">
        <f>SUM(H46:AA46)</f>
        <v>0</v>
      </c>
      <c r="H46" s="331">
        <f>H44*$D$45</f>
        <v>0</v>
      </c>
      <c r="I46" s="331">
        <f t="shared" ref="I46:Y46" si="18">I44*$D$45</f>
        <v>0</v>
      </c>
      <c r="J46" s="331">
        <f t="shared" si="18"/>
        <v>0</v>
      </c>
      <c r="K46" s="331">
        <f t="shared" si="18"/>
        <v>0</v>
      </c>
      <c r="L46" s="331">
        <f>L44*$D$45</f>
        <v>0</v>
      </c>
      <c r="M46" s="331">
        <f t="shared" si="18"/>
        <v>0</v>
      </c>
      <c r="N46" s="331">
        <f t="shared" si="18"/>
        <v>0</v>
      </c>
      <c r="O46" s="331">
        <f t="shared" si="18"/>
        <v>0</v>
      </c>
      <c r="P46" s="331">
        <f t="shared" si="18"/>
        <v>0</v>
      </c>
      <c r="Q46" s="331">
        <f t="shared" si="18"/>
        <v>0</v>
      </c>
      <c r="R46" s="331">
        <f t="shared" si="18"/>
        <v>0</v>
      </c>
      <c r="S46" s="331">
        <f t="shared" si="18"/>
        <v>0</v>
      </c>
      <c r="T46" s="331">
        <f t="shared" si="18"/>
        <v>0</v>
      </c>
      <c r="U46" s="331">
        <f t="shared" si="18"/>
        <v>0</v>
      </c>
      <c r="V46" s="331">
        <f t="shared" si="18"/>
        <v>0</v>
      </c>
      <c r="W46" s="331">
        <f t="shared" si="18"/>
        <v>0</v>
      </c>
      <c r="X46" s="331">
        <f t="shared" si="18"/>
        <v>0</v>
      </c>
      <c r="Y46" s="331">
        <f t="shared" si="18"/>
        <v>0</v>
      </c>
      <c r="Z46" s="331"/>
      <c r="AA46" s="331"/>
    </row>
    <row r="47" spans="2:27" ht="15" hidden="1" customHeight="1" x14ac:dyDescent="0.35">
      <c r="H47" s="332"/>
      <c r="I47" s="332"/>
    </row>
    <row r="48" spans="2:27" ht="15" hidden="1" customHeight="1" x14ac:dyDescent="0.45">
      <c r="E48" s="247" t="s">
        <v>1295</v>
      </c>
      <c r="F48" s="248"/>
      <c r="G48" s="249">
        <f>RCB!$G$34</f>
        <v>0</v>
      </c>
      <c r="H48" s="332"/>
      <c r="I48" s="247" t="s">
        <v>1296</v>
      </c>
      <c r="J48" s="248"/>
      <c r="K48" s="249">
        <f>RCB!$J$34</f>
        <v>0</v>
      </c>
    </row>
    <row r="49" spans="2:27" ht="15" hidden="1" customHeight="1" x14ac:dyDescent="0.45">
      <c r="E49" s="247" t="s">
        <v>1231</v>
      </c>
      <c r="F49" s="248"/>
      <c r="G49" s="249">
        <f>RCB!$H$29</f>
        <v>0</v>
      </c>
      <c r="H49" s="332"/>
      <c r="I49" s="247" t="s">
        <v>1230</v>
      </c>
      <c r="J49" s="248"/>
      <c r="K49" s="249">
        <f>RCB!$K$29</f>
        <v>0</v>
      </c>
    </row>
    <row r="51" spans="2:27" ht="15" customHeight="1" x14ac:dyDescent="0.35">
      <c r="E51" s="78"/>
      <c r="F51" s="78"/>
    </row>
    <row r="52" spans="2:27" ht="15" customHeight="1" x14ac:dyDescent="0.35">
      <c r="B52" s="663"/>
      <c r="C52" s="663"/>
      <c r="D52" s="663"/>
      <c r="E52" s="663"/>
      <c r="F52" s="663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  <c r="AA52" s="255"/>
    </row>
    <row r="53" spans="2:27" ht="15" customHeight="1" x14ac:dyDescent="0.35">
      <c r="B53" s="266"/>
      <c r="C53" s="261"/>
      <c r="D53" s="261"/>
      <c r="E53" s="261"/>
      <c r="F53" s="346"/>
      <c r="G53" s="553" t="s">
        <v>51</v>
      </c>
      <c r="H53" s="260" t="str">
        <f>IF(H4="","",H4)</f>
        <v/>
      </c>
      <c r="I53" s="260" t="str">
        <f t="shared" ref="I53:AA53" si="19">IF(I4="","",I4)</f>
        <v/>
      </c>
      <c r="J53" s="260" t="str">
        <f t="shared" si="19"/>
        <v/>
      </c>
      <c r="K53" s="260" t="str">
        <f t="shared" si="19"/>
        <v/>
      </c>
      <c r="L53" s="260" t="str">
        <f t="shared" si="19"/>
        <v/>
      </c>
      <c r="M53" s="260" t="str">
        <f t="shared" si="19"/>
        <v/>
      </c>
      <c r="N53" s="260" t="str">
        <f t="shared" si="19"/>
        <v/>
      </c>
      <c r="O53" s="260" t="str">
        <f t="shared" si="19"/>
        <v/>
      </c>
      <c r="P53" s="260" t="str">
        <f t="shared" si="19"/>
        <v/>
      </c>
      <c r="Q53" s="260" t="str">
        <f t="shared" si="19"/>
        <v/>
      </c>
      <c r="R53" s="260" t="str">
        <f t="shared" si="19"/>
        <v/>
      </c>
      <c r="S53" s="260" t="str">
        <f t="shared" si="19"/>
        <v/>
      </c>
      <c r="T53" s="260" t="str">
        <f t="shared" si="19"/>
        <v/>
      </c>
      <c r="U53" s="260" t="str">
        <f t="shared" si="19"/>
        <v/>
      </c>
      <c r="V53" s="260" t="str">
        <f t="shared" si="19"/>
        <v/>
      </c>
      <c r="W53" s="260" t="str">
        <f t="shared" si="19"/>
        <v/>
      </c>
      <c r="X53" s="260" t="str">
        <f t="shared" si="19"/>
        <v/>
      </c>
      <c r="Y53" s="260" t="str">
        <f t="shared" si="19"/>
        <v/>
      </c>
      <c r="Z53" s="260" t="str">
        <f t="shared" si="19"/>
        <v/>
      </c>
      <c r="AA53" s="260" t="str">
        <f t="shared" si="19"/>
        <v/>
      </c>
    </row>
    <row r="54" spans="2:27" ht="15" customHeight="1" x14ac:dyDescent="0.35">
      <c r="B54" s="220">
        <v>11</v>
      </c>
      <c r="C54" s="221" t="s">
        <v>3034</v>
      </c>
      <c r="D54" s="261"/>
      <c r="E54" s="261"/>
      <c r="F54" s="555" t="s">
        <v>4</v>
      </c>
      <c r="G54" s="600">
        <f>SUM(H54:AA54)</f>
        <v>0</v>
      </c>
      <c r="H54" s="636" t="str">
        <f>IFERROR(HLOOKUP(H4,UCs!$B$38:$U$41,3,0)/1000,"")</f>
        <v/>
      </c>
      <c r="I54" s="636" t="str">
        <f>IFERROR(HLOOKUP(I4,UCs!$B$38:$U$41,3,0)/1000,"")</f>
        <v/>
      </c>
      <c r="J54" s="636" t="str">
        <f>IFERROR(HLOOKUP(J4,UCs!$B$38:$U$41,3,0)/1000,"")</f>
        <v/>
      </c>
      <c r="K54" s="636" t="str">
        <f>IFERROR(HLOOKUP(K4,UCs!$B$38:$U$41,3,0)/1000,"")</f>
        <v/>
      </c>
      <c r="L54" s="636" t="str">
        <f>IFERROR(HLOOKUP(L4,UCs!$B$38:$U$41,3,0)/1000,"")</f>
        <v/>
      </c>
      <c r="M54" s="636" t="str">
        <f>IFERROR(HLOOKUP(M4,UCs!$B$38:$U$41,3,0)/1000,"")</f>
        <v/>
      </c>
      <c r="N54" s="636" t="str">
        <f>IFERROR(HLOOKUP(N4,UCs!$B$38:$U$41,3,0)/1000,"")</f>
        <v/>
      </c>
      <c r="O54" s="636" t="str">
        <f>IFERROR(HLOOKUP(O4,UCs!$B$38:$U$41,3,0)/1000,"")</f>
        <v/>
      </c>
      <c r="P54" s="636" t="str">
        <f>IFERROR(HLOOKUP(P4,UCs!$B$38:$U$41,3,0)/1000,"")</f>
        <v/>
      </c>
      <c r="Q54" s="636" t="str">
        <f>IFERROR(HLOOKUP(Q4,UCs!$B$38:$U$41,3,0)/1000,"")</f>
        <v/>
      </c>
      <c r="R54" s="636" t="str">
        <f>IFERROR(HLOOKUP(R4,UCs!$B$38:$U$41,3,0)/1000,"")</f>
        <v/>
      </c>
      <c r="S54" s="636" t="str">
        <f>IFERROR(HLOOKUP(S4,UCs!$B$38:$U$41,3,0)/1000,"")</f>
        <v/>
      </c>
      <c r="T54" s="636" t="str">
        <f>IFERROR(HLOOKUP(T4,UCs!$B$38:$U$41,3,0)/1000,"")</f>
        <v/>
      </c>
      <c r="U54" s="636" t="str">
        <f>IFERROR(HLOOKUP(U4,UCs!$B$38:$U$41,3,0)/1000,"")</f>
        <v/>
      </c>
      <c r="V54" s="636" t="str">
        <f>IFERROR(HLOOKUP(V4,UCs!$B$38:$U$41,3,0)/1000,"")</f>
        <v/>
      </c>
      <c r="W54" s="636" t="str">
        <f>IFERROR(HLOOKUP(W4,UCs!$B$38:$U$41,3,0)/1000,"")</f>
        <v/>
      </c>
      <c r="X54" s="636" t="str">
        <f>IFERROR(HLOOKUP(X4,UCs!$B$38:$U$41,3,0)/1000,"")</f>
        <v/>
      </c>
      <c r="Y54" s="636" t="str">
        <f>IFERROR(HLOOKUP(Y4,UCs!$B$38:$U$41,3,0)/1000,"")</f>
        <v/>
      </c>
      <c r="Z54" s="636" t="str">
        <f>IFERROR(HLOOKUP(Z4,UCs!$B$38:$U$41,3,0)/1000,"")</f>
        <v/>
      </c>
      <c r="AA54" s="636" t="str">
        <f>IFERROR(HLOOKUP(AA4,UCs!$B$38:$U$41,3,0)/1000,"")</f>
        <v/>
      </c>
    </row>
    <row r="55" spans="2:27" ht="15" customHeight="1" x14ac:dyDescent="0.35">
      <c r="B55" s="220">
        <v>12</v>
      </c>
      <c r="C55" s="221" t="s">
        <v>3058</v>
      </c>
      <c r="D55" s="261"/>
      <c r="E55" s="261"/>
      <c r="F55" s="555" t="s">
        <v>4</v>
      </c>
      <c r="G55" s="556">
        <f>SUM(H55:AA55)</f>
        <v>0</v>
      </c>
      <c r="H55" s="636">
        <f>SUMIFS(IlumBenef!H46:DC46,IlumBenef!H24:DC24,H4)+SUMIFS(MotorBenef!H49:DC49,MotorBenef!H26:DC26,H4)+SUMIFS(CondAmbBenef!H48:DC48,CondAmbBenef!H25:DC25,H4)+SUMIFS(RefrigBenef!H44:DC44,RefrigBenef!H23:DC23,H4)+SUMIFS(OutrosBenef!H46:DC46,OutrosBenef!H24:DC24,H4)+SUMIFS(Solar[Energia],Solar[UC],H4)</f>
        <v>0</v>
      </c>
      <c r="I55" s="636">
        <f>SUMIFS(IlumBenef!$H$46:$DC$46,IlumBenef!$H$24:$DC$24,I4)+SUMIFS(MotorBenef!$H$49:$DC$49,MotorBenef!$H$26:$DC$26,I4)+SUMIFS(CondAmbBenef!$H$48:$DC$48,CondAmbBenef!$H$25:$DC$25,I4)+SUMIFS(RefrigBenef!$H$44:$DC$44,RefrigBenef!$H$23:$DC$23,I4)+SUMIFS(OutrosBenef!$H$46:$DC$46,OutrosBenef!$H$24:$DC$24,I4)+SUMIFS(Solar[Energia],Solar[UC],I4)</f>
        <v>0</v>
      </c>
      <c r="J55" s="636">
        <f>SUMIFS(IlumBenef!$H$46:$DC$46,IlumBenef!$H$24:$DC$24,J4)+SUMIFS(MotorBenef!$H$49:$DC$49,MotorBenef!$H$26:$DC$26,J4)+SUMIFS(CondAmbBenef!$H$48:$DC$48,CondAmbBenef!$H$25:$DC$25,J4)+SUMIFS(RefrigBenef!$H$44:$DC$44,RefrigBenef!$H$23:$DC$23,J4)+SUMIFS(OutrosBenef!$H$46:$DC$46,OutrosBenef!$H$24:$DC$24,J4)+SUMIFS(Solar[Energia],Solar[UC],J4)</f>
        <v>0</v>
      </c>
      <c r="K55" s="636">
        <f>SUMIFS(IlumBenef!$H$46:$DC$46,IlumBenef!$H$24:$DC$24,K4)+SUMIFS(MotorBenef!$H$49:$DC$49,MotorBenef!$H$26:$DC$26,K4)+SUMIFS(CondAmbBenef!$H$48:$DC$48,CondAmbBenef!$H$25:$DC$25,K4)+SUMIFS(RefrigBenef!$H$44:$DC$44,RefrigBenef!$H$23:$DC$23,K4)+SUMIFS(OutrosBenef!$H$46:$DC$46,OutrosBenef!$H$24:$DC$24,K4)+SUMIFS(Solar[Energia],Solar[UC],K4)</f>
        <v>0</v>
      </c>
      <c r="L55" s="636">
        <f>SUMIFS(IlumBenef!$H$46:$DC$46,IlumBenef!$H$24:$DC$24,L4)+SUMIFS(MotorBenef!$H$49:$DC$49,MotorBenef!$H$26:$DC$26,L4)+SUMIFS(CondAmbBenef!$H$48:$DC$48,CondAmbBenef!$H$25:$DC$25,L4)+SUMIFS(RefrigBenef!$H$44:$DC$44,RefrigBenef!$H$23:$DC$23,L4)+SUMIFS(OutrosBenef!$H$46:$DC$46,OutrosBenef!$H$24:$DC$24,L4)+SUMIFS(Solar[Energia],Solar[UC],L4)</f>
        <v>0</v>
      </c>
      <c r="M55" s="636">
        <f>SUMIFS(IlumBenef!$H$46:$DC$46,IlumBenef!$H$24:$DC$24,M4)+SUMIFS(MotorBenef!$H$49:$DC$49,MotorBenef!$H$26:$DC$26,M4)+SUMIFS(CondAmbBenef!$H$48:$DC$48,CondAmbBenef!$H$25:$DC$25,M4)+SUMIFS(RefrigBenef!$H$44:$DC$44,RefrigBenef!$H$23:$DC$23,M4)+SUMIFS(OutrosBenef!$H$46:$DC$46,OutrosBenef!$H$24:$DC$24,M4)+SUMIFS(Solar[Energia],Solar[UC],M4)</f>
        <v>0</v>
      </c>
      <c r="N55" s="636">
        <f>SUMIFS(IlumBenef!$H$46:$DC$46,IlumBenef!$H$24:$DC$24,N4)+SUMIFS(MotorBenef!$H$49:$DC$49,MotorBenef!$H$26:$DC$26,N4)+SUMIFS(CondAmbBenef!$H$48:$DC$48,CondAmbBenef!$H$25:$DC$25,N4)+SUMIFS(RefrigBenef!$H$44:$DC$44,RefrigBenef!$H$23:$DC$23,N4)+SUMIFS(OutrosBenef!$H$46:$DC$46,OutrosBenef!$H$24:$DC$24,N4)+SUMIFS(Solar[Energia],Solar[UC],N4)</f>
        <v>0</v>
      </c>
      <c r="O55" s="636">
        <f>SUMIFS(IlumBenef!$H$46:$DC$46,IlumBenef!$H$24:$DC$24,O4)+SUMIFS(MotorBenef!$H$49:$DC$49,MotorBenef!$H$26:$DC$26,O4)+SUMIFS(CondAmbBenef!$H$48:$DC$48,CondAmbBenef!$H$25:$DC$25,O4)+SUMIFS(RefrigBenef!$H$44:$DC$44,RefrigBenef!$H$23:$DC$23,O4)+SUMIFS(OutrosBenef!$H$46:$DC$46,OutrosBenef!$H$24:$DC$24,O4)+SUMIFS(Solar[Energia],Solar[UC],O4)</f>
        <v>0</v>
      </c>
      <c r="P55" s="636">
        <f>SUMIFS(IlumBenef!$H$46:$DC$46,IlumBenef!$H$24:$DC$24,P4)+SUMIFS(MotorBenef!$H$49:$DC$49,MotorBenef!$H$26:$DC$26,P4)+SUMIFS(CondAmbBenef!$H$48:$DC$48,CondAmbBenef!$H$25:$DC$25,P4)+SUMIFS(RefrigBenef!$H$44:$DC$44,RefrigBenef!$H$23:$DC$23,P4)+SUMIFS(OutrosBenef!$H$46:$DC$46,OutrosBenef!$H$24:$DC$24,P4)+SUMIFS(Solar[Energia],Solar[UC],P4)</f>
        <v>0</v>
      </c>
      <c r="Q55" s="636">
        <f>SUMIFS(IlumBenef!$H$46:$DC$46,IlumBenef!$H$24:$DC$24,Q4)+SUMIFS(MotorBenef!$H$49:$DC$49,MotorBenef!$H$26:$DC$26,Q4)+SUMIFS(CondAmbBenef!$H$48:$DC$48,CondAmbBenef!$H$25:$DC$25,Q4)+SUMIFS(RefrigBenef!$H$44:$DC$44,RefrigBenef!$H$23:$DC$23,Q4)+SUMIFS(OutrosBenef!$H$46:$DC$46,OutrosBenef!$H$24:$DC$24,Q4)+SUMIFS(Solar[Energia],Solar[UC],Q4)</f>
        <v>0</v>
      </c>
      <c r="R55" s="636">
        <f>SUMIFS(IlumBenef!$H$46:$DC$46,IlumBenef!$H$24:$DC$24,R4)+SUMIFS(MotorBenef!$H$49:$DC$49,MotorBenef!$H$26:$DC$26,R4)+SUMIFS(CondAmbBenef!$H$48:$DC$48,CondAmbBenef!$H$25:$DC$25,R4)+SUMIFS(RefrigBenef!$H$44:$DC$44,RefrigBenef!$H$23:$DC$23,R4)+SUMIFS(OutrosBenef!$H$46:$DC$46,OutrosBenef!$H$24:$DC$24,R4)+SUMIFS(Solar[Energia],Solar[UC],R4)</f>
        <v>0</v>
      </c>
      <c r="S55" s="636">
        <f>SUMIFS(IlumBenef!$H$46:$DC$46,IlumBenef!$H$24:$DC$24,S4)+SUMIFS(MotorBenef!$H$49:$DC$49,MotorBenef!$H$26:$DC$26,S4)+SUMIFS(CondAmbBenef!$H$48:$DC$48,CondAmbBenef!$H$25:$DC$25,S4)+SUMIFS(RefrigBenef!$H$44:$DC$44,RefrigBenef!$H$23:$DC$23,S4)+SUMIFS(OutrosBenef!$H$46:$DC$46,OutrosBenef!$H$24:$DC$24,S4)+SUMIFS(Solar[Energia],Solar[UC],S4)</f>
        <v>0</v>
      </c>
      <c r="T55" s="636">
        <f>SUMIFS(IlumBenef!$H$46:$DC$46,IlumBenef!$H$24:$DC$24,T4)+SUMIFS(MotorBenef!$H$49:$DC$49,MotorBenef!$H$26:$DC$26,T4)+SUMIFS(CondAmbBenef!$H$48:$DC$48,CondAmbBenef!$H$25:$DC$25,T4)+SUMIFS(RefrigBenef!$H$44:$DC$44,RefrigBenef!$H$23:$DC$23,T4)+SUMIFS(OutrosBenef!$H$46:$DC$46,OutrosBenef!$H$24:$DC$24,T4)+SUMIFS(Solar[Energia],Solar[UC],T4)</f>
        <v>0</v>
      </c>
      <c r="U55" s="636">
        <f>SUMIFS(IlumBenef!$H$46:$DC$46,IlumBenef!$H$24:$DC$24,U4)+SUMIFS(MotorBenef!$H$49:$DC$49,MotorBenef!$H$26:$DC$26,U4)+SUMIFS(CondAmbBenef!$H$48:$DC$48,CondAmbBenef!$H$25:$DC$25,U4)+SUMIFS(RefrigBenef!$H$44:$DC$44,RefrigBenef!$H$23:$DC$23,U4)+SUMIFS(OutrosBenef!$H$46:$DC$46,OutrosBenef!$H$24:$DC$24,U4)+SUMIFS(Solar[Energia],Solar[UC],U4)</f>
        <v>0</v>
      </c>
      <c r="V55" s="636">
        <f>SUMIFS(IlumBenef!$H$46:$DC$46,IlumBenef!$H$24:$DC$24,V4)+SUMIFS(MotorBenef!$H$49:$DC$49,MotorBenef!$H$26:$DC$26,V4)+SUMIFS(CondAmbBenef!$H$48:$DC$48,CondAmbBenef!$H$25:$DC$25,V4)+SUMIFS(RefrigBenef!$H$44:$DC$44,RefrigBenef!$H$23:$DC$23,V4)+SUMIFS(OutrosBenef!$H$46:$DC$46,OutrosBenef!$H$24:$DC$24,V4)+SUMIFS(Solar[Energia],Solar[UC],V4)</f>
        <v>0</v>
      </c>
      <c r="W55" s="636">
        <f>SUMIFS(IlumBenef!$H$46:$DC$46,IlumBenef!$H$24:$DC$24,W4)+SUMIFS(MotorBenef!$H$49:$DC$49,MotorBenef!$H$26:$DC$26,W4)+SUMIFS(CondAmbBenef!$H$48:$DC$48,CondAmbBenef!$H$25:$DC$25,W4)+SUMIFS(RefrigBenef!$H$44:$DC$44,RefrigBenef!$H$23:$DC$23,W4)+SUMIFS(OutrosBenef!$H$46:$DC$46,OutrosBenef!$H$24:$DC$24,W4)+SUMIFS(Solar[Energia],Solar[UC],W4)</f>
        <v>0</v>
      </c>
      <c r="X55" s="636">
        <f>SUMIFS(IlumBenef!$H$46:$DC$46,IlumBenef!$H$24:$DC$24,X4)+SUMIFS(MotorBenef!$H$49:$DC$49,MotorBenef!$H$26:$DC$26,X4)+SUMIFS(CondAmbBenef!$H$48:$DC$48,CondAmbBenef!$H$25:$DC$25,X4)+SUMIFS(RefrigBenef!$H$44:$DC$44,RefrigBenef!$H$23:$DC$23,X4)+SUMIFS(OutrosBenef!$H$46:$DC$46,OutrosBenef!$H$24:$DC$24,X4)+SUMIFS(Solar[Energia],Solar[UC],X4)</f>
        <v>0</v>
      </c>
      <c r="Y55" s="636">
        <f>SUMIFS(IlumBenef!$H$46:$DC$46,IlumBenef!$H$24:$DC$24,Y4)+SUMIFS(MotorBenef!$H$49:$DC$49,MotorBenef!$H$26:$DC$26,Y4)+SUMIFS(CondAmbBenef!$H$48:$DC$48,CondAmbBenef!$H$25:$DC$25,Y4)+SUMIFS(RefrigBenef!$H$44:$DC$44,RefrigBenef!$H$23:$DC$23,Y4)+SUMIFS(OutrosBenef!$H$46:$DC$46,OutrosBenef!$H$24:$DC$24,Y4)+SUMIFS(Solar[Energia],Solar[UC],Y4)</f>
        <v>0</v>
      </c>
      <c r="Z55" s="636">
        <f>SUMIFS(IlumBenef!$H$46:$DC$46,IlumBenef!$H$24:$DC$24,Z4)+SUMIFS(MotorBenef!$H$49:$DC$49,MotorBenef!$H$26:$DC$26,Z4)+SUMIFS(CondAmbBenef!$H$48:$DC$48,CondAmbBenef!$H$25:$DC$25,Z4)+SUMIFS(RefrigBenef!$H$44:$DC$44,RefrigBenef!$H$23:$DC$23,Z4)+SUMIFS(OutrosBenef!$H$46:$DC$46,OutrosBenef!$H$24:$DC$24,Z4)+SUMIFS(Solar[Energia],Solar[UC],Z4)</f>
        <v>0</v>
      </c>
      <c r="AA55" s="636">
        <f>SUMIFS(IlumBenef!$H$46:$DC$46,IlumBenef!$H$24:$DC$24,AA4)+SUMIFS(MotorBenef!$H$49:$DC$49,MotorBenef!$H$26:$DC$26,AA4)+SUMIFS(CondAmbBenef!$H$48:$DC$48,CondAmbBenef!$H$25:$DC$25,AA4)+SUMIFS(RefrigBenef!$H$44:$DC$44,RefrigBenef!$H$23:$DC$23,AA4)+SUMIFS(OutrosBenef!$H$46:$DC$46,OutrosBenef!$H$24:$DC$24,AA4)+SUMIFS(Solar[Energia],Solar[UC],AA4)</f>
        <v>0</v>
      </c>
    </row>
    <row r="56" spans="2:27" ht="15" customHeight="1" x14ac:dyDescent="0.35">
      <c r="B56" s="220">
        <v>13</v>
      </c>
      <c r="C56" s="221" t="s">
        <v>3033</v>
      </c>
      <c r="D56" s="261"/>
      <c r="E56" s="261"/>
      <c r="F56" s="555" t="s">
        <v>4</v>
      </c>
      <c r="G56" s="556">
        <f>SUM(H56:AA56)</f>
        <v>0</v>
      </c>
      <c r="H56" s="636">
        <f>H19</f>
        <v>0</v>
      </c>
      <c r="I56" s="636">
        <f>I19</f>
        <v>0</v>
      </c>
      <c r="J56" s="636">
        <f t="shared" ref="J56:AA56" si="20">J19</f>
        <v>0</v>
      </c>
      <c r="K56" s="636">
        <f t="shared" si="20"/>
        <v>0</v>
      </c>
      <c r="L56" s="636">
        <f t="shared" si="20"/>
        <v>0</v>
      </c>
      <c r="M56" s="636">
        <f t="shared" si="20"/>
        <v>0</v>
      </c>
      <c r="N56" s="636">
        <f t="shared" si="20"/>
        <v>0</v>
      </c>
      <c r="O56" s="636">
        <f t="shared" si="20"/>
        <v>0</v>
      </c>
      <c r="P56" s="636">
        <f t="shared" si="20"/>
        <v>0</v>
      </c>
      <c r="Q56" s="636">
        <f t="shared" si="20"/>
        <v>0</v>
      </c>
      <c r="R56" s="636">
        <f t="shared" si="20"/>
        <v>0</v>
      </c>
      <c r="S56" s="636">
        <f t="shared" si="20"/>
        <v>0</v>
      </c>
      <c r="T56" s="636">
        <f t="shared" si="20"/>
        <v>0</v>
      </c>
      <c r="U56" s="636">
        <f t="shared" si="20"/>
        <v>0</v>
      </c>
      <c r="V56" s="636">
        <f t="shared" si="20"/>
        <v>0</v>
      </c>
      <c r="W56" s="636">
        <f t="shared" si="20"/>
        <v>0</v>
      </c>
      <c r="X56" s="636">
        <f t="shared" si="20"/>
        <v>0</v>
      </c>
      <c r="Y56" s="636">
        <f t="shared" si="20"/>
        <v>0</v>
      </c>
      <c r="Z56" s="636">
        <f t="shared" si="20"/>
        <v>0</v>
      </c>
      <c r="AA56" s="636">
        <f t="shared" si="20"/>
        <v>0</v>
      </c>
    </row>
    <row r="57" spans="2:27" ht="15" customHeight="1" x14ac:dyDescent="0.35">
      <c r="B57" s="220">
        <v>14</v>
      </c>
      <c r="C57" s="221" t="s">
        <v>707</v>
      </c>
      <c r="D57" s="261"/>
      <c r="E57" s="555" t="s">
        <v>71</v>
      </c>
      <c r="F57" s="554"/>
      <c r="G57" s="557" t="str">
        <f>IFERROR(G56/(G54-G55),"")</f>
        <v/>
      </c>
      <c r="H57" s="637" t="str">
        <f>IFERROR(H56/(H54-H55),"")</f>
        <v/>
      </c>
      <c r="I57" s="637" t="str">
        <f t="shared" ref="I57:AA57" si="21">IFERROR(I56/(I54-I55),"")</f>
        <v/>
      </c>
      <c r="J57" s="637" t="str">
        <f t="shared" si="21"/>
        <v/>
      </c>
      <c r="K57" s="637" t="str">
        <f t="shared" si="21"/>
        <v/>
      </c>
      <c r="L57" s="637" t="str">
        <f t="shared" si="21"/>
        <v/>
      </c>
      <c r="M57" s="637" t="str">
        <f t="shared" si="21"/>
        <v/>
      </c>
      <c r="N57" s="637" t="str">
        <f t="shared" si="21"/>
        <v/>
      </c>
      <c r="O57" s="637" t="str">
        <f t="shared" si="21"/>
        <v/>
      </c>
      <c r="P57" s="637" t="str">
        <f t="shared" si="21"/>
        <v/>
      </c>
      <c r="Q57" s="637" t="str">
        <f t="shared" si="21"/>
        <v/>
      </c>
      <c r="R57" s="637" t="str">
        <f t="shared" si="21"/>
        <v/>
      </c>
      <c r="S57" s="637" t="str">
        <f t="shared" si="21"/>
        <v/>
      </c>
      <c r="T57" s="637" t="str">
        <f t="shared" si="21"/>
        <v/>
      </c>
      <c r="U57" s="637" t="str">
        <f t="shared" si="21"/>
        <v/>
      </c>
      <c r="V57" s="637" t="str">
        <f t="shared" si="21"/>
        <v/>
      </c>
      <c r="W57" s="637" t="str">
        <f t="shared" si="21"/>
        <v/>
      </c>
      <c r="X57" s="637" t="str">
        <f t="shared" si="21"/>
        <v/>
      </c>
      <c r="Y57" s="637" t="str">
        <f t="shared" si="21"/>
        <v/>
      </c>
      <c r="Z57" s="637" t="str">
        <f t="shared" si="21"/>
        <v/>
      </c>
      <c r="AA57" s="637" t="str">
        <f t="shared" si="21"/>
        <v/>
      </c>
    </row>
    <row r="58" spans="2:27" ht="15" customHeight="1" x14ac:dyDescent="0.35">
      <c r="B58" s="220">
        <v>15</v>
      </c>
      <c r="C58" s="221" t="s">
        <v>3105</v>
      </c>
      <c r="D58" s="261"/>
      <c r="E58" s="555" t="s">
        <v>71</v>
      </c>
      <c r="F58" s="554"/>
      <c r="G58" s="556"/>
      <c r="H58" s="638" t="str">
        <f>IFERROR(H8/HLOOKUP(H4,UCs!$B$38:$U$42,5,0),"")</f>
        <v/>
      </c>
      <c r="I58" s="638" t="str">
        <f>IFERROR(I8/HLOOKUP(I4,UCs!$B$38:$U$42,5,0),"")</f>
        <v/>
      </c>
      <c r="J58" s="638" t="str">
        <f>IFERROR(J8/HLOOKUP(J4,UCs!$B$38:$U$42,5,0),"")</f>
        <v/>
      </c>
      <c r="K58" s="638" t="str">
        <f>IFERROR(K8/HLOOKUP(K4,UCs!$B$38:$U$42,5,0),"")</f>
        <v/>
      </c>
      <c r="L58" s="638" t="str">
        <f>IFERROR(L8/HLOOKUP(L4,UCs!$B$38:$U$42,5,0),"")</f>
        <v/>
      </c>
      <c r="M58" s="638" t="str">
        <f>IFERROR(M8/HLOOKUP(M4,UCs!$B$38:$U$42,5,0),"")</f>
        <v/>
      </c>
      <c r="N58" s="638" t="str">
        <f>IFERROR(N8/HLOOKUP(N4,UCs!$B$38:$U$42,5,0),"")</f>
        <v/>
      </c>
      <c r="O58" s="638" t="str">
        <f>IFERROR(O8/HLOOKUP(O4,UCs!$B$38:$U$42,5,0),"")</f>
        <v/>
      </c>
      <c r="P58" s="638" t="str">
        <f>IFERROR(P8/HLOOKUP(P4,UCs!$B$38:$U$42,5,0),"")</f>
        <v/>
      </c>
      <c r="Q58" s="638" t="str">
        <f>IFERROR(Q8/HLOOKUP(Q4,UCs!$B$38:$U$42,5,0),"")</f>
        <v/>
      </c>
      <c r="R58" s="638" t="str">
        <f>IFERROR(R8/HLOOKUP(R4,UCs!$B$38:$U$42,5,0),"")</f>
        <v/>
      </c>
      <c r="S58" s="638" t="str">
        <f>IFERROR(S8/HLOOKUP(S4,UCs!$B$38:$U$42,5,0),"")</f>
        <v/>
      </c>
      <c r="T58" s="638" t="str">
        <f>IFERROR(T8/HLOOKUP(T4,UCs!$B$38:$U$42,5,0),"")</f>
        <v/>
      </c>
      <c r="U58" s="638" t="str">
        <f>IFERROR(U8/HLOOKUP(U4,UCs!$B$38:$U$42,5,0),"")</f>
        <v/>
      </c>
      <c r="V58" s="638" t="str">
        <f>IFERROR(V8/HLOOKUP(V4,UCs!$B$38:$U$42,5,0),"")</f>
        <v/>
      </c>
      <c r="W58" s="638" t="str">
        <f>IFERROR(W8/HLOOKUP(W4,UCs!$B$38:$U$42,5,0),"")</f>
        <v/>
      </c>
      <c r="X58" s="638" t="str">
        <f>IFERROR(X8/HLOOKUP(X4,UCs!$B$38:$U$42,5,0),"")</f>
        <v/>
      </c>
      <c r="Y58" s="638" t="str">
        <f>IFERROR(Y8/HLOOKUP(Y4,UCs!$B$38:$U$42,5,0),"")</f>
        <v/>
      </c>
      <c r="Z58" s="638" t="str">
        <f>IFERROR(Z8/HLOOKUP(Z4,UCs!$B$38:$U$42,5,0),"")</f>
        <v/>
      </c>
      <c r="AA58" s="638" t="str">
        <f>IFERROR(AA8/HLOOKUP(AA4,UCs!$B$38:$U$42,5,0),"")</f>
        <v/>
      </c>
    </row>
    <row r="59" spans="2:27" ht="15" customHeight="1" x14ac:dyDescent="0.35">
      <c r="H59" s="332"/>
    </row>
    <row r="60" spans="2:27" ht="15" customHeight="1" x14ac:dyDescent="0.35">
      <c r="H60" s="588"/>
    </row>
    <row r="61" spans="2:27" ht="15" customHeight="1" x14ac:dyDescent="0.35">
      <c r="H61" s="332"/>
    </row>
  </sheetData>
  <sheetProtection algorithmName="SHA-512" hashValue="92IVU5YM54uwZqfNdd3Pro/2awGOdjAf0GEhwH7O3TZo+p1NU0q4SYDaZTF8A3gPXidTivmyaLrJMExmX4GNeQ==" saltValue="Y4Mg7ZSxGcfvMUfWSK7Mgg==" spinCount="100000" sheet="1" objects="1" scenarios="1"/>
  <mergeCells count="9">
    <mergeCell ref="B52:F52"/>
    <mergeCell ref="B42:F42"/>
    <mergeCell ref="B2:F2"/>
    <mergeCell ref="B11:B13"/>
    <mergeCell ref="B17:F17"/>
    <mergeCell ref="B27:F27"/>
    <mergeCell ref="B35:B37"/>
    <mergeCell ref="B33:B34"/>
    <mergeCell ref="B9:B10"/>
  </mergeCells>
  <phoneticPr fontId="28" type="noConversion"/>
  <conditionalFormatting sqref="G5:G14 G44:G46">
    <cfRule type="expression" dxfId="113" priority="54">
      <formula>G5="ERRO"</formula>
    </cfRule>
  </conditionalFormatting>
  <conditionalFormatting sqref="G19:G22">
    <cfRule type="expression" dxfId="112" priority="41">
      <formula>G19="ERRO"</formula>
    </cfRule>
  </conditionalFormatting>
  <conditionalFormatting sqref="G24:G25">
    <cfRule type="expression" dxfId="111" priority="45">
      <formula>AND(G24&lt;=#REF!,G24&gt;0)</formula>
    </cfRule>
    <cfRule type="expression" dxfId="110" priority="46">
      <formula>OR(G24&gt;#REF!,G24&lt;0)</formula>
    </cfRule>
  </conditionalFormatting>
  <conditionalFormatting sqref="G29:G39">
    <cfRule type="expression" dxfId="109" priority="42">
      <formula>G29="ERRO"</formula>
    </cfRule>
  </conditionalFormatting>
  <conditionalFormatting sqref="G48:G49">
    <cfRule type="expression" dxfId="108" priority="43">
      <formula>AND(G48&lt;=#REF!,G48&gt;0)</formula>
    </cfRule>
    <cfRule type="expression" dxfId="107" priority="44">
      <formula>OR(G48&gt;#REF!,G48&lt;0)</formula>
    </cfRule>
  </conditionalFormatting>
  <conditionalFormatting sqref="G55">
    <cfRule type="cellIs" dxfId="106" priority="31" operator="greaterThan">
      <formula>$G$54</formula>
    </cfRule>
  </conditionalFormatting>
  <conditionalFormatting sqref="G57">
    <cfRule type="expression" priority="8" stopIfTrue="1">
      <formula>$G$57=""</formula>
    </cfRule>
    <cfRule type="expression" dxfId="105" priority="19">
      <formula>OR(G57&gt;100,G57&lt;0)</formula>
    </cfRule>
  </conditionalFormatting>
  <conditionalFormatting sqref="G55:H55">
    <cfRule type="cellIs" dxfId="104" priority="29" operator="greaterThan">
      <formula>G$54</formula>
    </cfRule>
  </conditionalFormatting>
  <conditionalFormatting sqref="H9:AA9">
    <cfRule type="expression" dxfId="103" priority="53">
      <formula>OR(H9&gt;1,H9&lt;0)</formula>
    </cfRule>
  </conditionalFormatting>
  <conditionalFormatting sqref="H11:AA11">
    <cfRule type="expression" dxfId="102" priority="2">
      <formula>H11&lt;0</formula>
    </cfRule>
  </conditionalFormatting>
  <conditionalFormatting sqref="H12:AA12">
    <cfRule type="expression" dxfId="101" priority="1">
      <formula>OR(H12&gt;365,H12&lt;0)</formula>
    </cfRule>
  </conditionalFormatting>
  <conditionalFormatting sqref="H13:AA13 H37:AA37">
    <cfRule type="expression" dxfId="100" priority="50">
      <formula>OR(H13&gt;8760,H13&lt;0)</formula>
    </cfRule>
  </conditionalFormatting>
  <conditionalFormatting sqref="H57:AA57">
    <cfRule type="expression" priority="7" stopIfTrue="1">
      <formula>$H$57=""</formula>
    </cfRule>
    <cfRule type="expression" dxfId="99" priority="13">
      <formula>$H$57&gt;1</formula>
    </cfRule>
  </conditionalFormatting>
  <conditionalFormatting sqref="H58:AA58">
    <cfRule type="expression" priority="11" stopIfTrue="1">
      <formula>$H$58=""</formula>
    </cfRule>
    <cfRule type="cellIs" dxfId="98" priority="15" operator="greaterThan">
      <formula>100%</formula>
    </cfRule>
  </conditionalFormatting>
  <conditionalFormatting sqref="I55">
    <cfRule type="cellIs" dxfId="97" priority="28" operator="greaterThan">
      <formula>$I$54</formula>
    </cfRule>
  </conditionalFormatting>
  <conditionalFormatting sqref="J55:AA55">
    <cfRule type="cellIs" dxfId="96" priority="25" operator="greaterThan">
      <formula>$J$54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7 C27:F27 F6 A12:F13 A10:B10 A15:F16 A34:B34 A40:F41 A46:B46 A48:D48 F48:H48 A2:A3 D6 A11 F10:F11 A14 D14:F14 D10:D11 A19:A20 D19:F19 A23:F23 A21:B21 D21:E21 A28:F28 D31:E31 A31:A33 D33:E33 A37:E37 A35 A36:B36 D39:F39 A43:F43 A42 C42:F42 A18:F18 A17 C17:F17 D46:E46 D34:D36 D38:E38 A29 C29:F29 C32:D32 A38:A39 A44:A45 C44:F44 C45 A25:F26 A24:D24 F24 H24 AB23:IV29 G46 C20:F20 E45:F45 I13:Y13 J24:Y24 H25:Y25 H35:Y36 H33:Y33 H38:Y42 H31:Y31 H29:Y29 H10:Y10 J48:Y48 A49:Y49 H45:Y45 H23:Y23 F8 C2:Y2 A5:A9 A47:Y47 A1:Y1 AB5:IV21 H8:Y8 H27:Y27 I26:Y26 N50:Y50 AB56:IV65536 A50:B51 A61:F61 A58 D3:G3 C5:G5 C7:F7 C8:D8 C9:F9 AB1:IV3 A56:A57 M7:U7 P9:U9 M12:U12 W6:Y7 W9:Y9 W11:Y12 A52:A54 AB31:IV54 A59:G59 A60:F60 I60:Y60 A64:Y65536 A62:E62 I62:Y62 I61:Y61 H15:Y21 I14:Y14 M6:U6 M11:U11 A63:F63 H63:Y63 J5" unlockedFormula="1"/>
    <ignoredError sqref="G23:G29 G31:G45 G15:G18 G20" formula="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763862D-06E1-4EC5-8637-AADE6F6787C3}">
          <x14:formula1>
            <xm:f>'AUX1'!$A$2:$A$21</xm:f>
          </x14:formula1>
          <xm:sqref>H4:AA4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0"/>
  <dimension ref="B2:Z241"/>
  <sheetViews>
    <sheetView zoomScale="90" zoomScaleNormal="90" workbookViewId="0">
      <selection activeCell="M34" sqref="M34"/>
    </sheetView>
  </sheetViews>
  <sheetFormatPr defaultColWidth="9.1796875" defaultRowHeight="15" customHeight="1" outlineLevelRow="1" x14ac:dyDescent="0.35"/>
  <cols>
    <col min="1" max="1" width="3.7265625" style="53" customWidth="1"/>
    <col min="2" max="2" width="4.453125" style="53" bestFit="1" customWidth="1"/>
    <col min="3" max="7" width="10.7265625" style="53" customWidth="1"/>
    <col min="8" max="9" width="11.453125" style="53" bestFit="1" customWidth="1"/>
    <col min="10" max="11" width="18.81640625" style="53" bestFit="1" customWidth="1"/>
    <col min="12" max="12" width="16.54296875" style="53" customWidth="1"/>
    <col min="13" max="13" width="18" style="53" bestFit="1" customWidth="1"/>
    <col min="14" max="14" width="18.81640625" style="53" bestFit="1" customWidth="1"/>
    <col min="15" max="15" width="3.7265625" style="53" customWidth="1"/>
    <col min="16" max="16" width="12.54296875" style="53" bestFit="1" customWidth="1"/>
    <col min="17" max="17" width="10.7265625" style="53" customWidth="1"/>
    <col min="18" max="18" width="7.179687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2" width="8.453125" style="53" bestFit="1" customWidth="1"/>
    <col min="23" max="23" width="9.7265625" style="53" bestFit="1" customWidth="1"/>
    <col min="24" max="25" width="16.7265625" style="53" bestFit="1" customWidth="1"/>
    <col min="26" max="16384" width="9.1796875" style="53"/>
  </cols>
  <sheetData>
    <row r="2" spans="2:26" ht="15" customHeight="1" x14ac:dyDescent="0.35">
      <c r="B2" s="766" t="s">
        <v>918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SISTEMAS MOTRIZES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46"/>
      <c r="D6" s="846"/>
      <c r="E6" s="846"/>
      <c r="F6" s="846"/>
      <c r="G6" s="815"/>
      <c r="H6" s="19"/>
      <c r="I6" s="2"/>
      <c r="J6" s="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>IF(OR(C6=0,C6=""),"",C6)</f>
        <v/>
      </c>
      <c r="R6" s="813"/>
      <c r="S6" s="813"/>
      <c r="T6" s="813"/>
      <c r="U6" s="814"/>
      <c r="V6" s="202" t="str">
        <f>IF(N6=0,"",H6)</f>
        <v/>
      </c>
      <c r="W6" s="203">
        <f>IF(OR(V6="",V6=0),0,(Projeto!$AD$8*((1+Projeto!$AD$8)^V6))/(((1+Projeto!$AD$8)^V6)-1))</f>
        <v>0</v>
      </c>
      <c r="X6" s="204">
        <f>IF(AND(K6&gt;0,CustoContabil!$F$6&gt;0),K6*(CustoContabil!$F$21/CustoContabil!$F$6)*W6,0)</f>
        <v>0</v>
      </c>
      <c r="Y6" s="204">
        <f>IF(AND(N6&gt;0,CustoContabil!$D$6&gt;0),N6*(CustoContabil!$D$21/CustoContabil!$D$6)*W6,0)</f>
        <v>0</v>
      </c>
      <c r="Z6" s="205"/>
    </row>
    <row r="7" spans="2:26" ht="15" customHeight="1" x14ac:dyDescent="0.35">
      <c r="B7" s="199">
        <v>2</v>
      </c>
      <c r="C7" s="846"/>
      <c r="D7" s="846"/>
      <c r="E7" s="846"/>
      <c r="F7" s="846"/>
      <c r="G7" s="815"/>
      <c r="H7" s="19"/>
      <c r="I7" s="2"/>
      <c r="J7" s="1"/>
      <c r="K7" s="169">
        <f t="shared" ref="K7:K70" si="0">N7-L7-M7</f>
        <v>0</v>
      </c>
      <c r="L7" s="1"/>
      <c r="M7" s="1"/>
      <c r="N7" s="169">
        <f t="shared" ref="N7:N70" si="1">I7*J7</f>
        <v>0</v>
      </c>
      <c r="P7" s="199">
        <f t="shared" ref="P7:P70" si="2">B7</f>
        <v>2</v>
      </c>
      <c r="Q7" s="813" t="str">
        <f t="shared" ref="Q7:Q70" si="3">IF(OR(C7=0,C7=""),"",C7)</f>
        <v/>
      </c>
      <c r="R7" s="813"/>
      <c r="S7" s="813"/>
      <c r="T7" s="813"/>
      <c r="U7" s="814"/>
      <c r="V7" s="202" t="str">
        <f t="shared" ref="V7:V70" si="4">IF(N7=0,"",H7)</f>
        <v/>
      </c>
      <c r="W7" s="203">
        <f>IF(OR(V7="",V7=0),0,(Projeto!$AD$8*((1+Projeto!$AD$8)^V7))/(((1+Projeto!$AD$8)^V7)-1))</f>
        <v>0</v>
      </c>
      <c r="X7" s="204">
        <f>IF(AND(K7&gt;0,CustoContabil!$F$6&gt;0),K7*(CustoContabil!$F$21/CustoContabil!$F$6)*W7,0)</f>
        <v>0</v>
      </c>
      <c r="Y7" s="204">
        <f>IF(AND(N7&gt;0,CustoContabil!$D$6&gt;0),N7*(CustoContabil!$D$21/CustoContabil!$D$6)*W7,0)</f>
        <v>0</v>
      </c>
      <c r="Z7" s="205"/>
    </row>
    <row r="8" spans="2:26" ht="15" customHeight="1" x14ac:dyDescent="0.35">
      <c r="B8" s="199">
        <v>3</v>
      </c>
      <c r="C8" s="846"/>
      <c r="D8" s="846"/>
      <c r="E8" s="846"/>
      <c r="F8" s="846"/>
      <c r="G8" s="815"/>
      <c r="H8" s="19"/>
      <c r="I8" s="2"/>
      <c r="J8" s="1"/>
      <c r="K8" s="169">
        <f t="shared" si="0"/>
        <v>0</v>
      </c>
      <c r="L8" s="1"/>
      <c r="M8" s="1"/>
      <c r="N8" s="169">
        <f t="shared" si="1"/>
        <v>0</v>
      </c>
      <c r="P8" s="199">
        <f t="shared" si="2"/>
        <v>3</v>
      </c>
      <c r="Q8" s="813" t="str">
        <f t="shared" si="3"/>
        <v/>
      </c>
      <c r="R8" s="813"/>
      <c r="S8" s="813"/>
      <c r="T8" s="813"/>
      <c r="U8" s="814"/>
      <c r="V8" s="202" t="str">
        <f t="shared" si="4"/>
        <v/>
      </c>
      <c r="W8" s="203">
        <f>IF(OR(V8="",V8=0),0,(Projeto!$AD$8*((1+Projeto!$AD$8)^V8))/(((1+Projeto!$AD$8)^V8)-1))</f>
        <v>0</v>
      </c>
      <c r="X8" s="204">
        <f>IF(AND(K8&gt;0,CustoContabil!$F$6&gt;0),K8*(CustoContabil!$F$21/CustoContabil!$F$6)*W8,0)</f>
        <v>0</v>
      </c>
      <c r="Y8" s="204">
        <f>IF(AND(N8&gt;0,CustoContabil!$D$6&gt;0),N8*(CustoContabil!$D$21/CustoContabil!$D$6)*W8,0)</f>
        <v>0</v>
      </c>
      <c r="Z8" s="205"/>
    </row>
    <row r="9" spans="2:26" ht="15" customHeight="1" x14ac:dyDescent="0.35">
      <c r="B9" s="199">
        <v>4</v>
      </c>
      <c r="C9" s="846"/>
      <c r="D9" s="846"/>
      <c r="E9" s="846"/>
      <c r="F9" s="846"/>
      <c r="G9" s="815"/>
      <c r="H9" s="19"/>
      <c r="I9" s="2"/>
      <c r="J9" s="1"/>
      <c r="K9" s="169">
        <f t="shared" si="0"/>
        <v>0</v>
      </c>
      <c r="L9" s="1"/>
      <c r="M9" s="1"/>
      <c r="N9" s="169">
        <f t="shared" si="1"/>
        <v>0</v>
      </c>
      <c r="P9" s="199">
        <f t="shared" si="2"/>
        <v>4</v>
      </c>
      <c r="Q9" s="813" t="str">
        <f t="shared" si="3"/>
        <v/>
      </c>
      <c r="R9" s="813"/>
      <c r="S9" s="813"/>
      <c r="T9" s="813"/>
      <c r="U9" s="814"/>
      <c r="V9" s="202" t="str">
        <f t="shared" si="4"/>
        <v/>
      </c>
      <c r="W9" s="203">
        <f>IF(OR(V9="",V9=0),0,(Projeto!$AD$8*((1+Projeto!$AD$8)^V9))/(((1+Projeto!$AD$8)^V9)-1))</f>
        <v>0</v>
      </c>
      <c r="X9" s="204">
        <f>IF(AND(K9&gt;0,CustoContabil!$F$6&gt;0),K9*(CustoContabil!$F$21/CustoContabil!$F$6)*W9,0)</f>
        <v>0</v>
      </c>
      <c r="Y9" s="204">
        <f>IF(AND(N9&gt;0,CustoContabil!$D$6&gt;0),N9*(CustoContabil!$D$21/CustoContabil!$D$6)*W9,0)</f>
        <v>0</v>
      </c>
      <c r="Z9" s="205"/>
    </row>
    <row r="10" spans="2:26" ht="15" customHeight="1" x14ac:dyDescent="0.35">
      <c r="B10" s="199">
        <v>5</v>
      </c>
      <c r="C10" s="846"/>
      <c r="D10" s="846"/>
      <c r="E10" s="846"/>
      <c r="F10" s="846"/>
      <c r="G10" s="815"/>
      <c r="H10" s="19"/>
      <c r="I10" s="2"/>
      <c r="J10" s="1"/>
      <c r="K10" s="169">
        <f t="shared" si="0"/>
        <v>0</v>
      </c>
      <c r="L10" s="1"/>
      <c r="M10" s="1"/>
      <c r="N10" s="169">
        <f t="shared" si="1"/>
        <v>0</v>
      </c>
      <c r="P10" s="199">
        <f t="shared" si="2"/>
        <v>5</v>
      </c>
      <c r="Q10" s="813" t="str">
        <f t="shared" si="3"/>
        <v/>
      </c>
      <c r="R10" s="813"/>
      <c r="S10" s="813"/>
      <c r="T10" s="813"/>
      <c r="U10" s="814"/>
      <c r="V10" s="202" t="str">
        <f t="shared" si="4"/>
        <v/>
      </c>
      <c r="W10" s="203">
        <f>IF(OR(V10="",V10=0),0,(Projeto!$AD$8*((1+Projeto!$AD$8)^V10))/(((1+Projeto!$AD$8)^V10)-1))</f>
        <v>0</v>
      </c>
      <c r="X10" s="204">
        <f>IF(AND(K10&gt;0,CustoContabil!$F$6&gt;0),K10*(CustoContabil!$F$21/CustoContabil!$F$6)*W10,0)</f>
        <v>0</v>
      </c>
      <c r="Y10" s="204">
        <f>IF(AND(N10&gt;0,CustoContabil!$D$6&gt;0),N10*(CustoContabil!$D$21/CustoContabil!$D$6)*W10,0)</f>
        <v>0</v>
      </c>
      <c r="Z10" s="205"/>
    </row>
    <row r="11" spans="2:26" ht="15" customHeight="1" x14ac:dyDescent="0.35">
      <c r="B11" s="199">
        <v>6</v>
      </c>
      <c r="C11" s="846"/>
      <c r="D11" s="846"/>
      <c r="E11" s="846"/>
      <c r="F11" s="846"/>
      <c r="G11" s="815"/>
      <c r="H11" s="19"/>
      <c r="I11" s="2"/>
      <c r="J11" s="1"/>
      <c r="K11" s="169">
        <f t="shared" si="0"/>
        <v>0</v>
      </c>
      <c r="L11" s="1"/>
      <c r="M11" s="1"/>
      <c r="N11" s="169">
        <f t="shared" si="1"/>
        <v>0</v>
      </c>
      <c r="P11" s="199">
        <f t="shared" si="2"/>
        <v>6</v>
      </c>
      <c r="Q11" s="813" t="str">
        <f t="shared" si="3"/>
        <v/>
      </c>
      <c r="R11" s="813"/>
      <c r="S11" s="813"/>
      <c r="T11" s="813"/>
      <c r="U11" s="814"/>
      <c r="V11" s="202" t="str">
        <f t="shared" si="4"/>
        <v/>
      </c>
      <c r="W11" s="203">
        <f>IF(OR(V11="",V11=0),0,(Projeto!$AD$8*((1+Projeto!$AD$8)^V11))/(((1+Projeto!$AD$8)^V11)-1))</f>
        <v>0</v>
      </c>
      <c r="X11" s="204">
        <f>IF(AND(K11&gt;0,CustoContabil!$F$6&gt;0),K11*(CustoContabil!$F$21/CustoContabil!$F$6)*W11,0)</f>
        <v>0</v>
      </c>
      <c r="Y11" s="204">
        <f>IF(AND(N11&gt;0,CustoContabil!$D$6&gt;0),N11*(CustoContabil!$D$21/CustoContabil!$D$6)*W11,0)</f>
        <v>0</v>
      </c>
      <c r="Z11" s="205"/>
    </row>
    <row r="12" spans="2:26" ht="15" customHeight="1" x14ac:dyDescent="0.35">
      <c r="B12" s="199">
        <v>7</v>
      </c>
      <c r="C12" s="846"/>
      <c r="D12" s="846"/>
      <c r="E12" s="846"/>
      <c r="F12" s="846"/>
      <c r="G12" s="815"/>
      <c r="H12" s="19"/>
      <c r="I12" s="2"/>
      <c r="J12" s="1"/>
      <c r="K12" s="169">
        <f t="shared" si="0"/>
        <v>0</v>
      </c>
      <c r="L12" s="1"/>
      <c r="M12" s="1"/>
      <c r="N12" s="169">
        <f t="shared" si="1"/>
        <v>0</v>
      </c>
      <c r="P12" s="199">
        <f t="shared" si="2"/>
        <v>7</v>
      </c>
      <c r="Q12" s="813" t="str">
        <f t="shared" si="3"/>
        <v/>
      </c>
      <c r="R12" s="813"/>
      <c r="S12" s="813"/>
      <c r="T12" s="813"/>
      <c r="U12" s="814"/>
      <c r="V12" s="202" t="str">
        <f t="shared" si="4"/>
        <v/>
      </c>
      <c r="W12" s="203">
        <f>IF(OR(V12="",V12=0),0,(Projeto!$AD$8*((1+Projeto!$AD$8)^V12))/(((1+Projeto!$AD$8)^V12)-1))</f>
        <v>0</v>
      </c>
      <c r="X12" s="204">
        <f>IF(AND(K12&gt;0,CustoContabil!$F$6&gt;0),K12*(CustoContabil!$F$21/CustoContabil!$F$6)*W12,0)</f>
        <v>0</v>
      </c>
      <c r="Y12" s="204">
        <f>IF(AND(N12&gt;0,CustoContabil!$D$6&gt;0),N12*(CustoContabil!$D$21/CustoContabil!$D$6)*W12,0)</f>
        <v>0</v>
      </c>
      <c r="Z12" s="205"/>
    </row>
    <row r="13" spans="2:26" ht="15" customHeight="1" x14ac:dyDescent="0.35">
      <c r="B13" s="199">
        <v>8</v>
      </c>
      <c r="C13" s="846"/>
      <c r="D13" s="846"/>
      <c r="E13" s="846"/>
      <c r="F13" s="846"/>
      <c r="G13" s="815"/>
      <c r="H13" s="19"/>
      <c r="I13" s="2"/>
      <c r="J13" s="1"/>
      <c r="K13" s="169">
        <f t="shared" si="0"/>
        <v>0</v>
      </c>
      <c r="L13" s="1"/>
      <c r="M13" s="1"/>
      <c r="N13" s="169">
        <f t="shared" si="1"/>
        <v>0</v>
      </c>
      <c r="P13" s="199">
        <f t="shared" si="2"/>
        <v>8</v>
      </c>
      <c r="Q13" s="813" t="str">
        <f t="shared" si="3"/>
        <v/>
      </c>
      <c r="R13" s="813"/>
      <c r="S13" s="813"/>
      <c r="T13" s="813"/>
      <c r="U13" s="814"/>
      <c r="V13" s="202" t="str">
        <f t="shared" si="4"/>
        <v/>
      </c>
      <c r="W13" s="203">
        <f>IF(OR(V13="",V13=0),0,(Projeto!$AD$8*((1+Projeto!$AD$8)^V13))/(((1+Projeto!$AD$8)^V13)-1))</f>
        <v>0</v>
      </c>
      <c r="X13" s="204">
        <f>IF(AND(K13&gt;0,CustoContabil!$F$6&gt;0),K13*(CustoContabil!$F$21/CustoContabil!$F$6)*W13,0)</f>
        <v>0</v>
      </c>
      <c r="Y13" s="204">
        <f>IF(AND(N13&gt;0,CustoContabil!$D$6&gt;0),N13*(CustoContabil!$D$21/CustoContabil!$D$6)*W13,0)</f>
        <v>0</v>
      </c>
      <c r="Z13" s="205"/>
    </row>
    <row r="14" spans="2:26" ht="15" customHeight="1" x14ac:dyDescent="0.35">
      <c r="B14" s="199">
        <v>9</v>
      </c>
      <c r="C14" s="846"/>
      <c r="D14" s="846"/>
      <c r="E14" s="846"/>
      <c r="F14" s="846"/>
      <c r="G14" s="815"/>
      <c r="H14" s="19"/>
      <c r="I14" s="2"/>
      <c r="J14" s="1"/>
      <c r="K14" s="169">
        <f t="shared" si="0"/>
        <v>0</v>
      </c>
      <c r="L14" s="1"/>
      <c r="M14" s="1"/>
      <c r="N14" s="169">
        <f t="shared" si="1"/>
        <v>0</v>
      </c>
      <c r="P14" s="199">
        <f t="shared" si="2"/>
        <v>9</v>
      </c>
      <c r="Q14" s="813" t="str">
        <f t="shared" si="3"/>
        <v/>
      </c>
      <c r="R14" s="813"/>
      <c r="S14" s="813"/>
      <c r="T14" s="813"/>
      <c r="U14" s="814"/>
      <c r="V14" s="202" t="str">
        <f t="shared" si="4"/>
        <v/>
      </c>
      <c r="W14" s="203">
        <f>IF(OR(V14="",V14=0),0,(Projeto!$AD$8*((1+Projeto!$AD$8)^V14))/(((1+Projeto!$AD$8)^V14)-1))</f>
        <v>0</v>
      </c>
      <c r="X14" s="204">
        <f>IF(AND(K14&gt;0,CustoContabil!$F$6&gt;0),K14*(CustoContabil!$F$21/CustoContabil!$F$6)*W14,0)</f>
        <v>0</v>
      </c>
      <c r="Y14" s="204">
        <f>IF(AND(N14&gt;0,CustoContabil!$D$6&gt;0),N14*(CustoContabil!$D$21/CustoContabil!$D$6)*W14,0)</f>
        <v>0</v>
      </c>
      <c r="Z14" s="205"/>
    </row>
    <row r="15" spans="2:26" ht="15" customHeight="1" x14ac:dyDescent="0.35">
      <c r="B15" s="199">
        <v>10</v>
      </c>
      <c r="C15" s="846"/>
      <c r="D15" s="846"/>
      <c r="E15" s="846"/>
      <c r="F15" s="846"/>
      <c r="G15" s="815"/>
      <c r="H15" s="19"/>
      <c r="I15" s="2"/>
      <c r="J15" s="1"/>
      <c r="K15" s="169">
        <f t="shared" si="0"/>
        <v>0</v>
      </c>
      <c r="L15" s="1"/>
      <c r="M15" s="1"/>
      <c r="N15" s="169">
        <f t="shared" si="1"/>
        <v>0</v>
      </c>
      <c r="P15" s="199">
        <f t="shared" si="2"/>
        <v>10</v>
      </c>
      <c r="Q15" s="813" t="str">
        <f t="shared" si="3"/>
        <v/>
      </c>
      <c r="R15" s="813"/>
      <c r="S15" s="813"/>
      <c r="T15" s="813"/>
      <c r="U15" s="814"/>
      <c r="V15" s="202" t="str">
        <f t="shared" si="4"/>
        <v/>
      </c>
      <c r="W15" s="203">
        <f>IF(OR(V15="",V15=0),0,(Projeto!$AD$8*((1+Projeto!$AD$8)^V15))/(((1+Projeto!$AD$8)^V15)-1))</f>
        <v>0</v>
      </c>
      <c r="X15" s="204">
        <f>IF(AND(K15&gt;0,CustoContabil!$F$6&gt;0),K15*(CustoContabil!$F$21/CustoContabil!$F$6)*W15,0)</f>
        <v>0</v>
      </c>
      <c r="Y15" s="204">
        <f>IF(AND(N15&gt;0,CustoContabil!$D$6&gt;0),N15*(CustoContabil!$D$21/CustoContabil!$D$6)*W15,0)</f>
        <v>0</v>
      </c>
      <c r="Z15" s="205"/>
    </row>
    <row r="16" spans="2:26" ht="15" customHeight="1" x14ac:dyDescent="0.35">
      <c r="B16" s="199">
        <v>11</v>
      </c>
      <c r="C16" s="846"/>
      <c r="D16" s="846"/>
      <c r="E16" s="846"/>
      <c r="F16" s="846"/>
      <c r="G16" s="815"/>
      <c r="H16" s="19"/>
      <c r="I16" s="2"/>
      <c r="J16" s="1"/>
      <c r="K16" s="169">
        <f t="shared" si="0"/>
        <v>0</v>
      </c>
      <c r="L16" s="1"/>
      <c r="M16" s="1"/>
      <c r="N16" s="169">
        <f t="shared" si="1"/>
        <v>0</v>
      </c>
      <c r="P16" s="199">
        <f t="shared" si="2"/>
        <v>11</v>
      </c>
      <c r="Q16" s="813" t="str">
        <f t="shared" si="3"/>
        <v/>
      </c>
      <c r="R16" s="813"/>
      <c r="S16" s="813"/>
      <c r="T16" s="813"/>
      <c r="U16" s="814"/>
      <c r="V16" s="202" t="str">
        <f t="shared" si="4"/>
        <v/>
      </c>
      <c r="W16" s="203">
        <f>IF(OR(V16="",V16=0),0,(Projeto!$AD$8*((1+Projeto!$AD$8)^V16))/(((1+Projeto!$AD$8)^V16)-1))</f>
        <v>0</v>
      </c>
      <c r="X16" s="204">
        <f>IF(AND(K16&gt;0,CustoContabil!$F$6&gt;0),K16*(CustoContabil!$F$21/CustoContabil!$F$6)*W16,0)</f>
        <v>0</v>
      </c>
      <c r="Y16" s="204">
        <f>IF(AND(N16&gt;0,CustoContabil!$D$6&gt;0),N16*(CustoContabil!$D$21/CustoContabil!$D$6)*W16,0)</f>
        <v>0</v>
      </c>
      <c r="Z16" s="205"/>
    </row>
    <row r="17" spans="2:26" ht="15" customHeight="1" x14ac:dyDescent="0.35">
      <c r="B17" s="199">
        <v>12</v>
      </c>
      <c r="C17" s="846"/>
      <c r="D17" s="846"/>
      <c r="E17" s="846"/>
      <c r="F17" s="846"/>
      <c r="G17" s="815"/>
      <c r="H17" s="19"/>
      <c r="I17" s="2"/>
      <c r="J17" s="1"/>
      <c r="K17" s="169">
        <f t="shared" si="0"/>
        <v>0</v>
      </c>
      <c r="L17" s="1"/>
      <c r="M17" s="1"/>
      <c r="N17" s="169">
        <f t="shared" si="1"/>
        <v>0</v>
      </c>
      <c r="P17" s="199">
        <f t="shared" si="2"/>
        <v>12</v>
      </c>
      <c r="Q17" s="813" t="str">
        <f t="shared" si="3"/>
        <v/>
      </c>
      <c r="R17" s="813"/>
      <c r="S17" s="813"/>
      <c r="T17" s="813"/>
      <c r="U17" s="814"/>
      <c r="V17" s="202" t="str">
        <f t="shared" si="4"/>
        <v/>
      </c>
      <c r="W17" s="203">
        <f>IF(OR(V17="",V17=0),0,(Projeto!$AD$8*((1+Projeto!$AD$8)^V17))/(((1+Projeto!$AD$8)^V17)-1))</f>
        <v>0</v>
      </c>
      <c r="X17" s="204">
        <f>IF(AND(K17&gt;0,CustoContabil!$F$6&gt;0),K17*(CustoContabil!$F$21/CustoContabil!$F$6)*W17,0)</f>
        <v>0</v>
      </c>
      <c r="Y17" s="204">
        <f>IF(AND(N17&gt;0,CustoContabil!$D$6&gt;0),N17*(CustoContabil!$D$21/CustoContabil!$D$6)*W17,0)</f>
        <v>0</v>
      </c>
      <c r="Z17" s="205"/>
    </row>
    <row r="18" spans="2:26" ht="15" customHeight="1" x14ac:dyDescent="0.35">
      <c r="B18" s="199">
        <v>13</v>
      </c>
      <c r="C18" s="846"/>
      <c r="D18" s="846"/>
      <c r="E18" s="846"/>
      <c r="F18" s="846"/>
      <c r="G18" s="815"/>
      <c r="H18" s="19"/>
      <c r="I18" s="2"/>
      <c r="J18" s="1"/>
      <c r="K18" s="169">
        <f t="shared" si="0"/>
        <v>0</v>
      </c>
      <c r="L18" s="1"/>
      <c r="M18" s="1"/>
      <c r="N18" s="169">
        <f t="shared" si="1"/>
        <v>0</v>
      </c>
      <c r="P18" s="199">
        <f t="shared" si="2"/>
        <v>13</v>
      </c>
      <c r="Q18" s="813" t="str">
        <f t="shared" si="3"/>
        <v/>
      </c>
      <c r="R18" s="813"/>
      <c r="S18" s="813"/>
      <c r="T18" s="813"/>
      <c r="U18" s="814"/>
      <c r="V18" s="202" t="str">
        <f t="shared" si="4"/>
        <v/>
      </c>
      <c r="W18" s="203">
        <f>IF(OR(V18="",V18=0),0,(Projeto!$AD$8*((1+Projeto!$AD$8)^V18))/(((1+Projeto!$AD$8)^V18)-1))</f>
        <v>0</v>
      </c>
      <c r="X18" s="204">
        <f>IF(AND(K18&gt;0,CustoContabil!$F$6&gt;0),K18*(CustoContabil!$F$21/CustoContabil!$F$6)*W18,0)</f>
        <v>0</v>
      </c>
      <c r="Y18" s="204">
        <f>IF(AND(N18&gt;0,CustoContabil!$D$6&gt;0),N18*(CustoContabil!$D$21/CustoContabil!$D$6)*W18,0)</f>
        <v>0</v>
      </c>
      <c r="Z18" s="205"/>
    </row>
    <row r="19" spans="2:26" ht="15" customHeight="1" x14ac:dyDescent="0.35">
      <c r="B19" s="199">
        <v>14</v>
      </c>
      <c r="C19" s="846"/>
      <c r="D19" s="846"/>
      <c r="E19" s="846"/>
      <c r="F19" s="846"/>
      <c r="G19" s="815"/>
      <c r="H19" s="19"/>
      <c r="I19" s="2"/>
      <c r="J19" s="1"/>
      <c r="K19" s="169">
        <f t="shared" si="0"/>
        <v>0</v>
      </c>
      <c r="L19" s="1"/>
      <c r="M19" s="1"/>
      <c r="N19" s="169">
        <f t="shared" si="1"/>
        <v>0</v>
      </c>
      <c r="P19" s="199">
        <f t="shared" si="2"/>
        <v>14</v>
      </c>
      <c r="Q19" s="813" t="str">
        <f t="shared" si="3"/>
        <v/>
      </c>
      <c r="R19" s="813"/>
      <c r="S19" s="813"/>
      <c r="T19" s="813"/>
      <c r="U19" s="814"/>
      <c r="V19" s="202" t="str">
        <f t="shared" si="4"/>
        <v/>
      </c>
      <c r="W19" s="203">
        <f>IF(OR(V19="",V19=0),0,(Projeto!$AD$8*((1+Projeto!$AD$8)^V19))/(((1+Projeto!$AD$8)^V19)-1))</f>
        <v>0</v>
      </c>
      <c r="X19" s="204">
        <f>IF(AND(K19&gt;0,CustoContabil!$F$6&gt;0),K19*(CustoContabil!$F$21/CustoContabil!$F$6)*W19,0)</f>
        <v>0</v>
      </c>
      <c r="Y19" s="204">
        <f>IF(AND(N19&gt;0,CustoContabil!$D$6&gt;0),N19*(CustoContabil!$D$21/CustoContabil!$D$6)*W19,0)</f>
        <v>0</v>
      </c>
      <c r="Z19" s="205"/>
    </row>
    <row r="20" spans="2:26" ht="15" customHeight="1" x14ac:dyDescent="0.35">
      <c r="B20" s="199">
        <v>15</v>
      </c>
      <c r="C20" s="846"/>
      <c r="D20" s="846"/>
      <c r="E20" s="846"/>
      <c r="F20" s="846"/>
      <c r="G20" s="815"/>
      <c r="H20" s="19"/>
      <c r="I20" s="2"/>
      <c r="J20" s="1"/>
      <c r="K20" s="169">
        <f t="shared" si="0"/>
        <v>0</v>
      </c>
      <c r="L20" s="1"/>
      <c r="M20" s="1"/>
      <c r="N20" s="169">
        <f t="shared" si="1"/>
        <v>0</v>
      </c>
      <c r="P20" s="199">
        <f t="shared" si="2"/>
        <v>15</v>
      </c>
      <c r="Q20" s="813" t="str">
        <f t="shared" si="3"/>
        <v/>
      </c>
      <c r="R20" s="813"/>
      <c r="S20" s="813"/>
      <c r="T20" s="813"/>
      <c r="U20" s="814"/>
      <c r="V20" s="202" t="str">
        <f t="shared" si="4"/>
        <v/>
      </c>
      <c r="W20" s="203">
        <f>IF(OR(V20="",V20=0),0,(Projeto!$AD$8*((1+Projeto!$AD$8)^V20))/(((1+Projeto!$AD$8)^V20)-1))</f>
        <v>0</v>
      </c>
      <c r="X20" s="204">
        <f>IF(AND(K20&gt;0,CustoContabil!$F$6&gt;0),K20*(CustoContabil!$F$21/CustoContabil!$F$6)*W20,0)</f>
        <v>0</v>
      </c>
      <c r="Y20" s="204">
        <f>IF(AND(N20&gt;0,CustoContabil!$D$6&gt;0),N20*(CustoContabil!$D$21/CustoContabil!$D$6)*W20,0)</f>
        <v>0</v>
      </c>
      <c r="Z20" s="205"/>
    </row>
    <row r="21" spans="2:26" ht="15" customHeight="1" x14ac:dyDescent="0.35">
      <c r="B21" s="199">
        <v>16</v>
      </c>
      <c r="C21" s="846"/>
      <c r="D21" s="846"/>
      <c r="E21" s="846"/>
      <c r="F21" s="846"/>
      <c r="G21" s="815"/>
      <c r="H21" s="19"/>
      <c r="I21" s="2"/>
      <c r="J21" s="1"/>
      <c r="K21" s="169">
        <f t="shared" si="0"/>
        <v>0</v>
      </c>
      <c r="L21" s="1"/>
      <c r="M21" s="1"/>
      <c r="N21" s="169">
        <f t="shared" si="1"/>
        <v>0</v>
      </c>
      <c r="P21" s="199">
        <f t="shared" si="2"/>
        <v>16</v>
      </c>
      <c r="Q21" s="813" t="str">
        <f t="shared" si="3"/>
        <v/>
      </c>
      <c r="R21" s="813"/>
      <c r="S21" s="813"/>
      <c r="T21" s="813"/>
      <c r="U21" s="814"/>
      <c r="V21" s="202" t="str">
        <f t="shared" si="4"/>
        <v/>
      </c>
      <c r="W21" s="203">
        <f>IF(OR(V21="",V21=0),0,(Projeto!$AD$8*((1+Projeto!$AD$8)^V21))/(((1+Projeto!$AD$8)^V21)-1))</f>
        <v>0</v>
      </c>
      <c r="X21" s="204">
        <f>IF(AND(K21&gt;0,CustoContabil!$F$6&gt;0),K21*(CustoContabil!$F$21/CustoContabil!$F$6)*W21,0)</f>
        <v>0</v>
      </c>
      <c r="Y21" s="204">
        <f>IF(AND(N21&gt;0,CustoContabil!$D$6&gt;0),N21*(CustoContabil!$D$21/CustoContabil!$D$6)*W21,0)</f>
        <v>0</v>
      </c>
      <c r="Z21" s="205"/>
    </row>
    <row r="22" spans="2:26" ht="15" customHeight="1" x14ac:dyDescent="0.35">
      <c r="B22" s="199">
        <v>17</v>
      </c>
      <c r="C22" s="846"/>
      <c r="D22" s="846"/>
      <c r="E22" s="846"/>
      <c r="F22" s="846"/>
      <c r="G22" s="815"/>
      <c r="H22" s="19"/>
      <c r="I22" s="2"/>
      <c r="J22" s="1"/>
      <c r="K22" s="169">
        <f t="shared" si="0"/>
        <v>0</v>
      </c>
      <c r="L22" s="1"/>
      <c r="M22" s="1"/>
      <c r="N22" s="169">
        <f t="shared" si="1"/>
        <v>0</v>
      </c>
      <c r="P22" s="199">
        <f t="shared" si="2"/>
        <v>17</v>
      </c>
      <c r="Q22" s="813" t="str">
        <f t="shared" si="3"/>
        <v/>
      </c>
      <c r="R22" s="813"/>
      <c r="S22" s="813"/>
      <c r="T22" s="813"/>
      <c r="U22" s="814"/>
      <c r="V22" s="202" t="str">
        <f t="shared" si="4"/>
        <v/>
      </c>
      <c r="W22" s="203">
        <f>IF(OR(V22="",V22=0),0,(Projeto!$AD$8*((1+Projeto!$AD$8)^V22))/(((1+Projeto!$AD$8)^V22)-1))</f>
        <v>0</v>
      </c>
      <c r="X22" s="204">
        <f>IF(AND(K22&gt;0,CustoContabil!$F$6&gt;0),K22*(CustoContabil!$F$21/CustoContabil!$F$6)*W22,0)</f>
        <v>0</v>
      </c>
      <c r="Y22" s="204">
        <f>IF(AND(N22&gt;0,CustoContabil!$D$6&gt;0),N22*(CustoContabil!$D$21/CustoContabil!$D$6)*W22,0)</f>
        <v>0</v>
      </c>
      <c r="Z22" s="205"/>
    </row>
    <row r="23" spans="2:26" ht="15" customHeight="1" x14ac:dyDescent="0.35">
      <c r="B23" s="199">
        <v>18</v>
      </c>
      <c r="C23" s="846"/>
      <c r="D23" s="846"/>
      <c r="E23" s="846"/>
      <c r="F23" s="846"/>
      <c r="G23" s="815"/>
      <c r="H23" s="19"/>
      <c r="I23" s="2"/>
      <c r="J23" s="1"/>
      <c r="K23" s="169">
        <f t="shared" si="0"/>
        <v>0</v>
      </c>
      <c r="L23" s="1"/>
      <c r="M23" s="1"/>
      <c r="N23" s="169">
        <f t="shared" si="1"/>
        <v>0</v>
      </c>
      <c r="P23" s="199">
        <f t="shared" si="2"/>
        <v>18</v>
      </c>
      <c r="Q23" s="813" t="str">
        <f t="shared" si="3"/>
        <v/>
      </c>
      <c r="R23" s="813"/>
      <c r="S23" s="813"/>
      <c r="T23" s="813"/>
      <c r="U23" s="814"/>
      <c r="V23" s="202" t="str">
        <f t="shared" si="4"/>
        <v/>
      </c>
      <c r="W23" s="203">
        <f>IF(OR(V23="",V23=0),0,(Projeto!$AD$8*((1+Projeto!$AD$8)^V23))/(((1+Projeto!$AD$8)^V23)-1))</f>
        <v>0</v>
      </c>
      <c r="X23" s="204">
        <f>IF(AND(K23&gt;0,CustoContabil!$F$6&gt;0),K23*(CustoContabil!$F$21/CustoContabil!$F$6)*W23,0)</f>
        <v>0</v>
      </c>
      <c r="Y23" s="204">
        <f>IF(AND(N23&gt;0,CustoContabil!$D$6&gt;0),N23*(CustoContabil!$D$21/CustoContabil!$D$6)*W23,0)</f>
        <v>0</v>
      </c>
      <c r="Z23" s="205"/>
    </row>
    <row r="24" spans="2:26" ht="15" customHeight="1" x14ac:dyDescent="0.35">
      <c r="B24" s="199">
        <v>19</v>
      </c>
      <c r="C24" s="846"/>
      <c r="D24" s="846"/>
      <c r="E24" s="846"/>
      <c r="F24" s="846"/>
      <c r="G24" s="815"/>
      <c r="H24" s="19"/>
      <c r="I24" s="2"/>
      <c r="J24" s="1"/>
      <c r="K24" s="169">
        <f t="shared" si="0"/>
        <v>0</v>
      </c>
      <c r="L24" s="1"/>
      <c r="M24" s="1"/>
      <c r="N24" s="169">
        <f t="shared" si="1"/>
        <v>0</v>
      </c>
      <c r="P24" s="199">
        <f t="shared" si="2"/>
        <v>19</v>
      </c>
      <c r="Q24" s="813" t="str">
        <f t="shared" si="3"/>
        <v/>
      </c>
      <c r="R24" s="813"/>
      <c r="S24" s="813"/>
      <c r="T24" s="813"/>
      <c r="U24" s="814"/>
      <c r="V24" s="202" t="str">
        <f t="shared" si="4"/>
        <v/>
      </c>
      <c r="W24" s="203">
        <f>IF(OR(V24="",V24=0),0,(Projeto!$AD$8*((1+Projeto!$AD$8)^V24))/(((1+Projeto!$AD$8)^V24)-1))</f>
        <v>0</v>
      </c>
      <c r="X24" s="204">
        <f>IF(AND(K24&gt;0,CustoContabil!$F$6&gt;0),K24*(CustoContabil!$F$21/CustoContabil!$F$6)*W24,0)</f>
        <v>0</v>
      </c>
      <c r="Y24" s="204">
        <f>IF(AND(N24&gt;0,CustoContabil!$D$6&gt;0),N24*(CustoContabil!$D$21/CustoContabil!$D$6)*W24,0)</f>
        <v>0</v>
      </c>
      <c r="Z24" s="205"/>
    </row>
    <row r="25" spans="2:26" ht="15" customHeight="1" x14ac:dyDescent="0.35">
      <c r="B25" s="199">
        <v>20</v>
      </c>
      <c r="C25" s="846"/>
      <c r="D25" s="846"/>
      <c r="E25" s="846"/>
      <c r="F25" s="846"/>
      <c r="G25" s="815"/>
      <c r="H25" s="19"/>
      <c r="I25" s="2"/>
      <c r="J25" s="1"/>
      <c r="K25" s="169">
        <f t="shared" si="0"/>
        <v>0</v>
      </c>
      <c r="L25" s="1"/>
      <c r="M25" s="1"/>
      <c r="N25" s="169">
        <f t="shared" si="1"/>
        <v>0</v>
      </c>
      <c r="P25" s="199">
        <f t="shared" si="2"/>
        <v>20</v>
      </c>
      <c r="Q25" s="813" t="str">
        <f t="shared" si="3"/>
        <v/>
      </c>
      <c r="R25" s="813"/>
      <c r="S25" s="813"/>
      <c r="T25" s="813"/>
      <c r="U25" s="814"/>
      <c r="V25" s="202" t="str">
        <f t="shared" si="4"/>
        <v/>
      </c>
      <c r="W25" s="203">
        <f>IF(OR(V25="",V25=0),0,(Projeto!$AD$8*((1+Projeto!$AD$8)^V25))/(((1+Projeto!$AD$8)^V25)-1))</f>
        <v>0</v>
      </c>
      <c r="X25" s="204">
        <f>IF(AND(K25&gt;0,CustoContabil!$F$6&gt;0),K25*(CustoContabil!$F$21/CustoContabil!$F$6)*W25,0)</f>
        <v>0</v>
      </c>
      <c r="Y25" s="204">
        <f>IF(AND(N25&gt;0,CustoContabil!$D$6&gt;0),N25*(CustoContabil!$D$21/CustoContabil!$D$6)*W25,0)</f>
        <v>0</v>
      </c>
      <c r="Z25" s="205"/>
    </row>
    <row r="26" spans="2:26" ht="15" customHeight="1" outlineLevel="1" x14ac:dyDescent="0.35">
      <c r="B26" s="199">
        <v>21</v>
      </c>
      <c r="C26" s="846"/>
      <c r="D26" s="846"/>
      <c r="E26" s="846"/>
      <c r="F26" s="846"/>
      <c r="G26" s="815"/>
      <c r="H26" s="19"/>
      <c r="I26" s="2"/>
      <c r="J26" s="1"/>
      <c r="K26" s="169">
        <f t="shared" si="0"/>
        <v>0</v>
      </c>
      <c r="L26" s="1"/>
      <c r="M26" s="1"/>
      <c r="N26" s="169">
        <f t="shared" si="1"/>
        <v>0</v>
      </c>
      <c r="P26" s="199">
        <f t="shared" si="2"/>
        <v>21</v>
      </c>
      <c r="Q26" s="813" t="str">
        <f t="shared" si="3"/>
        <v/>
      </c>
      <c r="R26" s="813"/>
      <c r="S26" s="813"/>
      <c r="T26" s="813"/>
      <c r="U26" s="814"/>
      <c r="V26" s="202" t="str">
        <f t="shared" si="4"/>
        <v/>
      </c>
      <c r="W26" s="203">
        <f>IF(OR(V26="",V26=0),0,(Projeto!$AD$8*((1+Projeto!$AD$8)^V26))/(((1+Projeto!$AD$8)^V26)-1))</f>
        <v>0</v>
      </c>
      <c r="X26" s="204">
        <f>IF(AND(K26&gt;0,CustoContabil!$F$6&gt;0),K26*(CustoContabil!$F$21/CustoContabil!$F$6)*W26,0)</f>
        <v>0</v>
      </c>
      <c r="Y26" s="204">
        <f>IF(AND(N26&gt;0,CustoContabil!$D$6&gt;0),N26*(CustoContabil!$D$21/CustoContabil!$D$6)*W26,0)</f>
        <v>0</v>
      </c>
      <c r="Z26" s="205"/>
    </row>
    <row r="27" spans="2:26" ht="15" customHeight="1" outlineLevel="1" x14ac:dyDescent="0.35">
      <c r="B27" s="199">
        <v>22</v>
      </c>
      <c r="C27" s="846"/>
      <c r="D27" s="846"/>
      <c r="E27" s="846"/>
      <c r="F27" s="846"/>
      <c r="G27" s="815"/>
      <c r="H27" s="19"/>
      <c r="I27" s="2"/>
      <c r="J27" s="1"/>
      <c r="K27" s="169">
        <f t="shared" si="0"/>
        <v>0</v>
      </c>
      <c r="L27" s="1"/>
      <c r="M27" s="1"/>
      <c r="N27" s="169">
        <f t="shared" si="1"/>
        <v>0</v>
      </c>
      <c r="P27" s="199">
        <f t="shared" si="2"/>
        <v>22</v>
      </c>
      <c r="Q27" s="813" t="str">
        <f t="shared" si="3"/>
        <v/>
      </c>
      <c r="R27" s="813"/>
      <c r="S27" s="813"/>
      <c r="T27" s="813"/>
      <c r="U27" s="814"/>
      <c r="V27" s="202" t="str">
        <f t="shared" si="4"/>
        <v/>
      </c>
      <c r="W27" s="203">
        <f>IF(OR(V27="",V27=0),0,(Projeto!$AD$8*((1+Projeto!$AD$8)^V27))/(((1+Projeto!$AD$8)^V27)-1))</f>
        <v>0</v>
      </c>
      <c r="X27" s="204">
        <f>IF(AND(K27&gt;0,CustoContabil!$F$6&gt;0),K27*(CustoContabil!$F$21/CustoContabil!$F$6)*W27,0)</f>
        <v>0</v>
      </c>
      <c r="Y27" s="204">
        <f>IF(AND(N27&gt;0,CustoContabil!$D$6&gt;0),N27*(CustoContabil!$D$21/CustoContabil!$D$6)*W27,0)</f>
        <v>0</v>
      </c>
      <c r="Z27" s="205"/>
    </row>
    <row r="28" spans="2:26" ht="15" customHeight="1" outlineLevel="1" x14ac:dyDescent="0.35">
      <c r="B28" s="199">
        <v>23</v>
      </c>
      <c r="C28" s="846"/>
      <c r="D28" s="846"/>
      <c r="E28" s="846"/>
      <c r="F28" s="846"/>
      <c r="G28" s="815"/>
      <c r="H28" s="19"/>
      <c r="I28" s="2"/>
      <c r="J28" s="1"/>
      <c r="K28" s="169">
        <f t="shared" si="0"/>
        <v>0</v>
      </c>
      <c r="L28" s="1"/>
      <c r="M28" s="1"/>
      <c r="N28" s="169">
        <f t="shared" si="1"/>
        <v>0</v>
      </c>
      <c r="P28" s="199">
        <f t="shared" si="2"/>
        <v>23</v>
      </c>
      <c r="Q28" s="813" t="str">
        <f t="shared" si="3"/>
        <v/>
      </c>
      <c r="R28" s="813"/>
      <c r="S28" s="813"/>
      <c r="T28" s="813"/>
      <c r="U28" s="814"/>
      <c r="V28" s="202" t="str">
        <f t="shared" si="4"/>
        <v/>
      </c>
      <c r="W28" s="203">
        <f>IF(OR(V28="",V28=0),0,(Projeto!$AD$8*((1+Projeto!$AD$8)^V28))/(((1+Projeto!$AD$8)^V28)-1))</f>
        <v>0</v>
      </c>
      <c r="X28" s="204">
        <f>IF(AND(K28&gt;0,CustoContabil!$F$6&gt;0),K28*(CustoContabil!$F$21/CustoContabil!$F$6)*W28,0)</f>
        <v>0</v>
      </c>
      <c r="Y28" s="204">
        <f>IF(AND(N28&gt;0,CustoContabil!$D$6&gt;0),N28*(CustoContabil!$D$21/CustoContabil!$D$6)*W28,0)</f>
        <v>0</v>
      </c>
      <c r="Z28" s="205"/>
    </row>
    <row r="29" spans="2:26" ht="15" customHeight="1" outlineLevel="1" x14ac:dyDescent="0.35">
      <c r="B29" s="199">
        <v>24</v>
      </c>
      <c r="C29" s="846"/>
      <c r="D29" s="846"/>
      <c r="E29" s="846"/>
      <c r="F29" s="846"/>
      <c r="G29" s="815"/>
      <c r="H29" s="19"/>
      <c r="I29" s="2"/>
      <c r="J29" s="1"/>
      <c r="K29" s="169">
        <f t="shared" si="0"/>
        <v>0</v>
      </c>
      <c r="L29" s="1"/>
      <c r="M29" s="1"/>
      <c r="N29" s="169">
        <f t="shared" si="1"/>
        <v>0</v>
      </c>
      <c r="P29" s="199">
        <f t="shared" si="2"/>
        <v>24</v>
      </c>
      <c r="Q29" s="813" t="str">
        <f t="shared" si="3"/>
        <v/>
      </c>
      <c r="R29" s="813"/>
      <c r="S29" s="813"/>
      <c r="T29" s="813"/>
      <c r="U29" s="814"/>
      <c r="V29" s="202" t="str">
        <f t="shared" si="4"/>
        <v/>
      </c>
      <c r="W29" s="203">
        <f>IF(OR(V29="",V29=0),0,(Projeto!$AD$8*((1+Projeto!$AD$8)^V29))/(((1+Projeto!$AD$8)^V29)-1))</f>
        <v>0</v>
      </c>
      <c r="X29" s="204">
        <f>IF(AND(K29&gt;0,CustoContabil!$F$6&gt;0),K29*(CustoContabil!$F$21/CustoContabil!$F$6)*W29,0)</f>
        <v>0</v>
      </c>
      <c r="Y29" s="204">
        <f>IF(AND(N29&gt;0,CustoContabil!$D$6&gt;0),N29*(CustoContabil!$D$21/CustoContabil!$D$6)*W29,0)</f>
        <v>0</v>
      </c>
      <c r="Z29" s="205"/>
    </row>
    <row r="30" spans="2:26" ht="15" customHeight="1" outlineLevel="1" x14ac:dyDescent="0.35">
      <c r="B30" s="199">
        <v>25</v>
      </c>
      <c r="C30" s="846"/>
      <c r="D30" s="846"/>
      <c r="E30" s="846"/>
      <c r="F30" s="846"/>
      <c r="G30" s="815"/>
      <c r="H30" s="19"/>
      <c r="I30" s="2"/>
      <c r="J30" s="1"/>
      <c r="K30" s="169">
        <f t="shared" si="0"/>
        <v>0</v>
      </c>
      <c r="L30" s="1"/>
      <c r="M30" s="1"/>
      <c r="N30" s="169">
        <f t="shared" si="1"/>
        <v>0</v>
      </c>
      <c r="P30" s="199">
        <f t="shared" si="2"/>
        <v>25</v>
      </c>
      <c r="Q30" s="813" t="str">
        <f t="shared" si="3"/>
        <v/>
      </c>
      <c r="R30" s="813"/>
      <c r="S30" s="813"/>
      <c r="T30" s="813"/>
      <c r="U30" s="814"/>
      <c r="V30" s="202" t="str">
        <f t="shared" si="4"/>
        <v/>
      </c>
      <c r="W30" s="203">
        <f>IF(OR(V30="",V30=0),0,(Projeto!$AD$8*((1+Projeto!$AD$8)^V30))/(((1+Projeto!$AD$8)^V30)-1))</f>
        <v>0</v>
      </c>
      <c r="X30" s="204">
        <f>IF(AND(K30&gt;0,CustoContabil!$F$6&gt;0),K30*(CustoContabil!$F$21/CustoContabil!$F$6)*W30,0)</f>
        <v>0</v>
      </c>
      <c r="Y30" s="204">
        <f>IF(AND(N30&gt;0,CustoContabil!$D$6&gt;0),N30*(CustoContabil!$D$21/CustoContabil!$D$6)*W30,0)</f>
        <v>0</v>
      </c>
      <c r="Z30" s="205"/>
    </row>
    <row r="31" spans="2:26" ht="15" customHeight="1" outlineLevel="1" x14ac:dyDescent="0.35">
      <c r="B31" s="199">
        <v>26</v>
      </c>
      <c r="C31" s="846"/>
      <c r="D31" s="846"/>
      <c r="E31" s="846"/>
      <c r="F31" s="846"/>
      <c r="G31" s="815"/>
      <c r="H31" s="19"/>
      <c r="I31" s="2"/>
      <c r="J31" s="1"/>
      <c r="K31" s="169">
        <f t="shared" si="0"/>
        <v>0</v>
      </c>
      <c r="L31" s="1"/>
      <c r="M31" s="1"/>
      <c r="N31" s="169">
        <f t="shared" si="1"/>
        <v>0</v>
      </c>
      <c r="P31" s="199">
        <f t="shared" si="2"/>
        <v>26</v>
      </c>
      <c r="Q31" s="813" t="str">
        <f t="shared" si="3"/>
        <v/>
      </c>
      <c r="R31" s="813"/>
      <c r="S31" s="813"/>
      <c r="T31" s="813"/>
      <c r="U31" s="814"/>
      <c r="V31" s="202" t="str">
        <f t="shared" si="4"/>
        <v/>
      </c>
      <c r="W31" s="203">
        <f>IF(OR(V31="",V31=0),0,(Projeto!$AD$8*((1+Projeto!$AD$8)^V31))/(((1+Projeto!$AD$8)^V31)-1))</f>
        <v>0</v>
      </c>
      <c r="X31" s="204">
        <f>IF(AND(K31&gt;0,CustoContabil!$F$6&gt;0),K31*(CustoContabil!$F$21/CustoContabil!$F$6)*W31,0)</f>
        <v>0</v>
      </c>
      <c r="Y31" s="204">
        <f>IF(AND(N31&gt;0,CustoContabil!$D$6&gt;0),N31*(CustoContabil!$D$21/CustoContabil!$D$6)*W31,0)</f>
        <v>0</v>
      </c>
      <c r="Z31" s="205"/>
    </row>
    <row r="32" spans="2:26" ht="15" customHeight="1" outlineLevel="1" x14ac:dyDescent="0.35">
      <c r="B32" s="199">
        <v>27</v>
      </c>
      <c r="C32" s="846"/>
      <c r="D32" s="846"/>
      <c r="E32" s="846"/>
      <c r="F32" s="846"/>
      <c r="G32" s="815"/>
      <c r="H32" s="19"/>
      <c r="I32" s="2"/>
      <c r="J32" s="1"/>
      <c r="K32" s="169">
        <f t="shared" si="0"/>
        <v>0</v>
      </c>
      <c r="L32" s="1"/>
      <c r="M32" s="1"/>
      <c r="N32" s="169">
        <f t="shared" si="1"/>
        <v>0</v>
      </c>
      <c r="P32" s="199">
        <f t="shared" si="2"/>
        <v>27</v>
      </c>
      <c r="Q32" s="813" t="str">
        <f t="shared" si="3"/>
        <v/>
      </c>
      <c r="R32" s="813"/>
      <c r="S32" s="813"/>
      <c r="T32" s="813"/>
      <c r="U32" s="814"/>
      <c r="V32" s="202" t="str">
        <f t="shared" si="4"/>
        <v/>
      </c>
      <c r="W32" s="203">
        <f>IF(OR(V32="",V32=0),0,(Projeto!$AD$8*((1+Projeto!$AD$8)^V32))/(((1+Projeto!$AD$8)^V32)-1))</f>
        <v>0</v>
      </c>
      <c r="X32" s="204">
        <f>IF(AND(K32&gt;0,CustoContabil!$F$6&gt;0),K32*(CustoContabil!$F$21/CustoContabil!$F$6)*W32,0)</f>
        <v>0</v>
      </c>
      <c r="Y32" s="204">
        <f>IF(AND(N32&gt;0,CustoContabil!$D$6&gt;0),N32*(CustoContabil!$D$21/CustoContabil!$D$6)*W32,0)</f>
        <v>0</v>
      </c>
      <c r="Z32" s="205"/>
    </row>
    <row r="33" spans="2:26" ht="15" customHeight="1" outlineLevel="1" x14ac:dyDescent="0.35">
      <c r="B33" s="199">
        <v>28</v>
      </c>
      <c r="C33" s="846"/>
      <c r="D33" s="846"/>
      <c r="E33" s="846"/>
      <c r="F33" s="846"/>
      <c r="G33" s="815"/>
      <c r="H33" s="19"/>
      <c r="I33" s="2"/>
      <c r="J33" s="1"/>
      <c r="K33" s="169">
        <f t="shared" si="0"/>
        <v>0</v>
      </c>
      <c r="L33" s="1"/>
      <c r="M33" s="1"/>
      <c r="N33" s="169">
        <f t="shared" si="1"/>
        <v>0</v>
      </c>
      <c r="P33" s="199">
        <f t="shared" si="2"/>
        <v>28</v>
      </c>
      <c r="Q33" s="813" t="str">
        <f t="shared" si="3"/>
        <v/>
      </c>
      <c r="R33" s="813"/>
      <c r="S33" s="813"/>
      <c r="T33" s="813"/>
      <c r="U33" s="814"/>
      <c r="V33" s="202" t="str">
        <f t="shared" si="4"/>
        <v/>
      </c>
      <c r="W33" s="203">
        <f>IF(OR(V33="",V33=0),0,(Projeto!$AD$8*((1+Projeto!$AD$8)^V33))/(((1+Projeto!$AD$8)^V33)-1))</f>
        <v>0</v>
      </c>
      <c r="X33" s="204">
        <f>IF(AND(K33&gt;0,CustoContabil!$F$6&gt;0),K33*(CustoContabil!$F$21/CustoContabil!$F$6)*W33,0)</f>
        <v>0</v>
      </c>
      <c r="Y33" s="204">
        <f>IF(AND(N33&gt;0,CustoContabil!$D$6&gt;0),N33*(CustoContabil!$D$21/CustoContabil!$D$6)*W33,0)</f>
        <v>0</v>
      </c>
      <c r="Z33" s="205"/>
    </row>
    <row r="34" spans="2:26" ht="15" customHeight="1" outlineLevel="1" x14ac:dyDescent="0.35">
      <c r="B34" s="199">
        <v>29</v>
      </c>
      <c r="C34" s="846"/>
      <c r="D34" s="846"/>
      <c r="E34" s="846"/>
      <c r="F34" s="846"/>
      <c r="G34" s="815"/>
      <c r="H34" s="19"/>
      <c r="I34" s="2"/>
      <c r="J34" s="1"/>
      <c r="K34" s="169">
        <f t="shared" si="0"/>
        <v>0</v>
      </c>
      <c r="L34" s="1"/>
      <c r="M34" s="1"/>
      <c r="N34" s="169">
        <f t="shared" si="1"/>
        <v>0</v>
      </c>
      <c r="P34" s="199">
        <f t="shared" si="2"/>
        <v>29</v>
      </c>
      <c r="Q34" s="813" t="str">
        <f t="shared" si="3"/>
        <v/>
      </c>
      <c r="R34" s="813"/>
      <c r="S34" s="813"/>
      <c r="T34" s="813"/>
      <c r="U34" s="814"/>
      <c r="V34" s="202" t="str">
        <f t="shared" si="4"/>
        <v/>
      </c>
      <c r="W34" s="203">
        <f>IF(OR(V34="",V34=0),0,(Projeto!$AD$8*((1+Projeto!$AD$8)^V34))/(((1+Projeto!$AD$8)^V34)-1))</f>
        <v>0</v>
      </c>
      <c r="X34" s="204">
        <f>IF(AND(K34&gt;0,CustoContabil!$F$6&gt;0),K34*(CustoContabil!$F$21/CustoContabil!$F$6)*W34,0)</f>
        <v>0</v>
      </c>
      <c r="Y34" s="204">
        <f>IF(AND(N34&gt;0,CustoContabil!$D$6&gt;0),N34*(CustoContabil!$D$21/CustoContabil!$D$6)*W34,0)</f>
        <v>0</v>
      </c>
      <c r="Z34" s="205"/>
    </row>
    <row r="35" spans="2:26" ht="15" customHeight="1" outlineLevel="1" x14ac:dyDescent="0.35">
      <c r="B35" s="199">
        <v>30</v>
      </c>
      <c r="C35" s="846"/>
      <c r="D35" s="846"/>
      <c r="E35" s="846"/>
      <c r="F35" s="846"/>
      <c r="G35" s="815"/>
      <c r="H35" s="19"/>
      <c r="I35" s="2"/>
      <c r="J35" s="1"/>
      <c r="K35" s="169">
        <f t="shared" si="0"/>
        <v>0</v>
      </c>
      <c r="L35" s="1"/>
      <c r="M35" s="1"/>
      <c r="N35" s="169">
        <f t="shared" si="1"/>
        <v>0</v>
      </c>
      <c r="P35" s="199">
        <f t="shared" si="2"/>
        <v>30</v>
      </c>
      <c r="Q35" s="813" t="str">
        <f t="shared" si="3"/>
        <v/>
      </c>
      <c r="R35" s="813"/>
      <c r="S35" s="813"/>
      <c r="T35" s="813"/>
      <c r="U35" s="814"/>
      <c r="V35" s="202" t="str">
        <f t="shared" si="4"/>
        <v/>
      </c>
      <c r="W35" s="203">
        <f>IF(OR(V35="",V35=0),0,(Projeto!$AD$8*((1+Projeto!$AD$8)^V35))/(((1+Projeto!$AD$8)^V35)-1))</f>
        <v>0</v>
      </c>
      <c r="X35" s="204">
        <f>IF(AND(K35&gt;0,CustoContabil!$F$6&gt;0),K35*(CustoContabil!$F$21/CustoContabil!$F$6)*W35,0)</f>
        <v>0</v>
      </c>
      <c r="Y35" s="204">
        <f>IF(AND(N35&gt;0,CustoContabil!$D$6&gt;0),N35*(CustoContabil!$D$21/CustoContabil!$D$6)*W35,0)</f>
        <v>0</v>
      </c>
      <c r="Z35" s="205"/>
    </row>
    <row r="36" spans="2:26" ht="15" customHeight="1" outlineLevel="1" x14ac:dyDescent="0.35">
      <c r="B36" s="199">
        <v>31</v>
      </c>
      <c r="C36" s="846"/>
      <c r="D36" s="846"/>
      <c r="E36" s="846"/>
      <c r="F36" s="846"/>
      <c r="G36" s="815"/>
      <c r="H36" s="19"/>
      <c r="I36" s="2"/>
      <c r="J36" s="1"/>
      <c r="K36" s="169">
        <f t="shared" si="0"/>
        <v>0</v>
      </c>
      <c r="L36" s="1"/>
      <c r="M36" s="1"/>
      <c r="N36" s="169">
        <f t="shared" si="1"/>
        <v>0</v>
      </c>
      <c r="P36" s="199">
        <f t="shared" si="2"/>
        <v>31</v>
      </c>
      <c r="Q36" s="813" t="str">
        <f t="shared" si="3"/>
        <v/>
      </c>
      <c r="R36" s="813"/>
      <c r="S36" s="813"/>
      <c r="T36" s="813"/>
      <c r="U36" s="814"/>
      <c r="V36" s="202" t="str">
        <f t="shared" si="4"/>
        <v/>
      </c>
      <c r="W36" s="203">
        <f>IF(OR(V36="",V36=0),0,(Projeto!$AD$8*((1+Projeto!$AD$8)^V36))/(((1+Projeto!$AD$8)^V36)-1))</f>
        <v>0</v>
      </c>
      <c r="X36" s="204">
        <f>IF(AND(K36&gt;0,CustoContabil!$F$6&gt;0),K36*(CustoContabil!$F$21/CustoContabil!$F$6)*W36,0)</f>
        <v>0</v>
      </c>
      <c r="Y36" s="204">
        <f>IF(AND(N36&gt;0,CustoContabil!$D$6&gt;0),N36*(CustoContabil!$D$21/CustoContabil!$D$6)*W36,0)</f>
        <v>0</v>
      </c>
      <c r="Z36" s="205"/>
    </row>
    <row r="37" spans="2:26" ht="15" customHeight="1" outlineLevel="1" x14ac:dyDescent="0.35">
      <c r="B37" s="199">
        <v>32</v>
      </c>
      <c r="C37" s="846"/>
      <c r="D37" s="846"/>
      <c r="E37" s="846"/>
      <c r="F37" s="846"/>
      <c r="G37" s="815"/>
      <c r="H37" s="19"/>
      <c r="I37" s="2"/>
      <c r="J37" s="1"/>
      <c r="K37" s="169">
        <f t="shared" si="0"/>
        <v>0</v>
      </c>
      <c r="L37" s="1"/>
      <c r="M37" s="1"/>
      <c r="N37" s="169">
        <f t="shared" si="1"/>
        <v>0</v>
      </c>
      <c r="P37" s="199">
        <f t="shared" si="2"/>
        <v>32</v>
      </c>
      <c r="Q37" s="813" t="str">
        <f t="shared" si="3"/>
        <v/>
      </c>
      <c r="R37" s="813"/>
      <c r="S37" s="813"/>
      <c r="T37" s="813"/>
      <c r="U37" s="814"/>
      <c r="V37" s="202" t="str">
        <f t="shared" si="4"/>
        <v/>
      </c>
      <c r="W37" s="203">
        <f>IF(OR(V37="",V37=0),0,(Projeto!$AD$8*((1+Projeto!$AD$8)^V37))/(((1+Projeto!$AD$8)^V37)-1))</f>
        <v>0</v>
      </c>
      <c r="X37" s="204">
        <f>IF(AND(K37&gt;0,CustoContabil!$F$6&gt;0),K37*(CustoContabil!$F$21/CustoContabil!$F$6)*W37,0)</f>
        <v>0</v>
      </c>
      <c r="Y37" s="204">
        <f>IF(AND(N37&gt;0,CustoContabil!$D$6&gt;0),N37*(CustoContabil!$D$21/CustoContabil!$D$6)*W37,0)</f>
        <v>0</v>
      </c>
      <c r="Z37" s="205"/>
    </row>
    <row r="38" spans="2:26" ht="15" customHeight="1" outlineLevel="1" x14ac:dyDescent="0.35">
      <c r="B38" s="199">
        <v>33</v>
      </c>
      <c r="C38" s="846"/>
      <c r="D38" s="846"/>
      <c r="E38" s="846"/>
      <c r="F38" s="846"/>
      <c r="G38" s="815"/>
      <c r="H38" s="19"/>
      <c r="I38" s="2"/>
      <c r="J38" s="1"/>
      <c r="K38" s="169">
        <f t="shared" si="0"/>
        <v>0</v>
      </c>
      <c r="L38" s="1"/>
      <c r="M38" s="1"/>
      <c r="N38" s="169">
        <f t="shared" si="1"/>
        <v>0</v>
      </c>
      <c r="P38" s="199">
        <f t="shared" si="2"/>
        <v>33</v>
      </c>
      <c r="Q38" s="813" t="str">
        <f t="shared" si="3"/>
        <v/>
      </c>
      <c r="R38" s="813"/>
      <c r="S38" s="813"/>
      <c r="T38" s="813"/>
      <c r="U38" s="814"/>
      <c r="V38" s="202" t="str">
        <f t="shared" si="4"/>
        <v/>
      </c>
      <c r="W38" s="203">
        <f>IF(OR(V38="",V38=0),0,(Projeto!$AD$8*((1+Projeto!$AD$8)^V38))/(((1+Projeto!$AD$8)^V38)-1))</f>
        <v>0</v>
      </c>
      <c r="X38" s="204">
        <f>IF(AND(K38&gt;0,CustoContabil!$F$6&gt;0),K38*(CustoContabil!$F$21/CustoContabil!$F$6)*W38,0)</f>
        <v>0</v>
      </c>
      <c r="Y38" s="204">
        <f>IF(AND(N38&gt;0,CustoContabil!$D$6&gt;0),N38*(CustoContabil!$D$21/CustoContabil!$D$6)*W38,0)</f>
        <v>0</v>
      </c>
      <c r="Z38" s="205"/>
    </row>
    <row r="39" spans="2:26" ht="15" customHeight="1" outlineLevel="1" x14ac:dyDescent="0.35">
      <c r="B39" s="199">
        <v>34</v>
      </c>
      <c r="C39" s="846"/>
      <c r="D39" s="846"/>
      <c r="E39" s="846"/>
      <c r="F39" s="846"/>
      <c r="G39" s="815"/>
      <c r="H39" s="19"/>
      <c r="I39" s="2"/>
      <c r="J39" s="1"/>
      <c r="K39" s="169">
        <f t="shared" si="0"/>
        <v>0</v>
      </c>
      <c r="L39" s="1"/>
      <c r="M39" s="1"/>
      <c r="N39" s="169">
        <f t="shared" si="1"/>
        <v>0</v>
      </c>
      <c r="P39" s="199">
        <f t="shared" si="2"/>
        <v>34</v>
      </c>
      <c r="Q39" s="813" t="str">
        <f t="shared" si="3"/>
        <v/>
      </c>
      <c r="R39" s="813"/>
      <c r="S39" s="813"/>
      <c r="T39" s="813"/>
      <c r="U39" s="814"/>
      <c r="V39" s="202" t="str">
        <f t="shared" si="4"/>
        <v/>
      </c>
      <c r="W39" s="203">
        <f>IF(OR(V39="",V39=0),0,(Projeto!$AD$8*((1+Projeto!$AD$8)^V39))/(((1+Projeto!$AD$8)^V39)-1))</f>
        <v>0</v>
      </c>
      <c r="X39" s="204">
        <f>IF(AND(K39&gt;0,CustoContabil!$F$6&gt;0),K39*(CustoContabil!$F$21/CustoContabil!$F$6)*W39,0)</f>
        <v>0</v>
      </c>
      <c r="Y39" s="204">
        <f>IF(AND(N39&gt;0,CustoContabil!$D$6&gt;0),N39*(CustoContabil!$D$21/CustoContabil!$D$6)*W39,0)</f>
        <v>0</v>
      </c>
      <c r="Z39" s="205"/>
    </row>
    <row r="40" spans="2:26" ht="15" customHeight="1" outlineLevel="1" x14ac:dyDescent="0.35">
      <c r="B40" s="199">
        <v>35</v>
      </c>
      <c r="C40" s="846"/>
      <c r="D40" s="846"/>
      <c r="E40" s="846"/>
      <c r="F40" s="846"/>
      <c r="G40" s="815"/>
      <c r="H40" s="19"/>
      <c r="I40" s="2"/>
      <c r="J40" s="1"/>
      <c r="K40" s="169">
        <f t="shared" si="0"/>
        <v>0</v>
      </c>
      <c r="L40" s="1"/>
      <c r="M40" s="1"/>
      <c r="N40" s="169">
        <f t="shared" si="1"/>
        <v>0</v>
      </c>
      <c r="P40" s="199">
        <f t="shared" si="2"/>
        <v>35</v>
      </c>
      <c r="Q40" s="813" t="str">
        <f t="shared" si="3"/>
        <v/>
      </c>
      <c r="R40" s="813"/>
      <c r="S40" s="813"/>
      <c r="T40" s="813"/>
      <c r="U40" s="814"/>
      <c r="V40" s="202" t="str">
        <f t="shared" si="4"/>
        <v/>
      </c>
      <c r="W40" s="203">
        <f>IF(OR(V40="",V40=0),0,(Projeto!$AD$8*((1+Projeto!$AD$8)^V40))/(((1+Projeto!$AD$8)^V40)-1))</f>
        <v>0</v>
      </c>
      <c r="X40" s="204">
        <f>IF(AND(K40&gt;0,CustoContabil!$F$6&gt;0),K40*(CustoContabil!$F$21/CustoContabil!$F$6)*W40,0)</f>
        <v>0</v>
      </c>
      <c r="Y40" s="204">
        <f>IF(AND(N40&gt;0,CustoContabil!$D$6&gt;0),N40*(CustoContabil!$D$21/CustoContabil!$D$6)*W40,0)</f>
        <v>0</v>
      </c>
      <c r="Z40" s="205"/>
    </row>
    <row r="41" spans="2:26" ht="15" customHeight="1" outlineLevel="1" x14ac:dyDescent="0.35">
      <c r="B41" s="199">
        <v>36</v>
      </c>
      <c r="C41" s="846"/>
      <c r="D41" s="846"/>
      <c r="E41" s="846"/>
      <c r="F41" s="846"/>
      <c r="G41" s="815"/>
      <c r="H41" s="19"/>
      <c r="I41" s="2"/>
      <c r="J41" s="1"/>
      <c r="K41" s="169">
        <f t="shared" si="0"/>
        <v>0</v>
      </c>
      <c r="L41" s="1"/>
      <c r="M41" s="1"/>
      <c r="N41" s="169">
        <f t="shared" si="1"/>
        <v>0</v>
      </c>
      <c r="P41" s="199">
        <f t="shared" si="2"/>
        <v>36</v>
      </c>
      <c r="Q41" s="813" t="str">
        <f t="shared" si="3"/>
        <v/>
      </c>
      <c r="R41" s="813"/>
      <c r="S41" s="813"/>
      <c r="T41" s="813"/>
      <c r="U41" s="814"/>
      <c r="V41" s="202" t="str">
        <f t="shared" si="4"/>
        <v/>
      </c>
      <c r="W41" s="203">
        <f>IF(OR(V41="",V41=0),0,(Projeto!$AD$8*((1+Projeto!$AD$8)^V41))/(((1+Projeto!$AD$8)^V41)-1))</f>
        <v>0</v>
      </c>
      <c r="X41" s="204">
        <f>IF(AND(K41&gt;0,CustoContabil!$F$6&gt;0),K41*(CustoContabil!$F$21/CustoContabil!$F$6)*W41,0)</f>
        <v>0</v>
      </c>
      <c r="Y41" s="204">
        <f>IF(AND(N41&gt;0,CustoContabil!$D$6&gt;0),N41*(CustoContabil!$D$21/CustoContabil!$D$6)*W41,0)</f>
        <v>0</v>
      </c>
      <c r="Z41" s="205"/>
    </row>
    <row r="42" spans="2:26" ht="15" customHeight="1" outlineLevel="1" x14ac:dyDescent="0.35">
      <c r="B42" s="199">
        <v>37</v>
      </c>
      <c r="C42" s="846"/>
      <c r="D42" s="846"/>
      <c r="E42" s="846"/>
      <c r="F42" s="846"/>
      <c r="G42" s="815"/>
      <c r="H42" s="19"/>
      <c r="I42" s="2"/>
      <c r="J42" s="1"/>
      <c r="K42" s="169">
        <f t="shared" si="0"/>
        <v>0</v>
      </c>
      <c r="L42" s="1"/>
      <c r="M42" s="1"/>
      <c r="N42" s="169">
        <f t="shared" si="1"/>
        <v>0</v>
      </c>
      <c r="P42" s="199">
        <f t="shared" si="2"/>
        <v>37</v>
      </c>
      <c r="Q42" s="813" t="str">
        <f t="shared" si="3"/>
        <v/>
      </c>
      <c r="R42" s="813"/>
      <c r="S42" s="813"/>
      <c r="T42" s="813"/>
      <c r="U42" s="814"/>
      <c r="V42" s="202" t="str">
        <f t="shared" si="4"/>
        <v/>
      </c>
      <c r="W42" s="203">
        <f>IF(OR(V42="",V42=0),0,(Projeto!$AD$8*((1+Projeto!$AD$8)^V42))/(((1+Projeto!$AD$8)^V42)-1))</f>
        <v>0</v>
      </c>
      <c r="X42" s="204">
        <f>IF(AND(K42&gt;0,CustoContabil!$F$6&gt;0),K42*(CustoContabil!$F$21/CustoContabil!$F$6)*W42,0)</f>
        <v>0</v>
      </c>
      <c r="Y42" s="204">
        <f>IF(AND(N42&gt;0,CustoContabil!$D$6&gt;0),N42*(CustoContabil!$D$21/CustoContabil!$D$6)*W42,0)</f>
        <v>0</v>
      </c>
      <c r="Z42" s="205"/>
    </row>
    <row r="43" spans="2:26" ht="15" customHeight="1" outlineLevel="1" x14ac:dyDescent="0.35">
      <c r="B43" s="199">
        <v>38</v>
      </c>
      <c r="C43" s="846"/>
      <c r="D43" s="846"/>
      <c r="E43" s="846"/>
      <c r="F43" s="846"/>
      <c r="G43" s="815"/>
      <c r="H43" s="19"/>
      <c r="I43" s="2"/>
      <c r="J43" s="1"/>
      <c r="K43" s="169">
        <f t="shared" si="0"/>
        <v>0</v>
      </c>
      <c r="L43" s="1"/>
      <c r="M43" s="1"/>
      <c r="N43" s="169">
        <f t="shared" si="1"/>
        <v>0</v>
      </c>
      <c r="P43" s="199">
        <f t="shared" si="2"/>
        <v>38</v>
      </c>
      <c r="Q43" s="813" t="str">
        <f t="shared" si="3"/>
        <v/>
      </c>
      <c r="R43" s="813"/>
      <c r="S43" s="813"/>
      <c r="T43" s="813"/>
      <c r="U43" s="814"/>
      <c r="V43" s="202" t="str">
        <f t="shared" si="4"/>
        <v/>
      </c>
      <c r="W43" s="203">
        <f>IF(OR(V43="",V43=0),0,(Projeto!$AD$8*((1+Projeto!$AD$8)^V43))/(((1+Projeto!$AD$8)^V43)-1))</f>
        <v>0</v>
      </c>
      <c r="X43" s="204">
        <f>IF(AND(K43&gt;0,CustoContabil!$F$6&gt;0),K43*(CustoContabil!$F$21/CustoContabil!$F$6)*W43,0)</f>
        <v>0</v>
      </c>
      <c r="Y43" s="204">
        <f>IF(AND(N43&gt;0,CustoContabil!$D$6&gt;0),N43*(CustoContabil!$D$21/CustoContabil!$D$6)*W43,0)</f>
        <v>0</v>
      </c>
      <c r="Z43" s="205"/>
    </row>
    <row r="44" spans="2:26" ht="15" customHeight="1" outlineLevel="1" x14ac:dyDescent="0.35">
      <c r="B44" s="199">
        <v>39</v>
      </c>
      <c r="C44" s="846"/>
      <c r="D44" s="846"/>
      <c r="E44" s="846"/>
      <c r="F44" s="846"/>
      <c r="G44" s="815"/>
      <c r="H44" s="19"/>
      <c r="I44" s="2"/>
      <c r="J44" s="1"/>
      <c r="K44" s="169">
        <f t="shared" si="0"/>
        <v>0</v>
      </c>
      <c r="L44" s="1"/>
      <c r="M44" s="1"/>
      <c r="N44" s="169">
        <f t="shared" si="1"/>
        <v>0</v>
      </c>
      <c r="P44" s="199">
        <f t="shared" si="2"/>
        <v>39</v>
      </c>
      <c r="Q44" s="813" t="str">
        <f t="shared" si="3"/>
        <v/>
      </c>
      <c r="R44" s="813"/>
      <c r="S44" s="813"/>
      <c r="T44" s="813"/>
      <c r="U44" s="814"/>
      <c r="V44" s="202" t="str">
        <f t="shared" si="4"/>
        <v/>
      </c>
      <c r="W44" s="203">
        <f>IF(OR(V44="",V44=0),0,(Projeto!$AD$8*((1+Projeto!$AD$8)^V44))/(((1+Projeto!$AD$8)^V44)-1))</f>
        <v>0</v>
      </c>
      <c r="X44" s="204">
        <f>IF(AND(K44&gt;0,CustoContabil!$F$6&gt;0),K44*(CustoContabil!$F$21/CustoContabil!$F$6)*W44,0)</f>
        <v>0</v>
      </c>
      <c r="Y44" s="204">
        <f>IF(AND(N44&gt;0,CustoContabil!$D$6&gt;0),N44*(CustoContabil!$D$21/CustoContabil!$D$6)*W44,0)</f>
        <v>0</v>
      </c>
      <c r="Z44" s="205"/>
    </row>
    <row r="45" spans="2:26" ht="15" customHeight="1" outlineLevel="1" x14ac:dyDescent="0.35">
      <c r="B45" s="199">
        <v>40</v>
      </c>
      <c r="C45" s="846"/>
      <c r="D45" s="846"/>
      <c r="E45" s="846"/>
      <c r="F45" s="846"/>
      <c r="G45" s="815"/>
      <c r="H45" s="19"/>
      <c r="I45" s="2"/>
      <c r="J45" s="1"/>
      <c r="K45" s="169">
        <f t="shared" si="0"/>
        <v>0</v>
      </c>
      <c r="L45" s="1"/>
      <c r="M45" s="1"/>
      <c r="N45" s="169">
        <f t="shared" si="1"/>
        <v>0</v>
      </c>
      <c r="P45" s="199">
        <f t="shared" si="2"/>
        <v>40</v>
      </c>
      <c r="Q45" s="813" t="str">
        <f t="shared" si="3"/>
        <v/>
      </c>
      <c r="R45" s="813"/>
      <c r="S45" s="813"/>
      <c r="T45" s="813"/>
      <c r="U45" s="814"/>
      <c r="V45" s="202" t="str">
        <f t="shared" si="4"/>
        <v/>
      </c>
      <c r="W45" s="203">
        <f>IF(OR(V45="",V45=0),0,(Projeto!$AD$8*((1+Projeto!$AD$8)^V45))/(((1+Projeto!$AD$8)^V45)-1))</f>
        <v>0</v>
      </c>
      <c r="X45" s="204">
        <f>IF(AND(K45&gt;0,CustoContabil!$F$6&gt;0),K45*(CustoContabil!$F$21/CustoContabil!$F$6)*W45,0)</f>
        <v>0</v>
      </c>
      <c r="Y45" s="204">
        <f>IF(AND(N45&gt;0,CustoContabil!$D$6&gt;0),N45*(CustoContabil!$D$21/CustoContabil!$D$6)*W45,0)</f>
        <v>0</v>
      </c>
      <c r="Z45" s="205"/>
    </row>
    <row r="46" spans="2:26" ht="15" customHeight="1" outlineLevel="1" x14ac:dyDescent="0.35">
      <c r="B46" s="199">
        <v>41</v>
      </c>
      <c r="C46" s="846"/>
      <c r="D46" s="846"/>
      <c r="E46" s="846"/>
      <c r="F46" s="846"/>
      <c r="G46" s="815"/>
      <c r="H46" s="19"/>
      <c r="I46" s="2"/>
      <c r="J46" s="1"/>
      <c r="K46" s="169">
        <f t="shared" si="0"/>
        <v>0</v>
      </c>
      <c r="L46" s="1"/>
      <c r="M46" s="1"/>
      <c r="N46" s="169">
        <f t="shared" si="1"/>
        <v>0</v>
      </c>
      <c r="P46" s="199">
        <f t="shared" si="2"/>
        <v>41</v>
      </c>
      <c r="Q46" s="813" t="str">
        <f t="shared" si="3"/>
        <v/>
      </c>
      <c r="R46" s="813"/>
      <c r="S46" s="813"/>
      <c r="T46" s="813"/>
      <c r="U46" s="814"/>
      <c r="V46" s="202" t="str">
        <f t="shared" si="4"/>
        <v/>
      </c>
      <c r="W46" s="203">
        <f>IF(OR(V46="",V46=0),0,(Projeto!$AD$8*((1+Projeto!$AD$8)^V46))/(((1+Projeto!$AD$8)^V46)-1))</f>
        <v>0</v>
      </c>
      <c r="X46" s="204">
        <f>IF(AND(K46&gt;0,CustoContabil!$F$6&gt;0),K46*(CustoContabil!$F$21/CustoContabil!$F$6)*W46,0)</f>
        <v>0</v>
      </c>
      <c r="Y46" s="204">
        <f>IF(AND(N46&gt;0,CustoContabil!$D$6&gt;0),N46*(CustoContabil!$D$21/CustoContabil!$D$6)*W46,0)</f>
        <v>0</v>
      </c>
      <c r="Z46" s="205"/>
    </row>
    <row r="47" spans="2:26" ht="15" customHeight="1" outlineLevel="1" x14ac:dyDescent="0.35">
      <c r="B47" s="199">
        <v>42</v>
      </c>
      <c r="C47" s="846"/>
      <c r="D47" s="846"/>
      <c r="E47" s="846"/>
      <c r="F47" s="846"/>
      <c r="G47" s="815"/>
      <c r="H47" s="19"/>
      <c r="I47" s="2"/>
      <c r="J47" s="1"/>
      <c r="K47" s="169">
        <f t="shared" si="0"/>
        <v>0</v>
      </c>
      <c r="L47" s="1"/>
      <c r="M47" s="1"/>
      <c r="N47" s="169">
        <f t="shared" si="1"/>
        <v>0</v>
      </c>
      <c r="P47" s="199">
        <f t="shared" si="2"/>
        <v>42</v>
      </c>
      <c r="Q47" s="813" t="str">
        <f t="shared" si="3"/>
        <v/>
      </c>
      <c r="R47" s="813"/>
      <c r="S47" s="813"/>
      <c r="T47" s="813"/>
      <c r="U47" s="814"/>
      <c r="V47" s="202" t="str">
        <f t="shared" si="4"/>
        <v/>
      </c>
      <c r="W47" s="203">
        <f>IF(OR(V47="",V47=0),0,(Projeto!$AD$8*((1+Projeto!$AD$8)^V47))/(((1+Projeto!$AD$8)^V47)-1))</f>
        <v>0</v>
      </c>
      <c r="X47" s="204">
        <f>IF(AND(K47&gt;0,CustoContabil!$F$6&gt;0),K47*(CustoContabil!$F$21/CustoContabil!$F$6)*W47,0)</f>
        <v>0</v>
      </c>
      <c r="Y47" s="204">
        <f>IF(AND(N47&gt;0,CustoContabil!$D$6&gt;0),N47*(CustoContabil!$D$21/CustoContabil!$D$6)*W47,0)</f>
        <v>0</v>
      </c>
      <c r="Z47" s="205"/>
    </row>
    <row r="48" spans="2:26" ht="15" customHeight="1" outlineLevel="1" x14ac:dyDescent="0.35">
      <c r="B48" s="199">
        <v>43</v>
      </c>
      <c r="C48" s="846"/>
      <c r="D48" s="846"/>
      <c r="E48" s="846"/>
      <c r="F48" s="846"/>
      <c r="G48" s="815"/>
      <c r="H48" s="19"/>
      <c r="I48" s="2"/>
      <c r="J48" s="1"/>
      <c r="K48" s="169">
        <f t="shared" si="0"/>
        <v>0</v>
      </c>
      <c r="L48" s="1"/>
      <c r="M48" s="1"/>
      <c r="N48" s="169">
        <f t="shared" si="1"/>
        <v>0</v>
      </c>
      <c r="P48" s="199">
        <f t="shared" si="2"/>
        <v>43</v>
      </c>
      <c r="Q48" s="813" t="str">
        <f t="shared" si="3"/>
        <v/>
      </c>
      <c r="R48" s="813"/>
      <c r="S48" s="813"/>
      <c r="T48" s="813"/>
      <c r="U48" s="814"/>
      <c r="V48" s="202" t="str">
        <f t="shared" si="4"/>
        <v/>
      </c>
      <c r="W48" s="203">
        <f>IF(OR(V48="",V48=0),0,(Projeto!$AD$8*((1+Projeto!$AD$8)^V48))/(((1+Projeto!$AD$8)^V48)-1))</f>
        <v>0</v>
      </c>
      <c r="X48" s="204">
        <f>IF(AND(K48&gt;0,CustoContabil!$F$6&gt;0),K48*(CustoContabil!$F$21/CustoContabil!$F$6)*W48,0)</f>
        <v>0</v>
      </c>
      <c r="Y48" s="204">
        <f>IF(AND(N48&gt;0,CustoContabil!$D$6&gt;0),N48*(CustoContabil!$D$21/CustoContabil!$D$6)*W48,0)</f>
        <v>0</v>
      </c>
      <c r="Z48" s="205"/>
    </row>
    <row r="49" spans="2:26" ht="15" customHeight="1" outlineLevel="1" x14ac:dyDescent="0.35">
      <c r="B49" s="199">
        <v>44</v>
      </c>
      <c r="C49" s="846"/>
      <c r="D49" s="846"/>
      <c r="E49" s="846"/>
      <c r="F49" s="846"/>
      <c r="G49" s="815"/>
      <c r="H49" s="19"/>
      <c r="I49" s="2"/>
      <c r="J49" s="1"/>
      <c r="K49" s="169">
        <f t="shared" si="0"/>
        <v>0</v>
      </c>
      <c r="L49" s="1"/>
      <c r="M49" s="1"/>
      <c r="N49" s="169">
        <f t="shared" si="1"/>
        <v>0</v>
      </c>
      <c r="P49" s="199">
        <f t="shared" si="2"/>
        <v>44</v>
      </c>
      <c r="Q49" s="813" t="str">
        <f t="shared" si="3"/>
        <v/>
      </c>
      <c r="R49" s="813"/>
      <c r="S49" s="813"/>
      <c r="T49" s="813"/>
      <c r="U49" s="814"/>
      <c r="V49" s="202" t="str">
        <f t="shared" si="4"/>
        <v/>
      </c>
      <c r="W49" s="203">
        <f>IF(OR(V49="",V49=0),0,(Projeto!$AD$8*((1+Projeto!$AD$8)^V49))/(((1+Projeto!$AD$8)^V49)-1))</f>
        <v>0</v>
      </c>
      <c r="X49" s="204">
        <f>IF(AND(K49&gt;0,CustoContabil!$F$6&gt;0),K49*(CustoContabil!$F$21/CustoContabil!$F$6)*W49,0)</f>
        <v>0</v>
      </c>
      <c r="Y49" s="204">
        <f>IF(AND(N49&gt;0,CustoContabil!$D$6&gt;0),N49*(CustoContabil!$D$21/CustoContabil!$D$6)*W49,0)</f>
        <v>0</v>
      </c>
      <c r="Z49" s="205"/>
    </row>
    <row r="50" spans="2:26" ht="15" customHeight="1" outlineLevel="1" x14ac:dyDescent="0.35">
      <c r="B50" s="199">
        <v>45</v>
      </c>
      <c r="C50" s="846"/>
      <c r="D50" s="846"/>
      <c r="E50" s="846"/>
      <c r="F50" s="846"/>
      <c r="G50" s="815"/>
      <c r="H50" s="19"/>
      <c r="I50" s="2"/>
      <c r="J50" s="1"/>
      <c r="K50" s="169">
        <f t="shared" si="0"/>
        <v>0</v>
      </c>
      <c r="L50" s="1"/>
      <c r="M50" s="1"/>
      <c r="N50" s="169">
        <f t="shared" si="1"/>
        <v>0</v>
      </c>
      <c r="P50" s="199">
        <f t="shared" si="2"/>
        <v>45</v>
      </c>
      <c r="Q50" s="813" t="str">
        <f t="shared" si="3"/>
        <v/>
      </c>
      <c r="R50" s="813"/>
      <c r="S50" s="813"/>
      <c r="T50" s="813"/>
      <c r="U50" s="814"/>
      <c r="V50" s="202" t="str">
        <f t="shared" si="4"/>
        <v/>
      </c>
      <c r="W50" s="203">
        <f>IF(OR(V50="",V50=0),0,(Projeto!$AD$8*((1+Projeto!$AD$8)^V50))/(((1+Projeto!$AD$8)^V50)-1))</f>
        <v>0</v>
      </c>
      <c r="X50" s="204">
        <f>IF(AND(K50&gt;0,CustoContabil!$F$6&gt;0),K50*(CustoContabil!$F$21/CustoContabil!$F$6)*W50,0)</f>
        <v>0</v>
      </c>
      <c r="Y50" s="204">
        <f>IF(AND(N50&gt;0,CustoContabil!$D$6&gt;0),N50*(CustoContabil!$D$21/CustoContabil!$D$6)*W50,0)</f>
        <v>0</v>
      </c>
      <c r="Z50" s="205"/>
    </row>
    <row r="51" spans="2:26" ht="15" customHeight="1" outlineLevel="1" x14ac:dyDescent="0.35">
      <c r="B51" s="199">
        <v>46</v>
      </c>
      <c r="C51" s="846"/>
      <c r="D51" s="846"/>
      <c r="E51" s="846"/>
      <c r="F51" s="846"/>
      <c r="G51" s="815"/>
      <c r="H51" s="19"/>
      <c r="I51" s="2"/>
      <c r="J51" s="1"/>
      <c r="K51" s="169">
        <f t="shared" si="0"/>
        <v>0</v>
      </c>
      <c r="L51" s="1"/>
      <c r="M51" s="1"/>
      <c r="N51" s="169">
        <f t="shared" si="1"/>
        <v>0</v>
      </c>
      <c r="P51" s="199">
        <f t="shared" si="2"/>
        <v>46</v>
      </c>
      <c r="Q51" s="813" t="str">
        <f t="shared" si="3"/>
        <v/>
      </c>
      <c r="R51" s="813"/>
      <c r="S51" s="813"/>
      <c r="T51" s="813"/>
      <c r="U51" s="814"/>
      <c r="V51" s="202" t="str">
        <f t="shared" si="4"/>
        <v/>
      </c>
      <c r="W51" s="203">
        <f>IF(OR(V51="",V51=0),0,(Projeto!$AD$8*((1+Projeto!$AD$8)^V51))/(((1+Projeto!$AD$8)^V51)-1))</f>
        <v>0</v>
      </c>
      <c r="X51" s="204">
        <f>IF(AND(K51&gt;0,CustoContabil!$F$6&gt;0),K51*(CustoContabil!$F$21/CustoContabil!$F$6)*W51,0)</f>
        <v>0</v>
      </c>
      <c r="Y51" s="204">
        <f>IF(AND(N51&gt;0,CustoContabil!$D$6&gt;0),N51*(CustoContabil!$D$21/CustoContabil!$D$6)*W51,0)</f>
        <v>0</v>
      </c>
      <c r="Z51" s="205"/>
    </row>
    <row r="52" spans="2:26" ht="15" customHeight="1" outlineLevel="1" x14ac:dyDescent="0.35">
      <c r="B52" s="199">
        <v>47</v>
      </c>
      <c r="C52" s="846"/>
      <c r="D52" s="846"/>
      <c r="E52" s="846"/>
      <c r="F52" s="846"/>
      <c r="G52" s="815"/>
      <c r="H52" s="19"/>
      <c r="I52" s="2"/>
      <c r="J52" s="1"/>
      <c r="K52" s="169">
        <f t="shared" si="0"/>
        <v>0</v>
      </c>
      <c r="L52" s="1"/>
      <c r="M52" s="1"/>
      <c r="N52" s="169">
        <f t="shared" si="1"/>
        <v>0</v>
      </c>
      <c r="P52" s="199">
        <f t="shared" si="2"/>
        <v>47</v>
      </c>
      <c r="Q52" s="813" t="str">
        <f t="shared" si="3"/>
        <v/>
      </c>
      <c r="R52" s="813"/>
      <c r="S52" s="813"/>
      <c r="T52" s="813"/>
      <c r="U52" s="814"/>
      <c r="V52" s="202" t="str">
        <f t="shared" si="4"/>
        <v/>
      </c>
      <c r="W52" s="203">
        <f>IF(OR(V52="",V52=0),0,(Projeto!$AD$8*((1+Projeto!$AD$8)^V52))/(((1+Projeto!$AD$8)^V52)-1))</f>
        <v>0</v>
      </c>
      <c r="X52" s="204">
        <f>IF(AND(K52&gt;0,CustoContabil!$F$6&gt;0),K52*(CustoContabil!$F$21/CustoContabil!$F$6)*W52,0)</f>
        <v>0</v>
      </c>
      <c r="Y52" s="204">
        <f>IF(AND(N52&gt;0,CustoContabil!$D$6&gt;0),N52*(CustoContabil!$D$21/CustoContabil!$D$6)*W52,0)</f>
        <v>0</v>
      </c>
      <c r="Z52" s="205"/>
    </row>
    <row r="53" spans="2:26" ht="15" customHeight="1" outlineLevel="1" x14ac:dyDescent="0.35">
      <c r="B53" s="199">
        <v>48</v>
      </c>
      <c r="C53" s="846"/>
      <c r="D53" s="846"/>
      <c r="E53" s="846"/>
      <c r="F53" s="846"/>
      <c r="G53" s="815"/>
      <c r="H53" s="19"/>
      <c r="I53" s="2"/>
      <c r="J53" s="1"/>
      <c r="K53" s="169">
        <f t="shared" si="0"/>
        <v>0</v>
      </c>
      <c r="L53" s="1"/>
      <c r="M53" s="1"/>
      <c r="N53" s="169">
        <f t="shared" si="1"/>
        <v>0</v>
      </c>
      <c r="P53" s="199">
        <f t="shared" si="2"/>
        <v>48</v>
      </c>
      <c r="Q53" s="813" t="str">
        <f t="shared" si="3"/>
        <v/>
      </c>
      <c r="R53" s="813"/>
      <c r="S53" s="813"/>
      <c r="T53" s="813"/>
      <c r="U53" s="814"/>
      <c r="V53" s="202" t="str">
        <f t="shared" si="4"/>
        <v/>
      </c>
      <c r="W53" s="203">
        <f>IF(OR(V53="",V53=0),0,(Projeto!$AD$8*((1+Projeto!$AD$8)^V53))/(((1+Projeto!$AD$8)^V53)-1))</f>
        <v>0</v>
      </c>
      <c r="X53" s="204">
        <f>IF(AND(K53&gt;0,CustoContabil!$F$6&gt;0),K53*(CustoContabil!$F$21/CustoContabil!$F$6)*W53,0)</f>
        <v>0</v>
      </c>
      <c r="Y53" s="204">
        <f>IF(AND(N53&gt;0,CustoContabil!$D$6&gt;0),N53*(CustoContabil!$D$21/CustoContabil!$D$6)*W53,0)</f>
        <v>0</v>
      </c>
      <c r="Z53" s="205"/>
    </row>
    <row r="54" spans="2:26" ht="15" customHeight="1" outlineLevel="1" x14ac:dyDescent="0.35">
      <c r="B54" s="199">
        <v>49</v>
      </c>
      <c r="C54" s="846"/>
      <c r="D54" s="846"/>
      <c r="E54" s="846"/>
      <c r="F54" s="846"/>
      <c r="G54" s="815"/>
      <c r="H54" s="19"/>
      <c r="I54" s="2"/>
      <c r="J54" s="1"/>
      <c r="K54" s="169">
        <f t="shared" si="0"/>
        <v>0</v>
      </c>
      <c r="L54" s="1"/>
      <c r="M54" s="1"/>
      <c r="N54" s="169">
        <f t="shared" si="1"/>
        <v>0</v>
      </c>
      <c r="P54" s="199">
        <f t="shared" si="2"/>
        <v>49</v>
      </c>
      <c r="Q54" s="813" t="str">
        <f t="shared" si="3"/>
        <v/>
      </c>
      <c r="R54" s="813"/>
      <c r="S54" s="813"/>
      <c r="T54" s="813"/>
      <c r="U54" s="814"/>
      <c r="V54" s="202" t="str">
        <f t="shared" si="4"/>
        <v/>
      </c>
      <c r="W54" s="203">
        <f>IF(OR(V54="",V54=0),0,(Projeto!$AD$8*((1+Projeto!$AD$8)^V54))/(((1+Projeto!$AD$8)^V54)-1))</f>
        <v>0</v>
      </c>
      <c r="X54" s="204">
        <f>IF(AND(K54&gt;0,CustoContabil!$F$6&gt;0),K54*(CustoContabil!$F$21/CustoContabil!$F$6)*W54,0)</f>
        <v>0</v>
      </c>
      <c r="Y54" s="204">
        <f>IF(AND(N54&gt;0,CustoContabil!$D$6&gt;0),N54*(CustoContabil!$D$21/CustoContabil!$D$6)*W54,0)</f>
        <v>0</v>
      </c>
      <c r="Z54" s="205"/>
    </row>
    <row r="55" spans="2:26" ht="15" customHeight="1" outlineLevel="1" x14ac:dyDescent="0.35">
      <c r="B55" s="199">
        <v>50</v>
      </c>
      <c r="C55" s="846"/>
      <c r="D55" s="846"/>
      <c r="E55" s="846"/>
      <c r="F55" s="846"/>
      <c r="G55" s="815"/>
      <c r="H55" s="19"/>
      <c r="I55" s="2"/>
      <c r="J55" s="1"/>
      <c r="K55" s="169">
        <f t="shared" si="0"/>
        <v>0</v>
      </c>
      <c r="L55" s="1"/>
      <c r="M55" s="1"/>
      <c r="N55" s="169">
        <f t="shared" si="1"/>
        <v>0</v>
      </c>
      <c r="P55" s="199">
        <f t="shared" si="2"/>
        <v>50</v>
      </c>
      <c r="Q55" s="813" t="str">
        <f t="shared" si="3"/>
        <v/>
      </c>
      <c r="R55" s="813"/>
      <c r="S55" s="813"/>
      <c r="T55" s="813"/>
      <c r="U55" s="814"/>
      <c r="V55" s="202" t="str">
        <f t="shared" si="4"/>
        <v/>
      </c>
      <c r="W55" s="203">
        <f>IF(OR(V55="",V55=0),0,(Projeto!$AD$8*((1+Projeto!$AD$8)^V55))/(((1+Projeto!$AD$8)^V55)-1))</f>
        <v>0</v>
      </c>
      <c r="X55" s="204">
        <f>IF(AND(K55&gt;0,CustoContabil!$F$6&gt;0),K55*(CustoContabil!$F$21/CustoContabil!$F$6)*W55,0)</f>
        <v>0</v>
      </c>
      <c r="Y55" s="204">
        <f>IF(AND(N55&gt;0,CustoContabil!$D$6&gt;0),N55*(CustoContabil!$D$21/CustoContabil!$D$6)*W55,0)</f>
        <v>0</v>
      </c>
      <c r="Z55" s="205"/>
    </row>
    <row r="56" spans="2:26" ht="15" customHeight="1" outlineLevel="1" x14ac:dyDescent="0.35">
      <c r="B56" s="199">
        <v>51</v>
      </c>
      <c r="C56" s="846"/>
      <c r="D56" s="846"/>
      <c r="E56" s="846"/>
      <c r="F56" s="846"/>
      <c r="G56" s="815"/>
      <c r="H56" s="19"/>
      <c r="I56" s="2"/>
      <c r="J56" s="1"/>
      <c r="K56" s="169">
        <f t="shared" si="0"/>
        <v>0</v>
      </c>
      <c r="L56" s="1"/>
      <c r="M56" s="1"/>
      <c r="N56" s="169">
        <f t="shared" si="1"/>
        <v>0</v>
      </c>
      <c r="P56" s="199">
        <f t="shared" si="2"/>
        <v>51</v>
      </c>
      <c r="Q56" s="813" t="str">
        <f t="shared" si="3"/>
        <v/>
      </c>
      <c r="R56" s="813"/>
      <c r="S56" s="813"/>
      <c r="T56" s="813"/>
      <c r="U56" s="814"/>
      <c r="V56" s="202" t="str">
        <f t="shared" si="4"/>
        <v/>
      </c>
      <c r="W56" s="203">
        <f>IF(OR(V56="",V56=0),0,(Projeto!$AD$8*((1+Projeto!$AD$8)^V56))/(((1+Projeto!$AD$8)^V56)-1))</f>
        <v>0</v>
      </c>
      <c r="X56" s="204">
        <f>IF(AND(K56&gt;0,CustoContabil!$F$6&gt;0),K56*(CustoContabil!$F$21/CustoContabil!$F$6)*W56,0)</f>
        <v>0</v>
      </c>
      <c r="Y56" s="204">
        <f>IF(AND(N56&gt;0,CustoContabil!$D$6&gt;0),N56*(CustoContabil!$D$21/CustoContabil!$D$6)*W56,0)</f>
        <v>0</v>
      </c>
      <c r="Z56" s="205"/>
    </row>
    <row r="57" spans="2:26" ht="15" customHeight="1" outlineLevel="1" x14ac:dyDescent="0.35">
      <c r="B57" s="199">
        <v>52</v>
      </c>
      <c r="C57" s="846"/>
      <c r="D57" s="846"/>
      <c r="E57" s="846"/>
      <c r="F57" s="846"/>
      <c r="G57" s="815"/>
      <c r="H57" s="19"/>
      <c r="I57" s="2"/>
      <c r="J57" s="1"/>
      <c r="K57" s="169">
        <f t="shared" si="0"/>
        <v>0</v>
      </c>
      <c r="L57" s="1"/>
      <c r="M57" s="1"/>
      <c r="N57" s="169">
        <f t="shared" si="1"/>
        <v>0</v>
      </c>
      <c r="P57" s="199">
        <f t="shared" si="2"/>
        <v>52</v>
      </c>
      <c r="Q57" s="813" t="str">
        <f t="shared" si="3"/>
        <v/>
      </c>
      <c r="R57" s="813"/>
      <c r="S57" s="813"/>
      <c r="T57" s="813"/>
      <c r="U57" s="814"/>
      <c r="V57" s="202" t="str">
        <f t="shared" si="4"/>
        <v/>
      </c>
      <c r="W57" s="203">
        <f>IF(OR(V57="",V57=0),0,(Projeto!$AD$8*((1+Projeto!$AD$8)^V57))/(((1+Projeto!$AD$8)^V57)-1))</f>
        <v>0</v>
      </c>
      <c r="X57" s="204">
        <f>IF(AND(K57&gt;0,CustoContabil!$F$6&gt;0),K57*(CustoContabil!$F$21/CustoContabil!$F$6)*W57,0)</f>
        <v>0</v>
      </c>
      <c r="Y57" s="204">
        <f>IF(AND(N57&gt;0,CustoContabil!$D$6&gt;0),N57*(CustoContabil!$D$21/CustoContabil!$D$6)*W57,0)</f>
        <v>0</v>
      </c>
    </row>
    <row r="58" spans="2:26" ht="15" customHeight="1" outlineLevel="1" x14ac:dyDescent="0.35">
      <c r="B58" s="199">
        <v>53</v>
      </c>
      <c r="C58" s="846"/>
      <c r="D58" s="846"/>
      <c r="E58" s="846"/>
      <c r="F58" s="846"/>
      <c r="G58" s="815"/>
      <c r="H58" s="19"/>
      <c r="I58" s="2"/>
      <c r="J58" s="1"/>
      <c r="K58" s="169">
        <f t="shared" si="0"/>
        <v>0</v>
      </c>
      <c r="L58" s="1"/>
      <c r="M58" s="1"/>
      <c r="N58" s="169">
        <f t="shared" si="1"/>
        <v>0</v>
      </c>
      <c r="P58" s="199">
        <f t="shared" si="2"/>
        <v>53</v>
      </c>
      <c r="Q58" s="813" t="str">
        <f t="shared" si="3"/>
        <v/>
      </c>
      <c r="R58" s="813"/>
      <c r="S58" s="813"/>
      <c r="T58" s="813"/>
      <c r="U58" s="814"/>
      <c r="V58" s="202" t="str">
        <f t="shared" si="4"/>
        <v/>
      </c>
      <c r="W58" s="203">
        <f>IF(OR(V58="",V58=0),0,(Projeto!$AD$8*((1+Projeto!$AD$8)^V58))/(((1+Projeto!$AD$8)^V58)-1))</f>
        <v>0</v>
      </c>
      <c r="X58" s="204">
        <f>IF(AND(K58&gt;0,CustoContabil!$F$6&gt;0),K58*(CustoContabil!$F$21/CustoContabil!$F$6)*W58,0)</f>
        <v>0</v>
      </c>
      <c r="Y58" s="204">
        <f>IF(AND(N58&gt;0,CustoContabil!$D$6&gt;0),N58*(CustoContabil!$D$21/CustoContabil!$D$6)*W58,0)</f>
        <v>0</v>
      </c>
    </row>
    <row r="59" spans="2:26" ht="15" customHeight="1" outlineLevel="1" x14ac:dyDescent="0.35">
      <c r="B59" s="199">
        <v>54</v>
      </c>
      <c r="C59" s="846"/>
      <c r="D59" s="846"/>
      <c r="E59" s="846"/>
      <c r="F59" s="846"/>
      <c r="G59" s="815"/>
      <c r="H59" s="19"/>
      <c r="I59" s="2"/>
      <c r="J59" s="1"/>
      <c r="K59" s="169">
        <f t="shared" si="0"/>
        <v>0</v>
      </c>
      <c r="L59" s="1"/>
      <c r="M59" s="1"/>
      <c r="N59" s="169">
        <f t="shared" si="1"/>
        <v>0</v>
      </c>
      <c r="P59" s="199">
        <f t="shared" si="2"/>
        <v>54</v>
      </c>
      <c r="Q59" s="813" t="str">
        <f t="shared" si="3"/>
        <v/>
      </c>
      <c r="R59" s="813"/>
      <c r="S59" s="813"/>
      <c r="T59" s="813"/>
      <c r="U59" s="814"/>
      <c r="V59" s="202" t="str">
        <f t="shared" si="4"/>
        <v/>
      </c>
      <c r="W59" s="203">
        <f>IF(OR(V59="",V59=0),0,(Projeto!$AD$8*((1+Projeto!$AD$8)^V59))/(((1+Projeto!$AD$8)^V59)-1))</f>
        <v>0</v>
      </c>
      <c r="X59" s="204">
        <f>IF(AND(K59&gt;0,CustoContabil!$F$6&gt;0),K59*(CustoContabil!$F$21/CustoContabil!$F$6)*W59,0)</f>
        <v>0</v>
      </c>
      <c r="Y59" s="204">
        <f>IF(AND(N59&gt;0,CustoContabil!$D$6&gt;0),N59*(CustoContabil!$D$21/CustoContabil!$D$6)*W59,0)</f>
        <v>0</v>
      </c>
    </row>
    <row r="60" spans="2:26" ht="15" customHeight="1" outlineLevel="1" x14ac:dyDescent="0.35">
      <c r="B60" s="199">
        <v>55</v>
      </c>
      <c r="C60" s="846"/>
      <c r="D60" s="846"/>
      <c r="E60" s="846"/>
      <c r="F60" s="846"/>
      <c r="G60" s="815"/>
      <c r="H60" s="19"/>
      <c r="I60" s="2"/>
      <c r="J60" s="1"/>
      <c r="K60" s="169">
        <f t="shared" si="0"/>
        <v>0</v>
      </c>
      <c r="L60" s="1"/>
      <c r="M60" s="1"/>
      <c r="N60" s="169">
        <f t="shared" si="1"/>
        <v>0</v>
      </c>
      <c r="P60" s="199">
        <f t="shared" si="2"/>
        <v>55</v>
      </c>
      <c r="Q60" s="813" t="str">
        <f t="shared" si="3"/>
        <v/>
      </c>
      <c r="R60" s="813"/>
      <c r="S60" s="813"/>
      <c r="T60" s="813"/>
      <c r="U60" s="814"/>
      <c r="V60" s="202" t="str">
        <f t="shared" si="4"/>
        <v/>
      </c>
      <c r="W60" s="203">
        <f>IF(OR(V60="",V60=0),0,(Projeto!$AD$8*((1+Projeto!$AD$8)^V60))/(((1+Projeto!$AD$8)^V60)-1))</f>
        <v>0</v>
      </c>
      <c r="X60" s="204">
        <f>IF(AND(K60&gt;0,CustoContabil!$F$6&gt;0),K60*(CustoContabil!$F$21/CustoContabil!$F$6)*W60,0)</f>
        <v>0</v>
      </c>
      <c r="Y60" s="204">
        <f>IF(AND(N60&gt;0,CustoContabil!$D$6&gt;0),N60*(CustoContabil!$D$21/CustoContabil!$D$6)*W60,0)</f>
        <v>0</v>
      </c>
    </row>
    <row r="61" spans="2:26" ht="15" customHeight="1" outlineLevel="1" x14ac:dyDescent="0.35">
      <c r="B61" s="199">
        <v>56</v>
      </c>
      <c r="C61" s="846"/>
      <c r="D61" s="846"/>
      <c r="E61" s="846"/>
      <c r="F61" s="846"/>
      <c r="G61" s="815"/>
      <c r="H61" s="19"/>
      <c r="I61" s="2"/>
      <c r="J61" s="1"/>
      <c r="K61" s="169">
        <f t="shared" si="0"/>
        <v>0</v>
      </c>
      <c r="L61" s="1"/>
      <c r="M61" s="1"/>
      <c r="N61" s="169">
        <f t="shared" si="1"/>
        <v>0</v>
      </c>
      <c r="P61" s="199">
        <f t="shared" si="2"/>
        <v>56</v>
      </c>
      <c r="Q61" s="813" t="str">
        <f t="shared" si="3"/>
        <v/>
      </c>
      <c r="R61" s="813"/>
      <c r="S61" s="813"/>
      <c r="T61" s="813"/>
      <c r="U61" s="814"/>
      <c r="V61" s="202" t="str">
        <f t="shared" si="4"/>
        <v/>
      </c>
      <c r="W61" s="203">
        <f>IF(OR(V61="",V61=0),0,(Projeto!$AD$8*((1+Projeto!$AD$8)^V61))/(((1+Projeto!$AD$8)^V61)-1))</f>
        <v>0</v>
      </c>
      <c r="X61" s="204">
        <f>IF(AND(K61&gt;0,CustoContabil!$F$6&gt;0),K61*(CustoContabil!$F$21/CustoContabil!$F$6)*W61,0)</f>
        <v>0</v>
      </c>
      <c r="Y61" s="204">
        <f>IF(AND(N61&gt;0,CustoContabil!$D$6&gt;0),N61*(CustoContabil!$D$21/CustoContabil!$D$6)*W61,0)</f>
        <v>0</v>
      </c>
    </row>
    <row r="62" spans="2:26" ht="15" customHeight="1" outlineLevel="1" x14ac:dyDescent="0.35">
      <c r="B62" s="199">
        <v>57</v>
      </c>
      <c r="C62" s="846"/>
      <c r="D62" s="846"/>
      <c r="E62" s="846"/>
      <c r="F62" s="846"/>
      <c r="G62" s="815"/>
      <c r="H62" s="19"/>
      <c r="I62" s="2"/>
      <c r="J62" s="1"/>
      <c r="K62" s="169">
        <f t="shared" si="0"/>
        <v>0</v>
      </c>
      <c r="L62" s="1"/>
      <c r="M62" s="1"/>
      <c r="N62" s="169">
        <f t="shared" si="1"/>
        <v>0</v>
      </c>
      <c r="P62" s="199">
        <f t="shared" si="2"/>
        <v>57</v>
      </c>
      <c r="Q62" s="813" t="str">
        <f t="shared" si="3"/>
        <v/>
      </c>
      <c r="R62" s="813"/>
      <c r="S62" s="813"/>
      <c r="T62" s="813"/>
      <c r="U62" s="814"/>
      <c r="V62" s="202" t="str">
        <f t="shared" si="4"/>
        <v/>
      </c>
      <c r="W62" s="203">
        <f>IF(OR(V62="",V62=0),0,(Projeto!$AD$8*((1+Projeto!$AD$8)^V62))/(((1+Projeto!$AD$8)^V62)-1))</f>
        <v>0</v>
      </c>
      <c r="X62" s="204">
        <f>IF(AND(K62&gt;0,CustoContabil!$F$6&gt;0),K62*(CustoContabil!$F$21/CustoContabil!$F$6)*W62,0)</f>
        <v>0</v>
      </c>
      <c r="Y62" s="204">
        <f>IF(AND(N62&gt;0,CustoContabil!$D$6&gt;0),N62*(CustoContabil!$D$21/CustoContabil!$D$6)*W62,0)</f>
        <v>0</v>
      </c>
    </row>
    <row r="63" spans="2:26" ht="15" customHeight="1" outlineLevel="1" x14ac:dyDescent="0.35">
      <c r="B63" s="199">
        <v>58</v>
      </c>
      <c r="C63" s="846"/>
      <c r="D63" s="846"/>
      <c r="E63" s="846"/>
      <c r="F63" s="846"/>
      <c r="G63" s="815"/>
      <c r="H63" s="19"/>
      <c r="I63" s="2"/>
      <c r="J63" s="1"/>
      <c r="K63" s="169">
        <f t="shared" si="0"/>
        <v>0</v>
      </c>
      <c r="L63" s="1"/>
      <c r="M63" s="1"/>
      <c r="N63" s="169">
        <f t="shared" si="1"/>
        <v>0</v>
      </c>
      <c r="P63" s="199">
        <f t="shared" si="2"/>
        <v>58</v>
      </c>
      <c r="Q63" s="813" t="str">
        <f t="shared" si="3"/>
        <v/>
      </c>
      <c r="R63" s="813"/>
      <c r="S63" s="813"/>
      <c r="T63" s="813"/>
      <c r="U63" s="814"/>
      <c r="V63" s="202" t="str">
        <f t="shared" si="4"/>
        <v/>
      </c>
      <c r="W63" s="203">
        <f>IF(OR(V63="",V63=0),0,(Projeto!$AD$8*((1+Projeto!$AD$8)^V63))/(((1+Projeto!$AD$8)^V63)-1))</f>
        <v>0</v>
      </c>
      <c r="X63" s="204">
        <f>IF(AND(K63&gt;0,CustoContabil!$F$6&gt;0),K63*(CustoContabil!$F$21/CustoContabil!$F$6)*W63,0)</f>
        <v>0</v>
      </c>
      <c r="Y63" s="204">
        <f>IF(AND(N63&gt;0,CustoContabil!$D$6&gt;0),N63*(CustoContabil!$D$21/CustoContabil!$D$6)*W63,0)</f>
        <v>0</v>
      </c>
    </row>
    <row r="64" spans="2:26" ht="15" customHeight="1" outlineLevel="1" x14ac:dyDescent="0.35">
      <c r="B64" s="199">
        <v>59</v>
      </c>
      <c r="C64" s="846"/>
      <c r="D64" s="846"/>
      <c r="E64" s="846"/>
      <c r="F64" s="846"/>
      <c r="G64" s="815"/>
      <c r="H64" s="19"/>
      <c r="I64" s="2"/>
      <c r="J64" s="1"/>
      <c r="K64" s="169">
        <f t="shared" si="0"/>
        <v>0</v>
      </c>
      <c r="L64" s="1"/>
      <c r="M64" s="1"/>
      <c r="N64" s="169">
        <f t="shared" si="1"/>
        <v>0</v>
      </c>
      <c r="P64" s="199">
        <f t="shared" si="2"/>
        <v>59</v>
      </c>
      <c r="Q64" s="813" t="str">
        <f t="shared" si="3"/>
        <v/>
      </c>
      <c r="R64" s="813"/>
      <c r="S64" s="813"/>
      <c r="T64" s="813"/>
      <c r="U64" s="814"/>
      <c r="V64" s="202" t="str">
        <f t="shared" si="4"/>
        <v/>
      </c>
      <c r="W64" s="203">
        <f>IF(OR(V64="",V64=0),0,(Projeto!$AD$8*((1+Projeto!$AD$8)^V64))/(((1+Projeto!$AD$8)^V64)-1))</f>
        <v>0</v>
      </c>
      <c r="X64" s="204">
        <f>IF(AND(K64&gt;0,CustoContabil!$F$6&gt;0),K64*(CustoContabil!$F$21/CustoContabil!$F$6)*W64,0)</f>
        <v>0</v>
      </c>
      <c r="Y64" s="204">
        <f>IF(AND(N64&gt;0,CustoContabil!$D$6&gt;0),N64*(CustoContabil!$D$21/CustoContabil!$D$6)*W64,0)</f>
        <v>0</v>
      </c>
    </row>
    <row r="65" spans="2:25" ht="15" customHeight="1" outlineLevel="1" x14ac:dyDescent="0.35">
      <c r="B65" s="199">
        <v>60</v>
      </c>
      <c r="C65" s="846"/>
      <c r="D65" s="846"/>
      <c r="E65" s="846"/>
      <c r="F65" s="846"/>
      <c r="G65" s="815"/>
      <c r="H65" s="19"/>
      <c r="I65" s="2"/>
      <c r="J65" s="1"/>
      <c r="K65" s="169">
        <f t="shared" si="0"/>
        <v>0</v>
      </c>
      <c r="L65" s="1"/>
      <c r="M65" s="1"/>
      <c r="N65" s="169">
        <f t="shared" si="1"/>
        <v>0</v>
      </c>
      <c r="P65" s="199">
        <f t="shared" si="2"/>
        <v>60</v>
      </c>
      <c r="Q65" s="813" t="str">
        <f t="shared" si="3"/>
        <v/>
      </c>
      <c r="R65" s="813"/>
      <c r="S65" s="813"/>
      <c r="T65" s="813"/>
      <c r="U65" s="814"/>
      <c r="V65" s="202" t="str">
        <f t="shared" si="4"/>
        <v/>
      </c>
      <c r="W65" s="203">
        <f>IF(OR(V65="",V65=0),0,(Projeto!$AD$8*((1+Projeto!$AD$8)^V65))/(((1+Projeto!$AD$8)^V65)-1))</f>
        <v>0</v>
      </c>
      <c r="X65" s="204">
        <f>IF(AND(K65&gt;0,CustoContabil!$F$6&gt;0),K65*(CustoContabil!$F$21/CustoContabil!$F$6)*W65,0)</f>
        <v>0</v>
      </c>
      <c r="Y65" s="204">
        <f>IF(AND(N65&gt;0,CustoContabil!$D$6&gt;0),N65*(CustoContabil!$D$21/CustoContabil!$D$6)*W65,0)</f>
        <v>0</v>
      </c>
    </row>
    <row r="66" spans="2:25" ht="15" customHeight="1" outlineLevel="1" x14ac:dyDescent="0.35">
      <c r="B66" s="199">
        <v>61</v>
      </c>
      <c r="C66" s="846"/>
      <c r="D66" s="846"/>
      <c r="E66" s="846"/>
      <c r="F66" s="846"/>
      <c r="G66" s="815"/>
      <c r="H66" s="19"/>
      <c r="I66" s="2"/>
      <c r="J66" s="1"/>
      <c r="K66" s="169">
        <f t="shared" si="0"/>
        <v>0</v>
      </c>
      <c r="L66" s="1"/>
      <c r="M66" s="1"/>
      <c r="N66" s="169">
        <f t="shared" si="1"/>
        <v>0</v>
      </c>
      <c r="P66" s="199">
        <f t="shared" si="2"/>
        <v>61</v>
      </c>
      <c r="Q66" s="813" t="str">
        <f t="shared" si="3"/>
        <v/>
      </c>
      <c r="R66" s="813"/>
      <c r="S66" s="813"/>
      <c r="T66" s="813"/>
      <c r="U66" s="814"/>
      <c r="V66" s="202" t="str">
        <f t="shared" si="4"/>
        <v/>
      </c>
      <c r="W66" s="203">
        <f>IF(OR(V66="",V66=0),0,(Projeto!$AD$8*((1+Projeto!$AD$8)^V66))/(((1+Projeto!$AD$8)^V66)-1))</f>
        <v>0</v>
      </c>
      <c r="X66" s="204">
        <f>IF(AND(K66&gt;0,CustoContabil!$F$6&gt;0),K66*(CustoContabil!$F$21/CustoContabil!$F$6)*W66,0)</f>
        <v>0</v>
      </c>
      <c r="Y66" s="204">
        <f>IF(AND(N66&gt;0,CustoContabil!$D$6&gt;0),N66*(CustoContabil!$D$21/CustoContabil!$D$6)*W66,0)</f>
        <v>0</v>
      </c>
    </row>
    <row r="67" spans="2:25" ht="15" customHeight="1" outlineLevel="1" x14ac:dyDescent="0.35">
      <c r="B67" s="199">
        <v>62</v>
      </c>
      <c r="C67" s="846"/>
      <c r="D67" s="846"/>
      <c r="E67" s="846"/>
      <c r="F67" s="846"/>
      <c r="G67" s="815"/>
      <c r="H67" s="19"/>
      <c r="I67" s="2"/>
      <c r="J67" s="1"/>
      <c r="K67" s="169">
        <f t="shared" si="0"/>
        <v>0</v>
      </c>
      <c r="L67" s="1"/>
      <c r="M67" s="1"/>
      <c r="N67" s="169">
        <f t="shared" si="1"/>
        <v>0</v>
      </c>
      <c r="P67" s="199">
        <f t="shared" si="2"/>
        <v>62</v>
      </c>
      <c r="Q67" s="813" t="str">
        <f t="shared" si="3"/>
        <v/>
      </c>
      <c r="R67" s="813"/>
      <c r="S67" s="813"/>
      <c r="T67" s="813"/>
      <c r="U67" s="814"/>
      <c r="V67" s="202" t="str">
        <f t="shared" si="4"/>
        <v/>
      </c>
      <c r="W67" s="203">
        <f>IF(OR(V67="",V67=0),0,(Projeto!$AD$8*((1+Projeto!$AD$8)^V67))/(((1+Projeto!$AD$8)^V67)-1))</f>
        <v>0</v>
      </c>
      <c r="X67" s="204">
        <f>IF(AND(K67&gt;0,CustoContabil!$F$6&gt;0),K67*(CustoContabil!$F$21/CustoContabil!$F$6)*W67,0)</f>
        <v>0</v>
      </c>
      <c r="Y67" s="204">
        <f>IF(AND(N67&gt;0,CustoContabil!$D$6&gt;0),N67*(CustoContabil!$D$21/CustoContabil!$D$6)*W67,0)</f>
        <v>0</v>
      </c>
    </row>
    <row r="68" spans="2:25" ht="15" customHeight="1" outlineLevel="1" x14ac:dyDescent="0.35">
      <c r="B68" s="199">
        <v>63</v>
      </c>
      <c r="C68" s="846"/>
      <c r="D68" s="846"/>
      <c r="E68" s="846"/>
      <c r="F68" s="846"/>
      <c r="G68" s="815"/>
      <c r="H68" s="19"/>
      <c r="I68" s="2"/>
      <c r="J68" s="1"/>
      <c r="K68" s="169">
        <f t="shared" si="0"/>
        <v>0</v>
      </c>
      <c r="L68" s="1"/>
      <c r="M68" s="1"/>
      <c r="N68" s="169">
        <f t="shared" si="1"/>
        <v>0</v>
      </c>
      <c r="P68" s="199">
        <f t="shared" si="2"/>
        <v>63</v>
      </c>
      <c r="Q68" s="813" t="str">
        <f t="shared" si="3"/>
        <v/>
      </c>
      <c r="R68" s="813"/>
      <c r="S68" s="813"/>
      <c r="T68" s="813"/>
      <c r="U68" s="814"/>
      <c r="V68" s="202" t="str">
        <f t="shared" si="4"/>
        <v/>
      </c>
      <c r="W68" s="203">
        <f>IF(OR(V68="",V68=0),0,(Projeto!$AD$8*((1+Projeto!$AD$8)^V68))/(((1+Projeto!$AD$8)^V68)-1))</f>
        <v>0</v>
      </c>
      <c r="X68" s="204">
        <f>IF(AND(K68&gt;0,CustoContabil!$F$6&gt;0),K68*(CustoContabil!$F$21/CustoContabil!$F$6)*W68,0)</f>
        <v>0</v>
      </c>
      <c r="Y68" s="204">
        <f>IF(AND(N68&gt;0,CustoContabil!$D$6&gt;0),N68*(CustoContabil!$D$21/CustoContabil!$D$6)*W68,0)</f>
        <v>0</v>
      </c>
    </row>
    <row r="69" spans="2:25" ht="15" customHeight="1" outlineLevel="1" x14ac:dyDescent="0.35">
      <c r="B69" s="199">
        <v>64</v>
      </c>
      <c r="C69" s="846"/>
      <c r="D69" s="846"/>
      <c r="E69" s="846"/>
      <c r="F69" s="846"/>
      <c r="G69" s="815"/>
      <c r="H69" s="19"/>
      <c r="I69" s="2"/>
      <c r="J69" s="1"/>
      <c r="K69" s="169">
        <f t="shared" si="0"/>
        <v>0</v>
      </c>
      <c r="L69" s="1"/>
      <c r="M69" s="1"/>
      <c r="N69" s="169">
        <f t="shared" si="1"/>
        <v>0</v>
      </c>
      <c r="P69" s="199">
        <f t="shared" si="2"/>
        <v>64</v>
      </c>
      <c r="Q69" s="813" t="str">
        <f t="shared" si="3"/>
        <v/>
      </c>
      <c r="R69" s="813"/>
      <c r="S69" s="813"/>
      <c r="T69" s="813"/>
      <c r="U69" s="814"/>
      <c r="V69" s="202" t="str">
        <f t="shared" si="4"/>
        <v/>
      </c>
      <c r="W69" s="203">
        <f>IF(OR(V69="",V69=0),0,(Projeto!$AD$8*((1+Projeto!$AD$8)^V69))/(((1+Projeto!$AD$8)^V69)-1))</f>
        <v>0</v>
      </c>
      <c r="X69" s="204">
        <f>IF(AND(K69&gt;0,CustoContabil!$F$6&gt;0),K69*(CustoContabil!$F$21/CustoContabil!$F$6)*W69,0)</f>
        <v>0</v>
      </c>
      <c r="Y69" s="204">
        <f>IF(AND(N69&gt;0,CustoContabil!$D$6&gt;0),N69*(CustoContabil!$D$21/CustoContabil!$D$6)*W69,0)</f>
        <v>0</v>
      </c>
    </row>
    <row r="70" spans="2:25" ht="15" customHeight="1" outlineLevel="1" x14ac:dyDescent="0.35">
      <c r="B70" s="199">
        <v>65</v>
      </c>
      <c r="C70" s="846"/>
      <c r="D70" s="846"/>
      <c r="E70" s="846"/>
      <c r="F70" s="846"/>
      <c r="G70" s="815"/>
      <c r="H70" s="19"/>
      <c r="I70" s="2"/>
      <c r="J70" s="1"/>
      <c r="K70" s="169">
        <f t="shared" si="0"/>
        <v>0</v>
      </c>
      <c r="L70" s="1"/>
      <c r="M70" s="1"/>
      <c r="N70" s="169">
        <f t="shared" si="1"/>
        <v>0</v>
      </c>
      <c r="P70" s="199">
        <f t="shared" si="2"/>
        <v>65</v>
      </c>
      <c r="Q70" s="813" t="str">
        <f t="shared" si="3"/>
        <v/>
      </c>
      <c r="R70" s="813"/>
      <c r="S70" s="813"/>
      <c r="T70" s="813"/>
      <c r="U70" s="814"/>
      <c r="V70" s="202" t="str">
        <f t="shared" si="4"/>
        <v/>
      </c>
      <c r="W70" s="203">
        <f>IF(OR(V70="",V70=0),0,(Projeto!$AD$8*((1+Projeto!$AD$8)^V70))/(((1+Projeto!$AD$8)^V70)-1))</f>
        <v>0</v>
      </c>
      <c r="X70" s="204">
        <f>IF(AND(K70&gt;0,CustoContabil!$F$6&gt;0),K70*(CustoContabil!$F$21/CustoContabil!$F$6)*W70,0)</f>
        <v>0</v>
      </c>
      <c r="Y70" s="204">
        <f>IF(AND(N70&gt;0,CustoContabil!$D$6&gt;0),N70*(CustoContabil!$D$21/CustoContabil!$D$6)*W70,0)</f>
        <v>0</v>
      </c>
    </row>
    <row r="71" spans="2:25" ht="15" customHeight="1" outlineLevel="1" x14ac:dyDescent="0.35">
      <c r="B71" s="199">
        <v>66</v>
      </c>
      <c r="C71" s="846"/>
      <c r="D71" s="846"/>
      <c r="E71" s="846"/>
      <c r="F71" s="846"/>
      <c r="G71" s="815"/>
      <c r="H71" s="19"/>
      <c r="I71" s="2"/>
      <c r="J71" s="1"/>
      <c r="K71" s="169">
        <f t="shared" ref="K71:K105" si="5">N71-L71-M71</f>
        <v>0</v>
      </c>
      <c r="L71" s="1"/>
      <c r="M71" s="1"/>
      <c r="N71" s="169">
        <f t="shared" ref="N71:N105" si="6">I71*J71</f>
        <v>0</v>
      </c>
      <c r="P71" s="199">
        <f t="shared" ref="P71:P105" si="7">B71</f>
        <v>66</v>
      </c>
      <c r="Q71" s="813" t="str">
        <f t="shared" ref="Q71:Q105" si="8">IF(OR(C71=0,C71=""),"",C71)</f>
        <v/>
      </c>
      <c r="R71" s="813"/>
      <c r="S71" s="813"/>
      <c r="T71" s="813"/>
      <c r="U71" s="814"/>
      <c r="V71" s="202" t="str">
        <f t="shared" ref="V71:V105" si="9">IF(N71=0,"",H71)</f>
        <v/>
      </c>
      <c r="W71" s="203">
        <f>IF(OR(V71="",V71=0),0,(Projeto!$AD$8*((1+Projeto!$AD$8)^V71))/(((1+Projeto!$AD$8)^V71)-1))</f>
        <v>0</v>
      </c>
      <c r="X71" s="204">
        <f>IF(AND(K71&gt;0,CustoContabil!$F$6&gt;0),K71*(CustoContabil!$F$21/CustoContabil!$F$6)*W71,0)</f>
        <v>0</v>
      </c>
      <c r="Y71" s="204">
        <f>IF(AND(N71&gt;0,CustoContabil!$D$6&gt;0),N71*(CustoContabil!$D$21/CustoContabil!$D$6)*W71,0)</f>
        <v>0</v>
      </c>
    </row>
    <row r="72" spans="2:25" ht="15" customHeight="1" outlineLevel="1" x14ac:dyDescent="0.35">
      <c r="B72" s="199">
        <v>67</v>
      </c>
      <c r="C72" s="846"/>
      <c r="D72" s="846"/>
      <c r="E72" s="846"/>
      <c r="F72" s="846"/>
      <c r="G72" s="815"/>
      <c r="H72" s="19"/>
      <c r="I72" s="2"/>
      <c r="J72" s="1"/>
      <c r="K72" s="169">
        <f t="shared" si="5"/>
        <v>0</v>
      </c>
      <c r="L72" s="1"/>
      <c r="M72" s="1"/>
      <c r="N72" s="169">
        <f t="shared" si="6"/>
        <v>0</v>
      </c>
      <c r="P72" s="199">
        <f t="shared" si="7"/>
        <v>67</v>
      </c>
      <c r="Q72" s="813" t="str">
        <f t="shared" si="8"/>
        <v/>
      </c>
      <c r="R72" s="813"/>
      <c r="S72" s="813"/>
      <c r="T72" s="813"/>
      <c r="U72" s="814"/>
      <c r="V72" s="202" t="str">
        <f t="shared" si="9"/>
        <v/>
      </c>
      <c r="W72" s="203">
        <f>IF(OR(V72="",V72=0),0,(Projeto!$AD$8*((1+Projeto!$AD$8)^V72))/(((1+Projeto!$AD$8)^V72)-1))</f>
        <v>0</v>
      </c>
      <c r="X72" s="204">
        <f>IF(AND(K72&gt;0,CustoContabil!$F$6&gt;0),K72*(CustoContabil!$F$21/CustoContabil!$F$6)*W72,0)</f>
        <v>0</v>
      </c>
      <c r="Y72" s="204">
        <f>IF(AND(N72&gt;0,CustoContabil!$D$6&gt;0),N72*(CustoContabil!$D$21/CustoContabil!$D$6)*W72,0)</f>
        <v>0</v>
      </c>
    </row>
    <row r="73" spans="2:25" ht="15" customHeight="1" outlineLevel="1" x14ac:dyDescent="0.35">
      <c r="B73" s="199">
        <v>68</v>
      </c>
      <c r="C73" s="846"/>
      <c r="D73" s="846"/>
      <c r="E73" s="846"/>
      <c r="F73" s="846"/>
      <c r="G73" s="815"/>
      <c r="H73" s="19"/>
      <c r="I73" s="2"/>
      <c r="J73" s="1"/>
      <c r="K73" s="169">
        <f t="shared" si="5"/>
        <v>0</v>
      </c>
      <c r="L73" s="1"/>
      <c r="M73" s="1"/>
      <c r="N73" s="169">
        <f t="shared" si="6"/>
        <v>0</v>
      </c>
      <c r="P73" s="199">
        <f t="shared" si="7"/>
        <v>68</v>
      </c>
      <c r="Q73" s="813" t="str">
        <f t="shared" si="8"/>
        <v/>
      </c>
      <c r="R73" s="813"/>
      <c r="S73" s="813"/>
      <c r="T73" s="813"/>
      <c r="U73" s="814"/>
      <c r="V73" s="202" t="str">
        <f t="shared" si="9"/>
        <v/>
      </c>
      <c r="W73" s="203">
        <f>IF(OR(V73="",V73=0),0,(Projeto!$AD$8*((1+Projeto!$AD$8)^V73))/(((1+Projeto!$AD$8)^V73)-1))</f>
        <v>0</v>
      </c>
      <c r="X73" s="204">
        <f>IF(AND(K73&gt;0,CustoContabil!$F$6&gt;0),K73*(CustoContabil!$F$21/CustoContabil!$F$6)*W73,0)</f>
        <v>0</v>
      </c>
      <c r="Y73" s="204">
        <f>IF(AND(N73&gt;0,CustoContabil!$D$6&gt;0),N73*(CustoContabil!$D$21/CustoContabil!$D$6)*W73,0)</f>
        <v>0</v>
      </c>
    </row>
    <row r="74" spans="2:25" ht="15" customHeight="1" outlineLevel="1" x14ac:dyDescent="0.35">
      <c r="B74" s="199">
        <v>69</v>
      </c>
      <c r="C74" s="846"/>
      <c r="D74" s="846"/>
      <c r="E74" s="846"/>
      <c r="F74" s="846"/>
      <c r="G74" s="815"/>
      <c r="H74" s="19"/>
      <c r="I74" s="2"/>
      <c r="J74" s="1"/>
      <c r="K74" s="169">
        <f t="shared" si="5"/>
        <v>0</v>
      </c>
      <c r="L74" s="1"/>
      <c r="M74" s="1"/>
      <c r="N74" s="169">
        <f t="shared" si="6"/>
        <v>0</v>
      </c>
      <c r="P74" s="199">
        <f t="shared" si="7"/>
        <v>69</v>
      </c>
      <c r="Q74" s="813" t="str">
        <f t="shared" si="8"/>
        <v/>
      </c>
      <c r="R74" s="813"/>
      <c r="S74" s="813"/>
      <c r="T74" s="813"/>
      <c r="U74" s="814"/>
      <c r="V74" s="202" t="str">
        <f t="shared" si="9"/>
        <v/>
      </c>
      <c r="W74" s="203">
        <f>IF(OR(V74="",V74=0),0,(Projeto!$AD$8*((1+Projeto!$AD$8)^V74))/(((1+Projeto!$AD$8)^V74)-1))</f>
        <v>0</v>
      </c>
      <c r="X74" s="204">
        <f>IF(AND(K74&gt;0,CustoContabil!$F$6&gt;0),K74*(CustoContabil!$F$21/CustoContabil!$F$6)*W74,0)</f>
        <v>0</v>
      </c>
      <c r="Y74" s="204">
        <f>IF(AND(N74&gt;0,CustoContabil!$D$6&gt;0),N74*(CustoContabil!$D$21/CustoContabil!$D$6)*W74,0)</f>
        <v>0</v>
      </c>
    </row>
    <row r="75" spans="2:25" ht="15" customHeight="1" outlineLevel="1" x14ac:dyDescent="0.35">
      <c r="B75" s="199">
        <v>70</v>
      </c>
      <c r="C75" s="846"/>
      <c r="D75" s="846"/>
      <c r="E75" s="846"/>
      <c r="F75" s="846"/>
      <c r="G75" s="815"/>
      <c r="H75" s="19"/>
      <c r="I75" s="2"/>
      <c r="J75" s="1"/>
      <c r="K75" s="169">
        <f t="shared" si="5"/>
        <v>0</v>
      </c>
      <c r="L75" s="1"/>
      <c r="M75" s="1"/>
      <c r="N75" s="169">
        <f t="shared" si="6"/>
        <v>0</v>
      </c>
      <c r="P75" s="199">
        <f t="shared" si="7"/>
        <v>70</v>
      </c>
      <c r="Q75" s="813" t="str">
        <f t="shared" si="8"/>
        <v/>
      </c>
      <c r="R75" s="813"/>
      <c r="S75" s="813"/>
      <c r="T75" s="813"/>
      <c r="U75" s="814"/>
      <c r="V75" s="202" t="str">
        <f t="shared" si="9"/>
        <v/>
      </c>
      <c r="W75" s="203">
        <f>IF(OR(V75="",V75=0),0,(Projeto!$AD$8*((1+Projeto!$AD$8)^V75))/(((1+Projeto!$AD$8)^V75)-1))</f>
        <v>0</v>
      </c>
      <c r="X75" s="204">
        <f>IF(AND(K75&gt;0,CustoContabil!$F$6&gt;0),K75*(CustoContabil!$F$21/CustoContabil!$F$6)*W75,0)</f>
        <v>0</v>
      </c>
      <c r="Y75" s="204">
        <f>IF(AND(N75&gt;0,CustoContabil!$D$6&gt;0),N75*(CustoContabil!$D$21/CustoContabil!$D$6)*W75,0)</f>
        <v>0</v>
      </c>
    </row>
    <row r="76" spans="2:25" ht="15" customHeight="1" outlineLevel="1" x14ac:dyDescent="0.35">
      <c r="B76" s="199">
        <v>71</v>
      </c>
      <c r="C76" s="846"/>
      <c r="D76" s="846"/>
      <c r="E76" s="846"/>
      <c r="F76" s="846"/>
      <c r="G76" s="815"/>
      <c r="H76" s="19"/>
      <c r="I76" s="2"/>
      <c r="J76" s="1"/>
      <c r="K76" s="169">
        <f t="shared" si="5"/>
        <v>0</v>
      </c>
      <c r="L76" s="1"/>
      <c r="M76" s="1"/>
      <c r="N76" s="169">
        <f t="shared" si="6"/>
        <v>0</v>
      </c>
      <c r="P76" s="199">
        <f t="shared" si="7"/>
        <v>71</v>
      </c>
      <c r="Q76" s="813" t="str">
        <f t="shared" si="8"/>
        <v/>
      </c>
      <c r="R76" s="813"/>
      <c r="S76" s="813"/>
      <c r="T76" s="813"/>
      <c r="U76" s="814"/>
      <c r="V76" s="202" t="str">
        <f t="shared" si="9"/>
        <v/>
      </c>
      <c r="W76" s="203">
        <f>IF(OR(V76="",V76=0),0,(Projeto!$AD$8*((1+Projeto!$AD$8)^V76))/(((1+Projeto!$AD$8)^V76)-1))</f>
        <v>0</v>
      </c>
      <c r="X76" s="204">
        <f>IF(AND(K76&gt;0,CustoContabil!$F$6&gt;0),K76*(CustoContabil!$F$21/CustoContabil!$F$6)*W76,0)</f>
        <v>0</v>
      </c>
      <c r="Y76" s="204">
        <f>IF(AND(N76&gt;0,CustoContabil!$D$6&gt;0),N76*(CustoContabil!$D$21/CustoContabil!$D$6)*W76,0)</f>
        <v>0</v>
      </c>
    </row>
    <row r="77" spans="2:25" ht="15" customHeight="1" outlineLevel="1" x14ac:dyDescent="0.35">
      <c r="B77" s="199">
        <v>72</v>
      </c>
      <c r="C77" s="846"/>
      <c r="D77" s="846"/>
      <c r="E77" s="846"/>
      <c r="F77" s="846"/>
      <c r="G77" s="815"/>
      <c r="H77" s="19"/>
      <c r="I77" s="2"/>
      <c r="J77" s="1"/>
      <c r="K77" s="169">
        <f t="shared" si="5"/>
        <v>0</v>
      </c>
      <c r="L77" s="1"/>
      <c r="M77" s="1"/>
      <c r="N77" s="169">
        <f t="shared" si="6"/>
        <v>0</v>
      </c>
      <c r="P77" s="199">
        <f t="shared" si="7"/>
        <v>72</v>
      </c>
      <c r="Q77" s="813" t="str">
        <f t="shared" si="8"/>
        <v/>
      </c>
      <c r="R77" s="813"/>
      <c r="S77" s="813"/>
      <c r="T77" s="813"/>
      <c r="U77" s="814"/>
      <c r="V77" s="202" t="str">
        <f t="shared" si="9"/>
        <v/>
      </c>
      <c r="W77" s="203">
        <f>IF(OR(V77="",V77=0),0,(Projeto!$AD$8*((1+Projeto!$AD$8)^V77))/(((1+Projeto!$AD$8)^V77)-1))</f>
        <v>0</v>
      </c>
      <c r="X77" s="204">
        <f>IF(AND(K77&gt;0,CustoContabil!$F$6&gt;0),K77*(CustoContabil!$F$21/CustoContabil!$F$6)*W77,0)</f>
        <v>0</v>
      </c>
      <c r="Y77" s="204">
        <f>IF(AND(N77&gt;0,CustoContabil!$D$6&gt;0),N77*(CustoContabil!$D$21/CustoContabil!$D$6)*W77,0)</f>
        <v>0</v>
      </c>
    </row>
    <row r="78" spans="2:25" ht="15" customHeight="1" outlineLevel="1" x14ac:dyDescent="0.35">
      <c r="B78" s="199">
        <v>73</v>
      </c>
      <c r="C78" s="846"/>
      <c r="D78" s="846"/>
      <c r="E78" s="846"/>
      <c r="F78" s="846"/>
      <c r="G78" s="815"/>
      <c r="H78" s="19"/>
      <c r="I78" s="2"/>
      <c r="J78" s="1"/>
      <c r="K78" s="169">
        <f t="shared" si="5"/>
        <v>0</v>
      </c>
      <c r="L78" s="1"/>
      <c r="M78" s="1"/>
      <c r="N78" s="169">
        <f t="shared" si="6"/>
        <v>0</v>
      </c>
      <c r="P78" s="199">
        <f t="shared" si="7"/>
        <v>73</v>
      </c>
      <c r="Q78" s="813" t="str">
        <f t="shared" si="8"/>
        <v/>
      </c>
      <c r="R78" s="813"/>
      <c r="S78" s="813"/>
      <c r="T78" s="813"/>
      <c r="U78" s="814"/>
      <c r="V78" s="202" t="str">
        <f t="shared" si="9"/>
        <v/>
      </c>
      <c r="W78" s="203">
        <f>IF(OR(V78="",V78=0),0,(Projeto!$AD$8*((1+Projeto!$AD$8)^V78))/(((1+Projeto!$AD$8)^V78)-1))</f>
        <v>0</v>
      </c>
      <c r="X78" s="204">
        <f>IF(AND(K78&gt;0,CustoContabil!$F$6&gt;0),K78*(CustoContabil!$F$21/CustoContabil!$F$6)*W78,0)</f>
        <v>0</v>
      </c>
      <c r="Y78" s="204">
        <f>IF(AND(N78&gt;0,CustoContabil!$D$6&gt;0),N78*(CustoContabil!$D$21/CustoContabil!$D$6)*W78,0)</f>
        <v>0</v>
      </c>
    </row>
    <row r="79" spans="2:25" ht="15" customHeight="1" outlineLevel="1" x14ac:dyDescent="0.35">
      <c r="B79" s="199">
        <v>74</v>
      </c>
      <c r="C79" s="846"/>
      <c r="D79" s="846"/>
      <c r="E79" s="846"/>
      <c r="F79" s="846"/>
      <c r="G79" s="815"/>
      <c r="H79" s="19"/>
      <c r="I79" s="2"/>
      <c r="J79" s="1"/>
      <c r="K79" s="169">
        <f t="shared" si="5"/>
        <v>0</v>
      </c>
      <c r="L79" s="1"/>
      <c r="M79" s="1"/>
      <c r="N79" s="169">
        <f t="shared" si="6"/>
        <v>0</v>
      </c>
      <c r="P79" s="199">
        <f t="shared" si="7"/>
        <v>74</v>
      </c>
      <c r="Q79" s="813" t="str">
        <f t="shared" si="8"/>
        <v/>
      </c>
      <c r="R79" s="813"/>
      <c r="S79" s="813"/>
      <c r="T79" s="813"/>
      <c r="U79" s="814"/>
      <c r="V79" s="202" t="str">
        <f t="shared" si="9"/>
        <v/>
      </c>
      <c r="W79" s="203">
        <f>IF(OR(V79="",V79=0),0,(Projeto!$AD$8*((1+Projeto!$AD$8)^V79))/(((1+Projeto!$AD$8)^V79)-1))</f>
        <v>0</v>
      </c>
      <c r="X79" s="204">
        <f>IF(AND(K79&gt;0,CustoContabil!$F$6&gt;0),K79*(CustoContabil!$F$21/CustoContabil!$F$6)*W79,0)</f>
        <v>0</v>
      </c>
      <c r="Y79" s="204">
        <f>IF(AND(N79&gt;0,CustoContabil!$D$6&gt;0),N79*(CustoContabil!$D$21/CustoContabil!$D$6)*W79,0)</f>
        <v>0</v>
      </c>
    </row>
    <row r="80" spans="2:25" ht="15" customHeight="1" outlineLevel="1" x14ac:dyDescent="0.35">
      <c r="B80" s="199">
        <v>75</v>
      </c>
      <c r="C80" s="846"/>
      <c r="D80" s="846"/>
      <c r="E80" s="846"/>
      <c r="F80" s="846"/>
      <c r="G80" s="815"/>
      <c r="H80" s="19"/>
      <c r="I80" s="2"/>
      <c r="J80" s="1"/>
      <c r="K80" s="169">
        <f t="shared" si="5"/>
        <v>0</v>
      </c>
      <c r="L80" s="1"/>
      <c r="M80" s="1"/>
      <c r="N80" s="169">
        <f t="shared" si="6"/>
        <v>0</v>
      </c>
      <c r="P80" s="199">
        <f t="shared" si="7"/>
        <v>75</v>
      </c>
      <c r="Q80" s="813" t="str">
        <f t="shared" si="8"/>
        <v/>
      </c>
      <c r="R80" s="813"/>
      <c r="S80" s="813"/>
      <c r="T80" s="813"/>
      <c r="U80" s="814"/>
      <c r="V80" s="202" t="str">
        <f t="shared" si="9"/>
        <v/>
      </c>
      <c r="W80" s="203">
        <f>IF(OR(V80="",V80=0),0,(Projeto!$AD$8*((1+Projeto!$AD$8)^V80))/(((1+Projeto!$AD$8)^V80)-1))</f>
        <v>0</v>
      </c>
      <c r="X80" s="204">
        <f>IF(AND(K80&gt;0,CustoContabil!$F$6&gt;0),K80*(CustoContabil!$F$21/CustoContabil!$F$6)*W80,0)</f>
        <v>0</v>
      </c>
      <c r="Y80" s="204">
        <f>IF(AND(N80&gt;0,CustoContabil!$D$6&gt;0),N80*(CustoContabil!$D$21/CustoContabil!$D$6)*W80,0)</f>
        <v>0</v>
      </c>
    </row>
    <row r="81" spans="2:25" ht="15" customHeight="1" outlineLevel="1" x14ac:dyDescent="0.35">
      <c r="B81" s="199">
        <v>76</v>
      </c>
      <c r="C81" s="846"/>
      <c r="D81" s="846"/>
      <c r="E81" s="846"/>
      <c r="F81" s="846"/>
      <c r="G81" s="815"/>
      <c r="H81" s="19"/>
      <c r="I81" s="2"/>
      <c r="J81" s="1"/>
      <c r="K81" s="169">
        <f t="shared" si="5"/>
        <v>0</v>
      </c>
      <c r="L81" s="1"/>
      <c r="M81" s="1"/>
      <c r="N81" s="169">
        <f t="shared" si="6"/>
        <v>0</v>
      </c>
      <c r="P81" s="199">
        <f t="shared" si="7"/>
        <v>76</v>
      </c>
      <c r="Q81" s="813" t="str">
        <f t="shared" si="8"/>
        <v/>
      </c>
      <c r="R81" s="813"/>
      <c r="S81" s="813"/>
      <c r="T81" s="813"/>
      <c r="U81" s="814"/>
      <c r="V81" s="202" t="str">
        <f t="shared" si="9"/>
        <v/>
      </c>
      <c r="W81" s="203">
        <f>IF(OR(V81="",V81=0),0,(Projeto!$AD$8*((1+Projeto!$AD$8)^V81))/(((1+Projeto!$AD$8)^V81)-1))</f>
        <v>0</v>
      </c>
      <c r="X81" s="204">
        <f>IF(AND(K81&gt;0,CustoContabil!$F$6&gt;0),K81*(CustoContabil!$F$21/CustoContabil!$F$6)*W81,0)</f>
        <v>0</v>
      </c>
      <c r="Y81" s="204">
        <f>IF(AND(N81&gt;0,CustoContabil!$D$6&gt;0),N81*(CustoContabil!$D$21/CustoContabil!$D$6)*W81,0)</f>
        <v>0</v>
      </c>
    </row>
    <row r="82" spans="2:25" ht="15" customHeight="1" outlineLevel="1" x14ac:dyDescent="0.35">
      <c r="B82" s="199">
        <v>77</v>
      </c>
      <c r="C82" s="846"/>
      <c r="D82" s="846"/>
      <c r="E82" s="846"/>
      <c r="F82" s="846"/>
      <c r="G82" s="815"/>
      <c r="H82" s="19"/>
      <c r="I82" s="2"/>
      <c r="J82" s="1"/>
      <c r="K82" s="169">
        <f t="shared" si="5"/>
        <v>0</v>
      </c>
      <c r="L82" s="1"/>
      <c r="M82" s="1"/>
      <c r="N82" s="169">
        <f t="shared" si="6"/>
        <v>0</v>
      </c>
      <c r="P82" s="199">
        <f t="shared" si="7"/>
        <v>77</v>
      </c>
      <c r="Q82" s="813" t="str">
        <f t="shared" si="8"/>
        <v/>
      </c>
      <c r="R82" s="813"/>
      <c r="S82" s="813"/>
      <c r="T82" s="813"/>
      <c r="U82" s="814"/>
      <c r="V82" s="202" t="str">
        <f t="shared" si="9"/>
        <v/>
      </c>
      <c r="W82" s="203">
        <f>IF(OR(V82="",V82=0),0,(Projeto!$AD$8*((1+Projeto!$AD$8)^V82))/(((1+Projeto!$AD$8)^V82)-1))</f>
        <v>0</v>
      </c>
      <c r="X82" s="204">
        <f>IF(AND(K82&gt;0,CustoContabil!$F$6&gt;0),K82*(CustoContabil!$F$21/CustoContabil!$F$6)*W82,0)</f>
        <v>0</v>
      </c>
      <c r="Y82" s="204">
        <f>IF(AND(N82&gt;0,CustoContabil!$D$6&gt;0),N82*(CustoContabil!$D$21/CustoContabil!$D$6)*W82,0)</f>
        <v>0</v>
      </c>
    </row>
    <row r="83" spans="2:25" ht="15" customHeight="1" outlineLevel="1" x14ac:dyDescent="0.35">
      <c r="B83" s="199">
        <v>78</v>
      </c>
      <c r="C83" s="846"/>
      <c r="D83" s="846"/>
      <c r="E83" s="846"/>
      <c r="F83" s="846"/>
      <c r="G83" s="815"/>
      <c r="H83" s="19"/>
      <c r="I83" s="2"/>
      <c r="J83" s="1"/>
      <c r="K83" s="169">
        <f t="shared" si="5"/>
        <v>0</v>
      </c>
      <c r="L83" s="1"/>
      <c r="M83" s="1"/>
      <c r="N83" s="169">
        <f t="shared" si="6"/>
        <v>0</v>
      </c>
      <c r="P83" s="199">
        <f t="shared" si="7"/>
        <v>78</v>
      </c>
      <c r="Q83" s="813" t="str">
        <f t="shared" si="8"/>
        <v/>
      </c>
      <c r="R83" s="813"/>
      <c r="S83" s="813"/>
      <c r="T83" s="813"/>
      <c r="U83" s="814"/>
      <c r="V83" s="202" t="str">
        <f t="shared" si="9"/>
        <v/>
      </c>
      <c r="W83" s="203">
        <f>IF(OR(V83="",V83=0),0,(Projeto!$AD$8*((1+Projeto!$AD$8)^V83))/(((1+Projeto!$AD$8)^V83)-1))</f>
        <v>0</v>
      </c>
      <c r="X83" s="204">
        <f>IF(AND(K83&gt;0,CustoContabil!$F$6&gt;0),K83*(CustoContabil!$F$21/CustoContabil!$F$6)*W83,0)</f>
        <v>0</v>
      </c>
      <c r="Y83" s="204">
        <f>IF(AND(N83&gt;0,CustoContabil!$D$6&gt;0),N83*(CustoContabil!$D$21/CustoContabil!$D$6)*W83,0)</f>
        <v>0</v>
      </c>
    </row>
    <row r="84" spans="2:25" ht="15" customHeight="1" outlineLevel="1" x14ac:dyDescent="0.35">
      <c r="B84" s="199">
        <v>79</v>
      </c>
      <c r="C84" s="846"/>
      <c r="D84" s="846"/>
      <c r="E84" s="846"/>
      <c r="F84" s="846"/>
      <c r="G84" s="815"/>
      <c r="H84" s="19"/>
      <c r="I84" s="2"/>
      <c r="J84" s="1"/>
      <c r="K84" s="169">
        <f t="shared" si="5"/>
        <v>0</v>
      </c>
      <c r="L84" s="1"/>
      <c r="M84" s="1"/>
      <c r="N84" s="169">
        <f t="shared" si="6"/>
        <v>0</v>
      </c>
      <c r="P84" s="199">
        <f t="shared" si="7"/>
        <v>79</v>
      </c>
      <c r="Q84" s="813" t="str">
        <f t="shared" si="8"/>
        <v/>
      </c>
      <c r="R84" s="813"/>
      <c r="S84" s="813"/>
      <c r="T84" s="813"/>
      <c r="U84" s="814"/>
      <c r="V84" s="202" t="str">
        <f t="shared" si="9"/>
        <v/>
      </c>
      <c r="W84" s="203">
        <f>IF(OR(V84="",V84=0),0,(Projeto!$AD$8*((1+Projeto!$AD$8)^V84))/(((1+Projeto!$AD$8)^V84)-1))</f>
        <v>0</v>
      </c>
      <c r="X84" s="204">
        <f>IF(AND(K84&gt;0,CustoContabil!$F$6&gt;0),K84*(CustoContabil!$F$21/CustoContabil!$F$6)*W84,0)</f>
        <v>0</v>
      </c>
      <c r="Y84" s="204">
        <f>IF(AND(N84&gt;0,CustoContabil!$D$6&gt;0),N84*(CustoContabil!$D$21/CustoContabil!$D$6)*W84,0)</f>
        <v>0</v>
      </c>
    </row>
    <row r="85" spans="2:25" ht="15" customHeight="1" outlineLevel="1" x14ac:dyDescent="0.35">
      <c r="B85" s="199">
        <v>80</v>
      </c>
      <c r="C85" s="846"/>
      <c r="D85" s="846"/>
      <c r="E85" s="846"/>
      <c r="F85" s="846"/>
      <c r="G85" s="815"/>
      <c r="H85" s="19"/>
      <c r="I85" s="2"/>
      <c r="J85" s="1"/>
      <c r="K85" s="169">
        <f t="shared" si="5"/>
        <v>0</v>
      </c>
      <c r="L85" s="1"/>
      <c r="M85" s="1"/>
      <c r="N85" s="169">
        <f t="shared" si="6"/>
        <v>0</v>
      </c>
      <c r="P85" s="199">
        <f t="shared" si="7"/>
        <v>80</v>
      </c>
      <c r="Q85" s="813" t="str">
        <f t="shared" si="8"/>
        <v/>
      </c>
      <c r="R85" s="813"/>
      <c r="S85" s="813"/>
      <c r="T85" s="813"/>
      <c r="U85" s="814"/>
      <c r="V85" s="202" t="str">
        <f t="shared" si="9"/>
        <v/>
      </c>
      <c r="W85" s="203">
        <f>IF(OR(V85="",V85=0),0,(Projeto!$AD$8*((1+Projeto!$AD$8)^V85))/(((1+Projeto!$AD$8)^V85)-1))</f>
        <v>0</v>
      </c>
      <c r="X85" s="204">
        <f>IF(AND(K85&gt;0,CustoContabil!$F$6&gt;0),K85*(CustoContabil!$F$21/CustoContabil!$F$6)*W85,0)</f>
        <v>0</v>
      </c>
      <c r="Y85" s="204">
        <f>IF(AND(N85&gt;0,CustoContabil!$D$6&gt;0),N85*(CustoContabil!$D$21/CustoContabil!$D$6)*W85,0)</f>
        <v>0</v>
      </c>
    </row>
    <row r="86" spans="2:25" ht="15" customHeight="1" outlineLevel="1" x14ac:dyDescent="0.35">
      <c r="B86" s="199">
        <v>81</v>
      </c>
      <c r="C86" s="846"/>
      <c r="D86" s="846"/>
      <c r="E86" s="846"/>
      <c r="F86" s="846"/>
      <c r="G86" s="815"/>
      <c r="H86" s="19"/>
      <c r="I86" s="2"/>
      <c r="J86" s="1"/>
      <c r="K86" s="169">
        <f t="shared" si="5"/>
        <v>0</v>
      </c>
      <c r="L86" s="1"/>
      <c r="M86" s="1"/>
      <c r="N86" s="169">
        <f t="shared" si="6"/>
        <v>0</v>
      </c>
      <c r="P86" s="199">
        <f t="shared" si="7"/>
        <v>81</v>
      </c>
      <c r="Q86" s="813" t="str">
        <f t="shared" si="8"/>
        <v/>
      </c>
      <c r="R86" s="813"/>
      <c r="S86" s="813"/>
      <c r="T86" s="813"/>
      <c r="U86" s="814"/>
      <c r="V86" s="202" t="str">
        <f t="shared" si="9"/>
        <v/>
      </c>
      <c r="W86" s="203">
        <f>IF(OR(V86="",V86=0),0,(Projeto!$AD$8*((1+Projeto!$AD$8)^V86))/(((1+Projeto!$AD$8)^V86)-1))</f>
        <v>0</v>
      </c>
      <c r="X86" s="204">
        <f>IF(AND(K86&gt;0,CustoContabil!$F$6&gt;0),K86*(CustoContabil!$F$21/CustoContabil!$F$6)*W86,0)</f>
        <v>0</v>
      </c>
      <c r="Y86" s="204">
        <f>IF(AND(N86&gt;0,CustoContabil!$D$6&gt;0),N86*(CustoContabil!$D$21/CustoContabil!$D$6)*W86,0)</f>
        <v>0</v>
      </c>
    </row>
    <row r="87" spans="2:25" ht="15" customHeight="1" outlineLevel="1" x14ac:dyDescent="0.35">
      <c r="B87" s="199">
        <v>82</v>
      </c>
      <c r="C87" s="846"/>
      <c r="D87" s="846"/>
      <c r="E87" s="846"/>
      <c r="F87" s="846"/>
      <c r="G87" s="815"/>
      <c r="H87" s="19"/>
      <c r="I87" s="2"/>
      <c r="J87" s="1"/>
      <c r="K87" s="169">
        <f t="shared" si="5"/>
        <v>0</v>
      </c>
      <c r="L87" s="1"/>
      <c r="M87" s="1"/>
      <c r="N87" s="169">
        <f t="shared" si="6"/>
        <v>0</v>
      </c>
      <c r="P87" s="199">
        <f t="shared" si="7"/>
        <v>82</v>
      </c>
      <c r="Q87" s="813" t="str">
        <f t="shared" si="8"/>
        <v/>
      </c>
      <c r="R87" s="813"/>
      <c r="S87" s="813"/>
      <c r="T87" s="813"/>
      <c r="U87" s="814"/>
      <c r="V87" s="202" t="str">
        <f t="shared" si="9"/>
        <v/>
      </c>
      <c r="W87" s="203">
        <f>IF(OR(V87="",V87=0),0,(Projeto!$AD$8*((1+Projeto!$AD$8)^V87))/(((1+Projeto!$AD$8)^V87)-1))</f>
        <v>0</v>
      </c>
      <c r="X87" s="204">
        <f>IF(AND(K87&gt;0,CustoContabil!$F$6&gt;0),K87*(CustoContabil!$F$21/CustoContabil!$F$6)*W87,0)</f>
        <v>0</v>
      </c>
      <c r="Y87" s="204">
        <f>IF(AND(N87&gt;0,CustoContabil!$D$6&gt;0),N87*(CustoContabil!$D$21/CustoContabil!$D$6)*W87,0)</f>
        <v>0</v>
      </c>
    </row>
    <row r="88" spans="2:25" ht="15" customHeight="1" outlineLevel="1" x14ac:dyDescent="0.35">
      <c r="B88" s="199">
        <v>83</v>
      </c>
      <c r="C88" s="846"/>
      <c r="D88" s="846"/>
      <c r="E88" s="846"/>
      <c r="F88" s="846"/>
      <c r="G88" s="815"/>
      <c r="H88" s="19"/>
      <c r="I88" s="2"/>
      <c r="J88" s="1"/>
      <c r="K88" s="169">
        <f t="shared" si="5"/>
        <v>0</v>
      </c>
      <c r="L88" s="1"/>
      <c r="M88" s="1"/>
      <c r="N88" s="169">
        <f t="shared" si="6"/>
        <v>0</v>
      </c>
      <c r="P88" s="199">
        <f t="shared" si="7"/>
        <v>83</v>
      </c>
      <c r="Q88" s="813" t="str">
        <f t="shared" si="8"/>
        <v/>
      </c>
      <c r="R88" s="813"/>
      <c r="S88" s="813"/>
      <c r="T88" s="813"/>
      <c r="U88" s="814"/>
      <c r="V88" s="202" t="str">
        <f t="shared" si="9"/>
        <v/>
      </c>
      <c r="W88" s="203">
        <f>IF(OR(V88="",V88=0),0,(Projeto!$AD$8*((1+Projeto!$AD$8)^V88))/(((1+Projeto!$AD$8)^V88)-1))</f>
        <v>0</v>
      </c>
      <c r="X88" s="204">
        <f>IF(AND(K88&gt;0,CustoContabil!$F$6&gt;0),K88*(CustoContabil!$F$21/CustoContabil!$F$6)*W88,0)</f>
        <v>0</v>
      </c>
      <c r="Y88" s="204">
        <f>IF(AND(N88&gt;0,CustoContabil!$D$6&gt;0),N88*(CustoContabil!$D$21/CustoContabil!$D$6)*W88,0)</f>
        <v>0</v>
      </c>
    </row>
    <row r="89" spans="2:25" ht="15" customHeight="1" outlineLevel="1" x14ac:dyDescent="0.35">
      <c r="B89" s="199">
        <v>84</v>
      </c>
      <c r="C89" s="846"/>
      <c r="D89" s="846"/>
      <c r="E89" s="846"/>
      <c r="F89" s="846"/>
      <c r="G89" s="815"/>
      <c r="H89" s="19"/>
      <c r="I89" s="2"/>
      <c r="J89" s="1"/>
      <c r="K89" s="169">
        <f t="shared" si="5"/>
        <v>0</v>
      </c>
      <c r="L89" s="1"/>
      <c r="M89" s="1"/>
      <c r="N89" s="169">
        <f t="shared" si="6"/>
        <v>0</v>
      </c>
      <c r="P89" s="199">
        <f t="shared" si="7"/>
        <v>84</v>
      </c>
      <c r="Q89" s="813" t="str">
        <f t="shared" si="8"/>
        <v/>
      </c>
      <c r="R89" s="813"/>
      <c r="S89" s="813"/>
      <c r="T89" s="813"/>
      <c r="U89" s="814"/>
      <c r="V89" s="202" t="str">
        <f t="shared" si="9"/>
        <v/>
      </c>
      <c r="W89" s="203">
        <f>IF(OR(V89="",V89=0),0,(Projeto!$AD$8*((1+Projeto!$AD$8)^V89))/(((1+Projeto!$AD$8)^V89)-1))</f>
        <v>0</v>
      </c>
      <c r="X89" s="204">
        <f>IF(AND(K89&gt;0,CustoContabil!$F$6&gt;0),K89*(CustoContabil!$F$21/CustoContabil!$F$6)*W89,0)</f>
        <v>0</v>
      </c>
      <c r="Y89" s="204">
        <f>IF(AND(N89&gt;0,CustoContabil!$D$6&gt;0),N89*(CustoContabil!$D$21/CustoContabil!$D$6)*W89,0)</f>
        <v>0</v>
      </c>
    </row>
    <row r="90" spans="2:25" ht="15" customHeight="1" outlineLevel="1" x14ac:dyDescent="0.35">
      <c r="B90" s="199">
        <v>85</v>
      </c>
      <c r="C90" s="846"/>
      <c r="D90" s="846"/>
      <c r="E90" s="846"/>
      <c r="F90" s="846"/>
      <c r="G90" s="815"/>
      <c r="H90" s="19"/>
      <c r="I90" s="2"/>
      <c r="J90" s="1"/>
      <c r="K90" s="169">
        <f t="shared" si="5"/>
        <v>0</v>
      </c>
      <c r="L90" s="1"/>
      <c r="M90" s="1"/>
      <c r="N90" s="169">
        <f t="shared" si="6"/>
        <v>0</v>
      </c>
      <c r="P90" s="199">
        <f t="shared" si="7"/>
        <v>85</v>
      </c>
      <c r="Q90" s="813" t="str">
        <f t="shared" si="8"/>
        <v/>
      </c>
      <c r="R90" s="813"/>
      <c r="S90" s="813"/>
      <c r="T90" s="813"/>
      <c r="U90" s="814"/>
      <c r="V90" s="202" t="str">
        <f t="shared" si="9"/>
        <v/>
      </c>
      <c r="W90" s="203">
        <f>IF(OR(V90="",V90=0),0,(Projeto!$AD$8*((1+Projeto!$AD$8)^V90))/(((1+Projeto!$AD$8)^V90)-1))</f>
        <v>0</v>
      </c>
      <c r="X90" s="204">
        <f>IF(AND(K90&gt;0,CustoContabil!$F$6&gt;0),K90*(CustoContabil!$F$21/CustoContabil!$F$6)*W90,0)</f>
        <v>0</v>
      </c>
      <c r="Y90" s="204">
        <f>IF(AND(N90&gt;0,CustoContabil!$D$6&gt;0),N90*(CustoContabil!$D$21/CustoContabil!$D$6)*W90,0)</f>
        <v>0</v>
      </c>
    </row>
    <row r="91" spans="2:25" ht="15" customHeight="1" outlineLevel="1" x14ac:dyDescent="0.35">
      <c r="B91" s="199">
        <v>86</v>
      </c>
      <c r="C91" s="846"/>
      <c r="D91" s="846"/>
      <c r="E91" s="846"/>
      <c r="F91" s="846"/>
      <c r="G91" s="815"/>
      <c r="H91" s="19"/>
      <c r="I91" s="2"/>
      <c r="J91" s="1"/>
      <c r="K91" s="169">
        <f t="shared" si="5"/>
        <v>0</v>
      </c>
      <c r="L91" s="1"/>
      <c r="M91" s="1"/>
      <c r="N91" s="169">
        <f t="shared" si="6"/>
        <v>0</v>
      </c>
      <c r="P91" s="199">
        <f t="shared" si="7"/>
        <v>86</v>
      </c>
      <c r="Q91" s="813" t="str">
        <f t="shared" si="8"/>
        <v/>
      </c>
      <c r="R91" s="813"/>
      <c r="S91" s="813"/>
      <c r="T91" s="813"/>
      <c r="U91" s="814"/>
      <c r="V91" s="202" t="str">
        <f t="shared" si="9"/>
        <v/>
      </c>
      <c r="W91" s="203">
        <f>IF(OR(V91="",V91=0),0,(Projeto!$AD$8*((1+Projeto!$AD$8)^V91))/(((1+Projeto!$AD$8)^V91)-1))</f>
        <v>0</v>
      </c>
      <c r="X91" s="204">
        <f>IF(AND(K91&gt;0,CustoContabil!$F$6&gt;0),K91*(CustoContabil!$F$21/CustoContabil!$F$6)*W91,0)</f>
        <v>0</v>
      </c>
      <c r="Y91" s="204">
        <f>IF(AND(N91&gt;0,CustoContabil!$D$6&gt;0),N91*(CustoContabil!$D$21/CustoContabil!$D$6)*W91,0)</f>
        <v>0</v>
      </c>
    </row>
    <row r="92" spans="2:25" ht="15" customHeight="1" outlineLevel="1" x14ac:dyDescent="0.35">
      <c r="B92" s="199">
        <v>87</v>
      </c>
      <c r="C92" s="846"/>
      <c r="D92" s="846"/>
      <c r="E92" s="846"/>
      <c r="F92" s="846"/>
      <c r="G92" s="815"/>
      <c r="H92" s="19"/>
      <c r="I92" s="2"/>
      <c r="J92" s="1"/>
      <c r="K92" s="169">
        <f t="shared" si="5"/>
        <v>0</v>
      </c>
      <c r="L92" s="1"/>
      <c r="M92" s="1"/>
      <c r="N92" s="169">
        <f t="shared" si="6"/>
        <v>0</v>
      </c>
      <c r="P92" s="199">
        <f t="shared" si="7"/>
        <v>87</v>
      </c>
      <c r="Q92" s="813" t="str">
        <f t="shared" si="8"/>
        <v/>
      </c>
      <c r="R92" s="813"/>
      <c r="S92" s="813"/>
      <c r="T92" s="813"/>
      <c r="U92" s="814"/>
      <c r="V92" s="202" t="str">
        <f t="shared" si="9"/>
        <v/>
      </c>
      <c r="W92" s="203">
        <f>IF(OR(V92="",V92=0),0,(Projeto!$AD$8*((1+Projeto!$AD$8)^V92))/(((1+Projeto!$AD$8)^V92)-1))</f>
        <v>0</v>
      </c>
      <c r="X92" s="204">
        <f>IF(AND(K92&gt;0,CustoContabil!$F$6&gt;0),K92*(CustoContabil!$F$21/CustoContabil!$F$6)*W92,0)</f>
        <v>0</v>
      </c>
      <c r="Y92" s="204">
        <f>IF(AND(N92&gt;0,CustoContabil!$D$6&gt;0),N92*(CustoContabil!$D$21/CustoContabil!$D$6)*W92,0)</f>
        <v>0</v>
      </c>
    </row>
    <row r="93" spans="2:25" ht="15" customHeight="1" outlineLevel="1" x14ac:dyDescent="0.35">
      <c r="B93" s="199">
        <v>88</v>
      </c>
      <c r="C93" s="846"/>
      <c r="D93" s="846"/>
      <c r="E93" s="846"/>
      <c r="F93" s="846"/>
      <c r="G93" s="815"/>
      <c r="H93" s="19"/>
      <c r="I93" s="2"/>
      <c r="J93" s="1"/>
      <c r="K93" s="169">
        <f t="shared" si="5"/>
        <v>0</v>
      </c>
      <c r="L93" s="1"/>
      <c r="M93" s="1"/>
      <c r="N93" s="169">
        <f t="shared" si="6"/>
        <v>0</v>
      </c>
      <c r="P93" s="199">
        <f t="shared" si="7"/>
        <v>88</v>
      </c>
      <c r="Q93" s="813" t="str">
        <f t="shared" si="8"/>
        <v/>
      </c>
      <c r="R93" s="813"/>
      <c r="S93" s="813"/>
      <c r="T93" s="813"/>
      <c r="U93" s="814"/>
      <c r="V93" s="202" t="str">
        <f t="shared" si="9"/>
        <v/>
      </c>
      <c r="W93" s="203">
        <f>IF(OR(V93="",V93=0),0,(Projeto!$AD$8*((1+Projeto!$AD$8)^V93))/(((1+Projeto!$AD$8)^V93)-1))</f>
        <v>0</v>
      </c>
      <c r="X93" s="204">
        <f>IF(AND(K93&gt;0,CustoContabil!$F$6&gt;0),K93*(CustoContabil!$F$21/CustoContabil!$F$6)*W93,0)</f>
        <v>0</v>
      </c>
      <c r="Y93" s="204">
        <f>IF(AND(N93&gt;0,CustoContabil!$D$6&gt;0),N93*(CustoContabil!$D$21/CustoContabil!$D$6)*W93,0)</f>
        <v>0</v>
      </c>
    </row>
    <row r="94" spans="2:25" ht="15" customHeight="1" outlineLevel="1" x14ac:dyDescent="0.35">
      <c r="B94" s="199">
        <v>89</v>
      </c>
      <c r="C94" s="846"/>
      <c r="D94" s="846"/>
      <c r="E94" s="846"/>
      <c r="F94" s="846"/>
      <c r="G94" s="815"/>
      <c r="H94" s="19"/>
      <c r="I94" s="2"/>
      <c r="J94" s="1"/>
      <c r="K94" s="169">
        <f t="shared" si="5"/>
        <v>0</v>
      </c>
      <c r="L94" s="1"/>
      <c r="M94" s="1"/>
      <c r="N94" s="169">
        <f t="shared" si="6"/>
        <v>0</v>
      </c>
      <c r="P94" s="199">
        <f t="shared" si="7"/>
        <v>89</v>
      </c>
      <c r="Q94" s="813" t="str">
        <f t="shared" si="8"/>
        <v/>
      </c>
      <c r="R94" s="813"/>
      <c r="S94" s="813"/>
      <c r="T94" s="813"/>
      <c r="U94" s="814"/>
      <c r="V94" s="202" t="str">
        <f t="shared" si="9"/>
        <v/>
      </c>
      <c r="W94" s="203">
        <f>IF(OR(V94="",V94=0),0,(Projeto!$AD$8*((1+Projeto!$AD$8)^V94))/(((1+Projeto!$AD$8)^V94)-1))</f>
        <v>0</v>
      </c>
      <c r="X94" s="204">
        <f>IF(AND(K94&gt;0,CustoContabil!$F$6&gt;0),K94*(CustoContabil!$F$21/CustoContabil!$F$6)*W94,0)</f>
        <v>0</v>
      </c>
      <c r="Y94" s="204">
        <f>IF(AND(N94&gt;0,CustoContabil!$D$6&gt;0),N94*(CustoContabil!$D$21/CustoContabil!$D$6)*W94,0)</f>
        <v>0</v>
      </c>
    </row>
    <row r="95" spans="2:25" ht="15" customHeight="1" outlineLevel="1" x14ac:dyDescent="0.35">
      <c r="B95" s="199">
        <v>90</v>
      </c>
      <c r="C95" s="846"/>
      <c r="D95" s="846"/>
      <c r="E95" s="846"/>
      <c r="F95" s="846"/>
      <c r="G95" s="815"/>
      <c r="H95" s="19"/>
      <c r="I95" s="2"/>
      <c r="J95" s="1"/>
      <c r="K95" s="169">
        <f t="shared" si="5"/>
        <v>0</v>
      </c>
      <c r="L95" s="1"/>
      <c r="M95" s="1"/>
      <c r="N95" s="169">
        <f t="shared" si="6"/>
        <v>0</v>
      </c>
      <c r="P95" s="199">
        <f t="shared" si="7"/>
        <v>90</v>
      </c>
      <c r="Q95" s="813" t="str">
        <f t="shared" si="8"/>
        <v/>
      </c>
      <c r="R95" s="813"/>
      <c r="S95" s="813"/>
      <c r="T95" s="813"/>
      <c r="U95" s="814"/>
      <c r="V95" s="202" t="str">
        <f t="shared" si="9"/>
        <v/>
      </c>
      <c r="W95" s="203">
        <f>IF(OR(V95="",V95=0),0,(Projeto!$AD$8*((1+Projeto!$AD$8)^V95))/(((1+Projeto!$AD$8)^V95)-1))</f>
        <v>0</v>
      </c>
      <c r="X95" s="204">
        <f>IF(AND(K95&gt;0,CustoContabil!$F$6&gt;0),K95*(CustoContabil!$F$21/CustoContabil!$F$6)*W95,0)</f>
        <v>0</v>
      </c>
      <c r="Y95" s="204">
        <f>IF(AND(N95&gt;0,CustoContabil!$D$6&gt;0),N95*(CustoContabil!$D$21/CustoContabil!$D$6)*W95,0)</f>
        <v>0</v>
      </c>
    </row>
    <row r="96" spans="2:25" ht="15" customHeight="1" outlineLevel="1" x14ac:dyDescent="0.35">
      <c r="B96" s="199">
        <v>91</v>
      </c>
      <c r="C96" s="846"/>
      <c r="D96" s="846"/>
      <c r="E96" s="846"/>
      <c r="F96" s="846"/>
      <c r="G96" s="815"/>
      <c r="H96" s="19"/>
      <c r="I96" s="2"/>
      <c r="J96" s="1"/>
      <c r="K96" s="169">
        <f t="shared" si="5"/>
        <v>0</v>
      </c>
      <c r="L96" s="1"/>
      <c r="M96" s="1"/>
      <c r="N96" s="169">
        <f t="shared" si="6"/>
        <v>0</v>
      </c>
      <c r="P96" s="199">
        <f t="shared" si="7"/>
        <v>91</v>
      </c>
      <c r="Q96" s="813" t="str">
        <f t="shared" si="8"/>
        <v/>
      </c>
      <c r="R96" s="813"/>
      <c r="S96" s="813"/>
      <c r="T96" s="813"/>
      <c r="U96" s="814"/>
      <c r="V96" s="202" t="str">
        <f t="shared" si="9"/>
        <v/>
      </c>
      <c r="W96" s="203">
        <f>IF(OR(V96="",V96=0),0,(Projeto!$AD$8*((1+Projeto!$AD$8)^V96))/(((1+Projeto!$AD$8)^V96)-1))</f>
        <v>0</v>
      </c>
      <c r="X96" s="204">
        <f>IF(AND(K96&gt;0,CustoContabil!$F$6&gt;0),K96*(CustoContabil!$F$21/CustoContabil!$F$6)*W96,0)</f>
        <v>0</v>
      </c>
      <c r="Y96" s="204">
        <f>IF(AND(N96&gt;0,CustoContabil!$D$6&gt;0),N96*(CustoContabil!$D$21/CustoContabil!$D$6)*W96,0)</f>
        <v>0</v>
      </c>
    </row>
    <row r="97" spans="2:25" ht="15" customHeight="1" outlineLevel="1" x14ac:dyDescent="0.35">
      <c r="B97" s="199">
        <v>92</v>
      </c>
      <c r="C97" s="846"/>
      <c r="D97" s="846"/>
      <c r="E97" s="846"/>
      <c r="F97" s="846"/>
      <c r="G97" s="815"/>
      <c r="H97" s="19"/>
      <c r="I97" s="2"/>
      <c r="J97" s="1"/>
      <c r="K97" s="169">
        <f t="shared" si="5"/>
        <v>0</v>
      </c>
      <c r="L97" s="1"/>
      <c r="M97" s="1"/>
      <c r="N97" s="169">
        <f t="shared" si="6"/>
        <v>0</v>
      </c>
      <c r="P97" s="199">
        <f t="shared" si="7"/>
        <v>92</v>
      </c>
      <c r="Q97" s="813" t="str">
        <f t="shared" si="8"/>
        <v/>
      </c>
      <c r="R97" s="813"/>
      <c r="S97" s="813"/>
      <c r="T97" s="813"/>
      <c r="U97" s="814"/>
      <c r="V97" s="202" t="str">
        <f t="shared" si="9"/>
        <v/>
      </c>
      <c r="W97" s="203">
        <f>IF(OR(V97="",V97=0),0,(Projeto!$AD$8*((1+Projeto!$AD$8)^V97))/(((1+Projeto!$AD$8)^V97)-1))</f>
        <v>0</v>
      </c>
      <c r="X97" s="204">
        <f>IF(AND(K97&gt;0,CustoContabil!$F$6&gt;0),K97*(CustoContabil!$F$21/CustoContabil!$F$6)*W97,0)</f>
        <v>0</v>
      </c>
      <c r="Y97" s="204">
        <f>IF(AND(N97&gt;0,CustoContabil!$D$6&gt;0),N97*(CustoContabil!$D$21/CustoContabil!$D$6)*W97,0)</f>
        <v>0</v>
      </c>
    </row>
    <row r="98" spans="2:25" ht="15" customHeight="1" outlineLevel="1" x14ac:dyDescent="0.35">
      <c r="B98" s="199">
        <v>93</v>
      </c>
      <c r="C98" s="846"/>
      <c r="D98" s="846"/>
      <c r="E98" s="846"/>
      <c r="F98" s="846"/>
      <c r="G98" s="815"/>
      <c r="H98" s="19"/>
      <c r="I98" s="2"/>
      <c r="J98" s="1"/>
      <c r="K98" s="169">
        <f t="shared" si="5"/>
        <v>0</v>
      </c>
      <c r="L98" s="1"/>
      <c r="M98" s="1"/>
      <c r="N98" s="169">
        <f t="shared" si="6"/>
        <v>0</v>
      </c>
      <c r="P98" s="199">
        <f t="shared" si="7"/>
        <v>93</v>
      </c>
      <c r="Q98" s="813" t="str">
        <f t="shared" si="8"/>
        <v/>
      </c>
      <c r="R98" s="813"/>
      <c r="S98" s="813"/>
      <c r="T98" s="813"/>
      <c r="U98" s="814"/>
      <c r="V98" s="202" t="str">
        <f t="shared" si="9"/>
        <v/>
      </c>
      <c r="W98" s="203">
        <f>IF(OR(V98="",V98=0),0,(Projeto!$AD$8*((1+Projeto!$AD$8)^V98))/(((1+Projeto!$AD$8)^V98)-1))</f>
        <v>0</v>
      </c>
      <c r="X98" s="204">
        <f>IF(AND(K98&gt;0,CustoContabil!$F$6&gt;0),K98*(CustoContabil!$F$21/CustoContabil!$F$6)*W98,0)</f>
        <v>0</v>
      </c>
      <c r="Y98" s="204">
        <f>IF(AND(N98&gt;0,CustoContabil!$D$6&gt;0),N98*(CustoContabil!$D$21/CustoContabil!$D$6)*W98,0)</f>
        <v>0</v>
      </c>
    </row>
    <row r="99" spans="2:25" ht="15" customHeight="1" outlineLevel="1" x14ac:dyDescent="0.35">
      <c r="B99" s="199">
        <v>94</v>
      </c>
      <c r="C99" s="846"/>
      <c r="D99" s="846"/>
      <c r="E99" s="846"/>
      <c r="F99" s="846"/>
      <c r="G99" s="815"/>
      <c r="H99" s="19"/>
      <c r="I99" s="2"/>
      <c r="J99" s="1"/>
      <c r="K99" s="169">
        <f t="shared" si="5"/>
        <v>0</v>
      </c>
      <c r="L99" s="1"/>
      <c r="M99" s="1"/>
      <c r="N99" s="169">
        <f t="shared" si="6"/>
        <v>0</v>
      </c>
      <c r="P99" s="199">
        <f t="shared" si="7"/>
        <v>94</v>
      </c>
      <c r="Q99" s="813" t="str">
        <f t="shared" si="8"/>
        <v/>
      </c>
      <c r="R99" s="813"/>
      <c r="S99" s="813"/>
      <c r="T99" s="813"/>
      <c r="U99" s="814"/>
      <c r="V99" s="202" t="str">
        <f t="shared" si="9"/>
        <v/>
      </c>
      <c r="W99" s="203">
        <f>IF(OR(V99="",V99=0),0,(Projeto!$AD$8*((1+Projeto!$AD$8)^V99))/(((1+Projeto!$AD$8)^V99)-1))</f>
        <v>0</v>
      </c>
      <c r="X99" s="204">
        <f>IF(AND(K99&gt;0,CustoContabil!$F$6&gt;0),K99*(CustoContabil!$F$21/CustoContabil!$F$6)*W99,0)</f>
        <v>0</v>
      </c>
      <c r="Y99" s="204">
        <f>IF(AND(N99&gt;0,CustoContabil!$D$6&gt;0),N99*(CustoContabil!$D$21/CustoContabil!$D$6)*W99,0)</f>
        <v>0</v>
      </c>
    </row>
    <row r="100" spans="2:25" ht="15" customHeight="1" outlineLevel="1" x14ac:dyDescent="0.35">
      <c r="B100" s="199">
        <v>95</v>
      </c>
      <c r="C100" s="846"/>
      <c r="D100" s="846"/>
      <c r="E100" s="846"/>
      <c r="F100" s="846"/>
      <c r="G100" s="815"/>
      <c r="H100" s="19"/>
      <c r="I100" s="2"/>
      <c r="J100" s="1"/>
      <c r="K100" s="169">
        <f t="shared" si="5"/>
        <v>0</v>
      </c>
      <c r="L100" s="1"/>
      <c r="M100" s="1"/>
      <c r="N100" s="169">
        <f t="shared" si="6"/>
        <v>0</v>
      </c>
      <c r="P100" s="199">
        <f t="shared" si="7"/>
        <v>95</v>
      </c>
      <c r="Q100" s="813" t="str">
        <f t="shared" si="8"/>
        <v/>
      </c>
      <c r="R100" s="813"/>
      <c r="S100" s="813"/>
      <c r="T100" s="813"/>
      <c r="U100" s="814"/>
      <c r="V100" s="202" t="str">
        <f t="shared" si="9"/>
        <v/>
      </c>
      <c r="W100" s="203">
        <f>IF(OR(V100="",V100=0),0,(Projeto!$AD$8*((1+Projeto!$AD$8)^V100))/(((1+Projeto!$AD$8)^V100)-1))</f>
        <v>0</v>
      </c>
      <c r="X100" s="204">
        <f>IF(AND(K100&gt;0,CustoContabil!$F$6&gt;0),K100*(CustoContabil!$F$21/CustoContabil!$F$6)*W100,0)</f>
        <v>0</v>
      </c>
      <c r="Y100" s="204">
        <f>IF(AND(N100&gt;0,CustoContabil!$D$6&gt;0),N100*(CustoContabil!$D$21/CustoContabil!$D$6)*W100,0)</f>
        <v>0</v>
      </c>
    </row>
    <row r="101" spans="2:25" ht="15" customHeight="1" outlineLevel="1" x14ac:dyDescent="0.35">
      <c r="B101" s="199">
        <v>96</v>
      </c>
      <c r="C101" s="846"/>
      <c r="D101" s="846"/>
      <c r="E101" s="846"/>
      <c r="F101" s="846"/>
      <c r="G101" s="815"/>
      <c r="H101" s="19"/>
      <c r="I101" s="2"/>
      <c r="J101" s="1"/>
      <c r="K101" s="169">
        <f t="shared" si="5"/>
        <v>0</v>
      </c>
      <c r="L101" s="1"/>
      <c r="M101" s="1"/>
      <c r="N101" s="169">
        <f t="shared" si="6"/>
        <v>0</v>
      </c>
      <c r="P101" s="199">
        <f t="shared" si="7"/>
        <v>96</v>
      </c>
      <c r="Q101" s="813" t="str">
        <f t="shared" si="8"/>
        <v/>
      </c>
      <c r="R101" s="813"/>
      <c r="S101" s="813"/>
      <c r="T101" s="813"/>
      <c r="U101" s="814"/>
      <c r="V101" s="202" t="str">
        <f t="shared" si="9"/>
        <v/>
      </c>
      <c r="W101" s="203">
        <f>IF(OR(V101="",V101=0),0,(Projeto!$AD$8*((1+Projeto!$AD$8)^V101))/(((1+Projeto!$AD$8)^V101)-1))</f>
        <v>0</v>
      </c>
      <c r="X101" s="204">
        <f>IF(AND(K101&gt;0,CustoContabil!$F$6&gt;0),K101*(CustoContabil!$F$21/CustoContabil!$F$6)*W101,0)</f>
        <v>0</v>
      </c>
      <c r="Y101" s="204">
        <f>IF(AND(N101&gt;0,CustoContabil!$D$6&gt;0),N101*(CustoContabil!$D$21/CustoContabil!$D$6)*W101,0)</f>
        <v>0</v>
      </c>
    </row>
    <row r="102" spans="2:25" ht="15" customHeight="1" outlineLevel="1" x14ac:dyDescent="0.35">
      <c r="B102" s="199">
        <v>97</v>
      </c>
      <c r="C102" s="846"/>
      <c r="D102" s="846"/>
      <c r="E102" s="846"/>
      <c r="F102" s="846"/>
      <c r="G102" s="815"/>
      <c r="H102" s="19"/>
      <c r="I102" s="2"/>
      <c r="J102" s="1"/>
      <c r="K102" s="169">
        <f t="shared" si="5"/>
        <v>0</v>
      </c>
      <c r="L102" s="1"/>
      <c r="M102" s="1"/>
      <c r="N102" s="169">
        <f t="shared" si="6"/>
        <v>0</v>
      </c>
      <c r="P102" s="199">
        <f t="shared" si="7"/>
        <v>97</v>
      </c>
      <c r="Q102" s="813" t="str">
        <f t="shared" si="8"/>
        <v/>
      </c>
      <c r="R102" s="813"/>
      <c r="S102" s="813"/>
      <c r="T102" s="813"/>
      <c r="U102" s="814"/>
      <c r="V102" s="202" t="str">
        <f t="shared" si="9"/>
        <v/>
      </c>
      <c r="W102" s="203">
        <f>IF(OR(V102="",V102=0),0,(Projeto!$AD$8*((1+Projeto!$AD$8)^V102))/(((1+Projeto!$AD$8)^V102)-1))</f>
        <v>0</v>
      </c>
      <c r="X102" s="204">
        <f>IF(AND(K102&gt;0,CustoContabil!$F$6&gt;0),K102*(CustoContabil!$F$21/CustoContabil!$F$6)*W102,0)</f>
        <v>0</v>
      </c>
      <c r="Y102" s="204">
        <f>IF(AND(N102&gt;0,CustoContabil!$D$6&gt;0),N102*(CustoContabil!$D$21/CustoContabil!$D$6)*W102,0)</f>
        <v>0</v>
      </c>
    </row>
    <row r="103" spans="2:25" ht="15" customHeight="1" outlineLevel="1" x14ac:dyDescent="0.35">
      <c r="B103" s="199">
        <v>98</v>
      </c>
      <c r="C103" s="846"/>
      <c r="D103" s="846"/>
      <c r="E103" s="846"/>
      <c r="F103" s="846"/>
      <c r="G103" s="815"/>
      <c r="H103" s="19"/>
      <c r="I103" s="2"/>
      <c r="J103" s="1"/>
      <c r="K103" s="169">
        <f t="shared" si="5"/>
        <v>0</v>
      </c>
      <c r="L103" s="1"/>
      <c r="M103" s="1"/>
      <c r="N103" s="169">
        <f t="shared" si="6"/>
        <v>0</v>
      </c>
      <c r="P103" s="199">
        <f t="shared" si="7"/>
        <v>98</v>
      </c>
      <c r="Q103" s="813" t="str">
        <f t="shared" si="8"/>
        <v/>
      </c>
      <c r="R103" s="813"/>
      <c r="S103" s="813"/>
      <c r="T103" s="813"/>
      <c r="U103" s="814"/>
      <c r="V103" s="202" t="str">
        <f t="shared" si="9"/>
        <v/>
      </c>
      <c r="W103" s="203">
        <f>IF(OR(V103="",V103=0),0,(Projeto!$AD$8*((1+Projeto!$AD$8)^V103))/(((1+Projeto!$AD$8)^V103)-1))</f>
        <v>0</v>
      </c>
      <c r="X103" s="204">
        <f>IF(AND(K103&gt;0,CustoContabil!$F$6&gt;0),K103*(CustoContabil!$F$21/CustoContabil!$F$6)*W103,0)</f>
        <v>0</v>
      </c>
      <c r="Y103" s="204">
        <f>IF(AND(N103&gt;0,CustoContabil!$D$6&gt;0),N103*(CustoContabil!$D$21/CustoContabil!$D$6)*W103,0)</f>
        <v>0</v>
      </c>
    </row>
    <row r="104" spans="2:25" ht="15" customHeight="1" outlineLevel="1" x14ac:dyDescent="0.35">
      <c r="B104" s="199">
        <v>99</v>
      </c>
      <c r="C104" s="846"/>
      <c r="D104" s="846"/>
      <c r="E104" s="846"/>
      <c r="F104" s="846"/>
      <c r="G104" s="815"/>
      <c r="H104" s="19"/>
      <c r="I104" s="2"/>
      <c r="J104" s="1"/>
      <c r="K104" s="169">
        <f t="shared" si="5"/>
        <v>0</v>
      </c>
      <c r="L104" s="1"/>
      <c r="M104" s="1"/>
      <c r="N104" s="169">
        <f t="shared" si="6"/>
        <v>0</v>
      </c>
      <c r="P104" s="199">
        <f t="shared" si="7"/>
        <v>99</v>
      </c>
      <c r="Q104" s="813" t="str">
        <f t="shared" si="8"/>
        <v/>
      </c>
      <c r="R104" s="813"/>
      <c r="S104" s="813"/>
      <c r="T104" s="813"/>
      <c r="U104" s="814"/>
      <c r="V104" s="202" t="str">
        <f t="shared" si="9"/>
        <v/>
      </c>
      <c r="W104" s="203">
        <f>IF(OR(V104="",V104=0),0,(Projeto!$AD$8*((1+Projeto!$AD$8)^V104))/(((1+Projeto!$AD$8)^V104)-1))</f>
        <v>0</v>
      </c>
      <c r="X104" s="204">
        <f>IF(AND(K104&gt;0,CustoContabil!$F$6&gt;0),K104*(CustoContabil!$F$21/CustoContabil!$F$6)*W104,0)</f>
        <v>0</v>
      </c>
      <c r="Y104" s="204">
        <f>IF(AND(N104&gt;0,CustoContabil!$D$6&gt;0),N104*(CustoContabil!$D$21/CustoContabil!$D$6)*W104,0)</f>
        <v>0</v>
      </c>
    </row>
    <row r="105" spans="2:25" ht="15" customHeight="1" outlineLevel="1" x14ac:dyDescent="0.35">
      <c r="B105" s="199">
        <v>100</v>
      </c>
      <c r="C105" s="846"/>
      <c r="D105" s="846"/>
      <c r="E105" s="846"/>
      <c r="F105" s="846"/>
      <c r="G105" s="815"/>
      <c r="H105" s="19"/>
      <c r="I105" s="2"/>
      <c r="J105" s="1"/>
      <c r="K105" s="169">
        <f t="shared" si="5"/>
        <v>0</v>
      </c>
      <c r="L105" s="1"/>
      <c r="M105" s="1"/>
      <c r="N105" s="169">
        <f t="shared" si="6"/>
        <v>0</v>
      </c>
      <c r="P105" s="199">
        <f t="shared" si="7"/>
        <v>100</v>
      </c>
      <c r="Q105" s="813" t="str">
        <f t="shared" si="8"/>
        <v/>
      </c>
      <c r="R105" s="813"/>
      <c r="S105" s="813"/>
      <c r="T105" s="813"/>
      <c r="U105" s="814"/>
      <c r="V105" s="202" t="str">
        <f t="shared" si="9"/>
        <v/>
      </c>
      <c r="W105" s="203">
        <f>IF(OR(V105="",V105=0),0,(Projeto!$AD$8*((1+Projeto!$AD$8)^V105))/(((1+Projeto!$AD$8)^V105)-1))</f>
        <v>0</v>
      </c>
      <c r="X105" s="204">
        <f>IF(AND(K105&gt;0,CustoContabil!$F$6&gt;0),K105*(CustoContabil!$F$21/CustoContabil!$F$6)*W105,0)</f>
        <v>0</v>
      </c>
      <c r="Y105" s="204">
        <f>IF(AND(N105&gt;0,CustoContabil!$D$6&gt;0),N105*(CustoContabil!$D$21/CustoContabil!$D$6)*W105,0)</f>
        <v>0</v>
      </c>
    </row>
    <row r="106" spans="2:25" ht="15" customHeight="1" x14ac:dyDescent="0.35">
      <c r="B106" s="199"/>
      <c r="C106" s="877" t="s">
        <v>536</v>
      </c>
      <c r="D106" s="878"/>
      <c r="E106" s="878"/>
      <c r="F106" s="878"/>
      <c r="G106" s="878"/>
      <c r="H106" s="210">
        <v>20</v>
      </c>
      <c r="I106" s="3"/>
      <c r="J106" s="1"/>
      <c r="K106" s="169">
        <f>N106-L106-M106</f>
        <v>0</v>
      </c>
      <c r="L106" s="1"/>
      <c r="M106" s="1"/>
      <c r="N106" s="169">
        <f>I106*J106</f>
        <v>0</v>
      </c>
      <c r="P106" s="199"/>
      <c r="Q106" s="813" t="str">
        <f>IF(OR(C106=0,C106=""),"",C106)</f>
        <v>Acessórios</v>
      </c>
      <c r="R106" s="813"/>
      <c r="S106" s="813"/>
      <c r="T106" s="813"/>
      <c r="U106" s="814"/>
      <c r="V106" s="202" t="str">
        <f>IF(N106=0,"",H106)</f>
        <v/>
      </c>
      <c r="W106" s="203">
        <f>IF(OR(V106="",V106=0),0,(Projeto!$AD$8*((1+Projeto!$AD$8)^V106))/(((1+Projeto!$AD$8)^V106)-1))</f>
        <v>0</v>
      </c>
      <c r="X106" s="204">
        <f>IF(AND(K106&gt;0,CustoContabil!$F$6&gt;0),K106*(CustoContabil!$F$21/CustoContabil!$F$6)*W106,0)</f>
        <v>0</v>
      </c>
      <c r="Y106" s="204">
        <f>IF(AND(N106&gt;0,CustoContabil!$D$6&gt;0),N106*(CustoContabil!$D$21/CustoContabil!$D$6)*W106,0)</f>
        <v>0</v>
      </c>
    </row>
    <row r="107" spans="2:25" ht="15" customHeight="1" x14ac:dyDescent="0.35">
      <c r="B107" s="211"/>
      <c r="C107" s="849" t="s">
        <v>912</v>
      </c>
      <c r="D107" s="849"/>
      <c r="E107" s="849"/>
      <c r="F107" s="849"/>
      <c r="G107" s="849"/>
      <c r="H107" s="849"/>
      <c r="I107" s="849"/>
      <c r="J107" s="850"/>
      <c r="K107" s="212">
        <f>SUM(K6:K106)</f>
        <v>0</v>
      </c>
      <c r="L107" s="212">
        <f>SUM(L6:L106)</f>
        <v>0</v>
      </c>
      <c r="M107" s="212">
        <f>SUM(M6:M106)</f>
        <v>0</v>
      </c>
      <c r="N107" s="212">
        <f>SUM(N6:N106)</f>
        <v>0</v>
      </c>
      <c r="P107" s="854" t="s">
        <v>961</v>
      </c>
      <c r="Q107" s="855"/>
      <c r="R107" s="855"/>
      <c r="S107" s="855"/>
      <c r="T107" s="855"/>
      <c r="U107" s="855"/>
      <c r="V107" s="856"/>
      <c r="W107" s="213" t="s">
        <v>910</v>
      </c>
      <c r="X107" s="214">
        <f>SUM(X6:X106)</f>
        <v>0</v>
      </c>
      <c r="Y107" s="214">
        <f>SUM(Y6:Y106)</f>
        <v>0</v>
      </c>
    </row>
    <row r="108" spans="2:25" ht="15" customHeight="1" x14ac:dyDescent="0.35">
      <c r="B108" s="834" t="s">
        <v>542</v>
      </c>
      <c r="C108" s="835"/>
      <c r="D108" s="835"/>
      <c r="E108" s="835"/>
      <c r="F108" s="835"/>
      <c r="G108" s="835"/>
      <c r="H108" s="835"/>
      <c r="I108" s="835"/>
      <c r="J108" s="836"/>
      <c r="K108" s="834" t="s">
        <v>529</v>
      </c>
      <c r="L108" s="835"/>
      <c r="M108" s="835"/>
      <c r="N108" s="836"/>
      <c r="P108" s="215"/>
      <c r="Q108" s="215"/>
      <c r="R108" s="216"/>
      <c r="S108" s="217"/>
      <c r="T108" s="217"/>
      <c r="U108" s="217"/>
      <c r="V108" s="218"/>
      <c r="W108" s="219"/>
    </row>
    <row r="109" spans="2:25" ht="15" customHeight="1" x14ac:dyDescent="0.45">
      <c r="B109" s="837"/>
      <c r="C109" s="838"/>
      <c r="D109" s="838"/>
      <c r="E109" s="838"/>
      <c r="F109" s="838"/>
      <c r="G109" s="838"/>
      <c r="H109" s="838"/>
      <c r="I109" s="838"/>
      <c r="J109" s="839"/>
      <c r="K109" s="837"/>
      <c r="L109" s="838"/>
      <c r="M109" s="838"/>
      <c r="N109" s="839"/>
      <c r="P109" s="220" t="s">
        <v>1241</v>
      </c>
      <c r="Q109" s="221"/>
      <c r="R109" s="222">
        <f>RCB!$G$9</f>
        <v>0</v>
      </c>
      <c r="T109" s="220" t="s">
        <v>1242</v>
      </c>
      <c r="U109" s="221"/>
      <c r="V109" s="222">
        <f>RCB!$J$9</f>
        <v>0</v>
      </c>
    </row>
    <row r="110" spans="2:25" ht="15" customHeight="1" x14ac:dyDescent="0.45">
      <c r="B110" s="851" t="s">
        <v>544</v>
      </c>
      <c r="C110" s="852"/>
      <c r="D110" s="852"/>
      <c r="E110" s="852"/>
      <c r="F110" s="852"/>
      <c r="G110" s="853"/>
      <c r="H110" s="162" t="s">
        <v>55</v>
      </c>
      <c r="I110" s="197" t="s">
        <v>545</v>
      </c>
      <c r="J110" s="197" t="s">
        <v>546</v>
      </c>
      <c r="K110" s="198" t="s">
        <v>1206</v>
      </c>
      <c r="L110" s="162" t="s">
        <v>1854</v>
      </c>
      <c r="M110" s="162" t="s">
        <v>1855</v>
      </c>
      <c r="N110" s="163" t="s">
        <v>539</v>
      </c>
      <c r="P110" s="220" t="s">
        <v>1231</v>
      </c>
      <c r="Q110" s="221"/>
      <c r="R110" s="222">
        <f>RCB!$H$7</f>
        <v>0</v>
      </c>
      <c r="T110" s="220" t="s">
        <v>1230</v>
      </c>
      <c r="U110" s="221"/>
      <c r="V110" s="222">
        <f>RCB!$K$7</f>
        <v>0</v>
      </c>
    </row>
    <row r="111" spans="2:25" ht="15" customHeight="1" x14ac:dyDescent="0.35">
      <c r="B111" s="199">
        <v>1</v>
      </c>
      <c r="C111" s="828" t="s">
        <v>1446</v>
      </c>
      <c r="D111" s="828"/>
      <c r="E111" s="828"/>
      <c r="F111" s="828"/>
      <c r="G111" s="829"/>
      <c r="H111" s="20"/>
      <c r="I111" s="2"/>
      <c r="J111" s="1"/>
      <c r="K111" s="169">
        <f t="shared" ref="K111:K117" si="10">N111-L111-M111</f>
        <v>0</v>
      </c>
      <c r="L111" s="169"/>
      <c r="M111" s="169"/>
      <c r="N111" s="169">
        <f t="shared" ref="N111:N117" si="11">H111*I111*J111</f>
        <v>0</v>
      </c>
    </row>
    <row r="112" spans="2:25" ht="15" customHeight="1" x14ac:dyDescent="0.35">
      <c r="B112" s="206">
        <v>2</v>
      </c>
      <c r="C112" s="828" t="s">
        <v>1450</v>
      </c>
      <c r="D112" s="828"/>
      <c r="E112" s="828"/>
      <c r="F112" s="828"/>
      <c r="G112" s="829"/>
      <c r="H112" s="6"/>
      <c r="I112" s="3"/>
      <c r="J112" s="1"/>
      <c r="K112" s="169">
        <f t="shared" si="10"/>
        <v>0</v>
      </c>
      <c r="L112" s="169"/>
      <c r="M112" s="169"/>
      <c r="N112" s="169">
        <f t="shared" si="11"/>
        <v>0</v>
      </c>
    </row>
    <row r="113" spans="2:16" ht="15" customHeight="1" x14ac:dyDescent="0.35">
      <c r="B113" s="199">
        <v>3</v>
      </c>
      <c r="C113" s="828" t="s">
        <v>1451</v>
      </c>
      <c r="D113" s="828"/>
      <c r="E113" s="828"/>
      <c r="F113" s="828"/>
      <c r="G113" s="829"/>
      <c r="H113" s="6"/>
      <c r="I113" s="3"/>
      <c r="J113" s="1"/>
      <c r="K113" s="169">
        <f t="shared" si="10"/>
        <v>0</v>
      </c>
      <c r="L113" s="169"/>
      <c r="M113" s="169"/>
      <c r="N113" s="169">
        <f t="shared" si="11"/>
        <v>0</v>
      </c>
    </row>
    <row r="114" spans="2:16" ht="15" customHeight="1" x14ac:dyDescent="0.35">
      <c r="B114" s="206">
        <v>4</v>
      </c>
      <c r="C114" s="828" t="s">
        <v>1452</v>
      </c>
      <c r="D114" s="828"/>
      <c r="E114" s="828"/>
      <c r="F114" s="828"/>
      <c r="G114" s="829"/>
      <c r="H114" s="6"/>
      <c r="I114" s="3"/>
      <c r="J114" s="1"/>
      <c r="K114" s="169">
        <f t="shared" si="10"/>
        <v>0</v>
      </c>
      <c r="L114" s="169"/>
      <c r="M114" s="169"/>
      <c r="N114" s="169">
        <f t="shared" si="11"/>
        <v>0</v>
      </c>
    </row>
    <row r="115" spans="2:16" ht="15" customHeight="1" x14ac:dyDescent="0.35">
      <c r="B115" s="199">
        <v>5</v>
      </c>
      <c r="C115" s="846"/>
      <c r="D115" s="846"/>
      <c r="E115" s="846"/>
      <c r="F115" s="846"/>
      <c r="G115" s="815"/>
      <c r="H115" s="6"/>
      <c r="I115" s="3"/>
      <c r="J115" s="1"/>
      <c r="K115" s="169">
        <f t="shared" si="10"/>
        <v>0</v>
      </c>
      <c r="L115" s="169"/>
      <c r="M115" s="169"/>
      <c r="N115" s="169">
        <f t="shared" si="11"/>
        <v>0</v>
      </c>
    </row>
    <row r="116" spans="2:16" ht="15" customHeight="1" x14ac:dyDescent="0.35">
      <c r="B116" s="206">
        <v>6</v>
      </c>
      <c r="C116" s="846"/>
      <c r="D116" s="846"/>
      <c r="E116" s="846"/>
      <c r="F116" s="846"/>
      <c r="G116" s="815"/>
      <c r="H116" s="6"/>
      <c r="I116" s="3"/>
      <c r="J116" s="1"/>
      <c r="K116" s="169">
        <f t="shared" si="10"/>
        <v>0</v>
      </c>
      <c r="L116" s="169"/>
      <c r="M116" s="169"/>
      <c r="N116" s="169">
        <f t="shared" si="11"/>
        <v>0</v>
      </c>
    </row>
    <row r="117" spans="2:16" ht="15" customHeight="1" x14ac:dyDescent="0.35">
      <c r="B117" s="199">
        <v>7</v>
      </c>
      <c r="C117" s="846"/>
      <c r="D117" s="846"/>
      <c r="E117" s="846"/>
      <c r="F117" s="846"/>
      <c r="G117" s="815"/>
      <c r="H117" s="6"/>
      <c r="I117" s="3"/>
      <c r="J117" s="1"/>
      <c r="K117" s="169">
        <f t="shared" si="10"/>
        <v>0</v>
      </c>
      <c r="L117" s="169"/>
      <c r="M117" s="169"/>
      <c r="N117" s="169">
        <f t="shared" si="11"/>
        <v>0</v>
      </c>
    </row>
    <row r="118" spans="2:16" ht="15" customHeight="1" x14ac:dyDescent="0.35">
      <c r="B118" s="226"/>
      <c r="C118" s="847" t="s">
        <v>913</v>
      </c>
      <c r="D118" s="847"/>
      <c r="E118" s="847"/>
      <c r="F118" s="847"/>
      <c r="G118" s="847"/>
      <c r="H118" s="847"/>
      <c r="I118" s="847"/>
      <c r="J118" s="848"/>
      <c r="K118" s="169">
        <f>ROUND(SUM(K111:K112,K114:K117),2)</f>
        <v>0</v>
      </c>
      <c r="L118" s="169">
        <f>ROUND(SUM(L111:L112,L114:L117),2)</f>
        <v>0</v>
      </c>
      <c r="M118" s="169">
        <f>ROUND(SUM(M111:M112,M114:M117),2)</f>
        <v>0</v>
      </c>
      <c r="N118" s="169">
        <f>ROUND(SUM(N111:N112,N114:N117),2)</f>
        <v>0</v>
      </c>
    </row>
    <row r="119" spans="2:16" ht="15" customHeight="1" x14ac:dyDescent="0.35">
      <c r="B119" s="211"/>
      <c r="C119" s="849" t="s">
        <v>914</v>
      </c>
      <c r="D119" s="849"/>
      <c r="E119" s="849"/>
      <c r="F119" s="849"/>
      <c r="G119" s="849"/>
      <c r="H119" s="849"/>
      <c r="I119" s="849"/>
      <c r="J119" s="850"/>
      <c r="K119" s="212">
        <f>SUM(K109,K118)</f>
        <v>0</v>
      </c>
      <c r="L119" s="212">
        <f>SUM(L109,L118)</f>
        <v>0</v>
      </c>
      <c r="M119" s="212">
        <f>SUM(M109,M118)</f>
        <v>0</v>
      </c>
      <c r="N119" s="212">
        <f>SUM(N109,N118)</f>
        <v>0</v>
      </c>
    </row>
    <row r="120" spans="2:16" ht="15" hidden="1" customHeight="1" x14ac:dyDescent="0.35">
      <c r="B120" s="858" t="s">
        <v>1363</v>
      </c>
      <c r="C120" s="859"/>
      <c r="D120" s="859"/>
      <c r="E120" s="859"/>
      <c r="F120" s="859"/>
      <c r="G120" s="859"/>
      <c r="H120" s="859"/>
      <c r="I120" s="859"/>
      <c r="J120" s="859"/>
      <c r="K120" s="807" t="s">
        <v>529</v>
      </c>
      <c r="L120" s="807"/>
      <c r="M120" s="807"/>
      <c r="N120" s="807"/>
    </row>
    <row r="121" spans="2:16" ht="15" hidden="1" customHeight="1" x14ac:dyDescent="0.35">
      <c r="B121" s="851" t="s">
        <v>537</v>
      </c>
      <c r="C121" s="873"/>
      <c r="D121" s="873"/>
      <c r="E121" s="873"/>
      <c r="F121" s="873"/>
      <c r="G121" s="873"/>
      <c r="H121" s="874"/>
      <c r="I121" s="197" t="s">
        <v>55</v>
      </c>
      <c r="J121" s="197" t="s">
        <v>540</v>
      </c>
      <c r="K121" s="198" t="s">
        <v>1206</v>
      </c>
      <c r="L121" s="162" t="s">
        <v>1854</v>
      </c>
      <c r="M121" s="162" t="s">
        <v>1855</v>
      </c>
      <c r="N121" s="163" t="s">
        <v>539</v>
      </c>
      <c r="P121" s="74"/>
    </row>
    <row r="122" spans="2:16" ht="15" hidden="1" customHeight="1" x14ac:dyDescent="0.35">
      <c r="B122" s="227">
        <v>1</v>
      </c>
      <c r="C122" s="830"/>
      <c r="D122" s="830"/>
      <c r="E122" s="830"/>
      <c r="F122" s="830"/>
      <c r="G122" s="830"/>
      <c r="H122" s="831"/>
      <c r="I122" s="3"/>
      <c r="J122" s="1"/>
      <c r="K122" s="169">
        <f>N122-L122-M122</f>
        <v>0</v>
      </c>
      <c r="L122" s="1"/>
      <c r="M122" s="1"/>
      <c r="N122" s="169">
        <f>I122*J122</f>
        <v>0</v>
      </c>
    </row>
    <row r="123" spans="2:16" ht="15" hidden="1" customHeight="1" x14ac:dyDescent="0.35">
      <c r="B123" s="227">
        <v>2</v>
      </c>
      <c r="C123" s="830"/>
      <c r="D123" s="830"/>
      <c r="E123" s="830"/>
      <c r="F123" s="830"/>
      <c r="G123" s="830"/>
      <c r="H123" s="831"/>
      <c r="I123" s="3"/>
      <c r="J123" s="1"/>
      <c r="K123" s="169">
        <f>N123-L123-M123</f>
        <v>0</v>
      </c>
      <c r="L123" s="1"/>
      <c r="M123" s="1"/>
      <c r="N123" s="169">
        <f>I123*J123</f>
        <v>0</v>
      </c>
    </row>
    <row r="124" spans="2:16" ht="15" hidden="1" customHeight="1" x14ac:dyDescent="0.35">
      <c r="B124" s="227">
        <v>3</v>
      </c>
      <c r="C124" s="830"/>
      <c r="D124" s="830"/>
      <c r="E124" s="830"/>
      <c r="F124" s="830"/>
      <c r="G124" s="830"/>
      <c r="H124" s="831"/>
      <c r="I124" s="3"/>
      <c r="J124" s="1"/>
      <c r="K124" s="169">
        <f>N124-L124-M124</f>
        <v>0</v>
      </c>
      <c r="L124" s="1"/>
      <c r="M124" s="1"/>
      <c r="N124" s="169">
        <f>I124*J124</f>
        <v>0</v>
      </c>
    </row>
    <row r="125" spans="2:16" ht="15" hidden="1" customHeight="1" x14ac:dyDescent="0.35">
      <c r="B125" s="226"/>
      <c r="C125" s="826" t="s">
        <v>537</v>
      </c>
      <c r="D125" s="826"/>
      <c r="E125" s="826"/>
      <c r="F125" s="826"/>
      <c r="G125" s="826"/>
      <c r="H125" s="826"/>
      <c r="I125" s="826"/>
      <c r="J125" s="827"/>
      <c r="K125" s="169">
        <f>SUM(K122:K124)</f>
        <v>0</v>
      </c>
      <c r="L125" s="169">
        <f>SUM(L122:L124)</f>
        <v>0</v>
      </c>
      <c r="M125" s="169">
        <f>SUM(M122:M124)</f>
        <v>0</v>
      </c>
      <c r="N125" s="169">
        <f>SUM(N122:N124)</f>
        <v>0</v>
      </c>
    </row>
    <row r="126" spans="2:16" ht="15" hidden="1" customHeight="1" x14ac:dyDescent="0.35">
      <c r="B126" s="211"/>
      <c r="C126" s="849" t="s">
        <v>1364</v>
      </c>
      <c r="D126" s="849"/>
      <c r="E126" s="849"/>
      <c r="F126" s="849"/>
      <c r="G126" s="849"/>
      <c r="H126" s="849"/>
      <c r="I126" s="849"/>
      <c r="J126" s="850"/>
      <c r="K126" s="212">
        <f>SUM(K125)</f>
        <v>0</v>
      </c>
      <c r="L126" s="212">
        <f>SUM(,L125)</f>
        <v>0</v>
      </c>
      <c r="M126" s="212">
        <f>SUM(,M125)</f>
        <v>0</v>
      </c>
      <c r="N126" s="212">
        <f>SUM(N125)</f>
        <v>0</v>
      </c>
    </row>
    <row r="127" spans="2:16" ht="15" hidden="1" customHeight="1" x14ac:dyDescent="0.35">
      <c r="B127" s="228"/>
      <c r="C127" s="819" t="s">
        <v>916</v>
      </c>
      <c r="D127" s="819"/>
      <c r="E127" s="819"/>
      <c r="F127" s="819"/>
      <c r="G127" s="819"/>
      <c r="H127" s="819"/>
      <c r="I127" s="819"/>
      <c r="J127" s="820"/>
      <c r="K127" s="174">
        <f>SUM(K107,K119,K126)</f>
        <v>0</v>
      </c>
      <c r="L127" s="174">
        <f>SUM(L107,L119,L126)</f>
        <v>0</v>
      </c>
      <c r="M127" s="174">
        <f>SUM(M107,M119,M126)</f>
        <v>0</v>
      </c>
      <c r="N127" s="174">
        <f>SUM(N107,N119,N126)</f>
        <v>0</v>
      </c>
    </row>
    <row r="128" spans="2:16" ht="15" customHeight="1" x14ac:dyDescent="0.35">
      <c r="B128" s="766" t="s">
        <v>898</v>
      </c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8"/>
    </row>
    <row r="129" spans="2:16" ht="15" customHeight="1" x14ac:dyDescent="0.35">
      <c r="B129" s="858" t="s">
        <v>1211</v>
      </c>
      <c r="C129" s="859"/>
      <c r="D129" s="859"/>
      <c r="E129" s="859"/>
      <c r="F129" s="859"/>
      <c r="G129" s="859"/>
      <c r="H129" s="859"/>
      <c r="I129" s="859"/>
      <c r="J129" s="859"/>
      <c r="K129" s="807" t="s">
        <v>529</v>
      </c>
      <c r="L129" s="807"/>
      <c r="M129" s="807"/>
      <c r="N129" s="807"/>
    </row>
    <row r="130" spans="2:16" ht="15" customHeight="1" x14ac:dyDescent="0.35">
      <c r="B130" s="851" t="s">
        <v>526</v>
      </c>
      <c r="C130" s="873"/>
      <c r="D130" s="873"/>
      <c r="E130" s="873"/>
      <c r="F130" s="873"/>
      <c r="G130" s="873"/>
      <c r="H130" s="874"/>
      <c r="I130" s="197" t="s">
        <v>55</v>
      </c>
      <c r="J130" s="197" t="s">
        <v>540</v>
      </c>
      <c r="K130" s="198" t="s">
        <v>1206</v>
      </c>
      <c r="L130" s="162" t="s">
        <v>1854</v>
      </c>
      <c r="M130" s="162" t="s">
        <v>1855</v>
      </c>
      <c r="N130" s="163" t="s">
        <v>539</v>
      </c>
      <c r="P130" s="74"/>
    </row>
    <row r="131" spans="2:16" ht="15" customHeight="1" x14ac:dyDescent="0.35">
      <c r="B131" s="227">
        <v>1</v>
      </c>
      <c r="C131" s="830"/>
      <c r="D131" s="830"/>
      <c r="E131" s="830"/>
      <c r="F131" s="830"/>
      <c r="G131" s="830"/>
      <c r="H131" s="831"/>
      <c r="I131" s="3"/>
      <c r="J131" s="1"/>
      <c r="K131" s="169">
        <f>N131-L131-M131</f>
        <v>0</v>
      </c>
      <c r="L131" s="169"/>
      <c r="M131" s="169"/>
      <c r="N131" s="169">
        <f>I131*J131</f>
        <v>0</v>
      </c>
    </row>
    <row r="132" spans="2:16" ht="15" customHeight="1" x14ac:dyDescent="0.35">
      <c r="B132" s="227">
        <v>2</v>
      </c>
      <c r="C132" s="830"/>
      <c r="D132" s="830"/>
      <c r="E132" s="830"/>
      <c r="F132" s="830"/>
      <c r="G132" s="830"/>
      <c r="H132" s="831"/>
      <c r="I132" s="3"/>
      <c r="J132" s="1"/>
      <c r="K132" s="169">
        <f>N132-L132-M132</f>
        <v>0</v>
      </c>
      <c r="L132" s="169"/>
      <c r="M132" s="169"/>
      <c r="N132" s="169">
        <f>I132*J132</f>
        <v>0</v>
      </c>
    </row>
    <row r="133" spans="2:16" ht="15" customHeight="1" x14ac:dyDescent="0.35">
      <c r="B133" s="227">
        <v>3</v>
      </c>
      <c r="C133" s="830"/>
      <c r="D133" s="830"/>
      <c r="E133" s="830"/>
      <c r="F133" s="830"/>
      <c r="G133" s="830"/>
      <c r="H133" s="831"/>
      <c r="I133" s="3"/>
      <c r="J133" s="1"/>
      <c r="K133" s="169">
        <f>N133-L133-M133</f>
        <v>0</v>
      </c>
      <c r="L133" s="169"/>
      <c r="M133" s="169"/>
      <c r="N133" s="169">
        <f>I133*J133</f>
        <v>0</v>
      </c>
    </row>
    <row r="134" spans="2:16" ht="15" customHeight="1" x14ac:dyDescent="0.35">
      <c r="B134" s="226"/>
      <c r="C134" s="826" t="s">
        <v>526</v>
      </c>
      <c r="D134" s="826"/>
      <c r="E134" s="826"/>
      <c r="F134" s="826"/>
      <c r="G134" s="826"/>
      <c r="H134" s="826"/>
      <c r="I134" s="826"/>
      <c r="J134" s="827"/>
      <c r="K134" s="169">
        <f>SUM(K131:K133)</f>
        <v>0</v>
      </c>
      <c r="L134" s="169">
        <f>SUM(L131:L133)</f>
        <v>0</v>
      </c>
      <c r="M134" s="169">
        <f>SUM(M131:M133)</f>
        <v>0</v>
      </c>
      <c r="N134" s="169">
        <f>SUM(N131:N133)</f>
        <v>0</v>
      </c>
    </row>
    <row r="135" spans="2:16" ht="15" customHeight="1" x14ac:dyDescent="0.35">
      <c r="B135" s="226"/>
      <c r="C135" s="826" t="s">
        <v>523</v>
      </c>
      <c r="D135" s="826"/>
      <c r="E135" s="826"/>
      <c r="F135" s="826"/>
      <c r="G135" s="826"/>
      <c r="H135" s="826"/>
      <c r="I135" s="826"/>
      <c r="J135" s="827"/>
      <c r="K135" s="169">
        <f>Descarte!K41</f>
        <v>0</v>
      </c>
      <c r="L135" s="169">
        <f>Descarte!L41</f>
        <v>0</v>
      </c>
      <c r="M135" s="169">
        <f>Descarte!M41</f>
        <v>0</v>
      </c>
      <c r="N135" s="169">
        <f>Descarte!N41</f>
        <v>0</v>
      </c>
    </row>
    <row r="136" spans="2:16" ht="15" customHeight="1" x14ac:dyDescent="0.35">
      <c r="B136" s="226"/>
      <c r="C136" s="826" t="s">
        <v>524</v>
      </c>
      <c r="D136" s="826"/>
      <c r="E136" s="826"/>
      <c r="F136" s="826"/>
      <c r="G136" s="826"/>
      <c r="H136" s="826"/>
      <c r="I136" s="826"/>
      <c r="J136" s="827"/>
      <c r="K136" s="169">
        <f>'M&amp;V'!M291+K113</f>
        <v>0</v>
      </c>
      <c r="L136" s="169">
        <f>'M&amp;V'!N291+L113</f>
        <v>0</v>
      </c>
      <c r="M136" s="169">
        <f>'M&amp;V'!O291+M113</f>
        <v>0</v>
      </c>
      <c r="N136" s="169">
        <f>'M&amp;V'!P291+N113</f>
        <v>0</v>
      </c>
    </row>
    <row r="137" spans="2:16" ht="15" customHeight="1" x14ac:dyDescent="0.35">
      <c r="B137" s="851" t="s">
        <v>520</v>
      </c>
      <c r="C137" s="873"/>
      <c r="D137" s="873"/>
      <c r="E137" s="873"/>
      <c r="F137" s="873"/>
      <c r="G137" s="873"/>
      <c r="H137" s="874"/>
      <c r="I137" s="197" t="s">
        <v>55</v>
      </c>
      <c r="J137" s="197" t="s">
        <v>540</v>
      </c>
      <c r="K137" s="198" t="s">
        <v>1206</v>
      </c>
      <c r="L137" s="162" t="s">
        <v>1854</v>
      </c>
      <c r="M137" s="162" t="s">
        <v>1855</v>
      </c>
      <c r="N137" s="163" t="s">
        <v>539</v>
      </c>
      <c r="P137" s="74"/>
    </row>
    <row r="138" spans="2:16" ht="15" customHeight="1" x14ac:dyDescent="0.35">
      <c r="B138" s="227">
        <v>1</v>
      </c>
      <c r="C138" s="830"/>
      <c r="D138" s="830"/>
      <c r="E138" s="830"/>
      <c r="F138" s="830"/>
      <c r="G138" s="830"/>
      <c r="H138" s="831"/>
      <c r="I138" s="3"/>
      <c r="J138" s="1"/>
      <c r="K138" s="169">
        <f>N138-L138-M138</f>
        <v>0</v>
      </c>
      <c r="L138" s="169"/>
      <c r="M138" s="169"/>
      <c r="N138" s="169">
        <f>I138*J138</f>
        <v>0</v>
      </c>
    </row>
    <row r="139" spans="2:16" ht="15" customHeight="1" x14ac:dyDescent="0.35">
      <c r="B139" s="227">
        <v>2</v>
      </c>
      <c r="C139" s="830"/>
      <c r="D139" s="830"/>
      <c r="E139" s="830"/>
      <c r="F139" s="830"/>
      <c r="G139" s="830"/>
      <c r="H139" s="831"/>
      <c r="I139" s="3"/>
      <c r="J139" s="1"/>
      <c r="K139" s="169">
        <f>N139-L139-M139</f>
        <v>0</v>
      </c>
      <c r="L139" s="169"/>
      <c r="M139" s="169"/>
      <c r="N139" s="169">
        <f>I139*J139</f>
        <v>0</v>
      </c>
    </row>
    <row r="140" spans="2:16" ht="15" customHeight="1" x14ac:dyDescent="0.35">
      <c r="B140" s="227">
        <v>3</v>
      </c>
      <c r="C140" s="830"/>
      <c r="D140" s="830"/>
      <c r="E140" s="830"/>
      <c r="F140" s="830"/>
      <c r="G140" s="830"/>
      <c r="H140" s="831"/>
      <c r="I140" s="3"/>
      <c r="J140" s="1"/>
      <c r="K140" s="169">
        <f>N140-L140-M140</f>
        <v>0</v>
      </c>
      <c r="L140" s="169"/>
      <c r="M140" s="169"/>
      <c r="N140" s="169">
        <f>I140*J140</f>
        <v>0</v>
      </c>
    </row>
    <row r="141" spans="2:16" ht="15" customHeight="1" x14ac:dyDescent="0.35">
      <c r="B141" s="226"/>
      <c r="C141" s="826" t="s">
        <v>520</v>
      </c>
      <c r="D141" s="826"/>
      <c r="E141" s="826"/>
      <c r="F141" s="826"/>
      <c r="G141" s="826"/>
      <c r="H141" s="826"/>
      <c r="I141" s="826"/>
      <c r="J141" s="827"/>
      <c r="K141" s="169">
        <f>SUM(K138:K140)</f>
        <v>0</v>
      </c>
      <c r="L141" s="169">
        <f>SUM(L138:L140)</f>
        <v>0</v>
      </c>
      <c r="M141" s="169">
        <f>SUM(M138:M140)</f>
        <v>0</v>
      </c>
      <c r="N141" s="169">
        <f>SUM(N138:N140)</f>
        <v>0</v>
      </c>
    </row>
    <row r="142" spans="2:16" ht="15" customHeight="1" x14ac:dyDescent="0.35">
      <c r="B142" s="228"/>
      <c r="C142" s="819" t="s">
        <v>917</v>
      </c>
      <c r="D142" s="819"/>
      <c r="E142" s="819"/>
      <c r="F142" s="819"/>
      <c r="G142" s="819"/>
      <c r="H142" s="819"/>
      <c r="I142" s="819"/>
      <c r="J142" s="820"/>
      <c r="K142" s="174">
        <f>SUM(K134:K136,K141)</f>
        <v>0</v>
      </c>
      <c r="L142" s="174">
        <f>SUM(L134:L136,L141)</f>
        <v>0</v>
      </c>
      <c r="M142" s="174">
        <f>SUM(M134:M136,M141)</f>
        <v>0</v>
      </c>
      <c r="N142" s="174">
        <f>SUM(N134:N136,N141)</f>
        <v>0</v>
      </c>
    </row>
    <row r="143" spans="2:16" ht="15" customHeight="1" x14ac:dyDescent="0.35">
      <c r="B143" s="229"/>
      <c r="C143" s="808" t="s">
        <v>1012</v>
      </c>
      <c r="D143" s="808"/>
      <c r="E143" s="808"/>
      <c r="F143" s="808"/>
      <c r="G143" s="808"/>
      <c r="H143" s="808"/>
      <c r="I143" s="808"/>
      <c r="J143" s="809"/>
      <c r="K143" s="214">
        <f>SUM(K127,K142)</f>
        <v>0</v>
      </c>
      <c r="L143" s="214">
        <f>SUM(L127,L142)</f>
        <v>0</v>
      </c>
      <c r="M143" s="214">
        <f>SUM(M127,M142)</f>
        <v>0</v>
      </c>
      <c r="N143" s="214">
        <f>SUM(N127,N142)</f>
        <v>0</v>
      </c>
    </row>
    <row r="144" spans="2:16" ht="15" customHeight="1" x14ac:dyDescent="0.35">
      <c r="I144" s="230"/>
      <c r="K144" s="205"/>
      <c r="N144" s="205"/>
    </row>
    <row r="145" spans="2:25" ht="15" hidden="1" customHeight="1" x14ac:dyDescent="0.35">
      <c r="B145" s="774" t="s">
        <v>911</v>
      </c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6"/>
      <c r="P145" s="773" t="str">
        <f>B145</f>
        <v>SISTEMAS MOTRIZES - EX POST</v>
      </c>
      <c r="Q145" s="773"/>
      <c r="R145" s="773"/>
      <c r="S145" s="773"/>
      <c r="T145" s="773"/>
      <c r="U145" s="773"/>
      <c r="V145" s="773"/>
      <c r="W145" s="773"/>
      <c r="X145" s="773"/>
      <c r="Y145" s="773"/>
    </row>
    <row r="146" spans="2:25" ht="15" hidden="1" customHeight="1" x14ac:dyDescent="0.35">
      <c r="B146" s="774" t="s">
        <v>900</v>
      </c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6"/>
      <c r="P146" s="773" t="s">
        <v>901</v>
      </c>
      <c r="Q146" s="773"/>
      <c r="R146" s="773"/>
      <c r="S146" s="773"/>
      <c r="T146" s="773"/>
      <c r="U146" s="773"/>
      <c r="V146" s="773"/>
      <c r="W146" s="773"/>
      <c r="X146" s="773"/>
      <c r="Y146" s="773"/>
    </row>
    <row r="147" spans="2:25" ht="15" hidden="1" customHeight="1" x14ac:dyDescent="0.35">
      <c r="B147" s="843" t="s">
        <v>538</v>
      </c>
      <c r="C147" s="844"/>
      <c r="D147" s="844"/>
      <c r="E147" s="844"/>
      <c r="F147" s="844"/>
      <c r="G147" s="844"/>
      <c r="H147" s="844"/>
      <c r="I147" s="844"/>
      <c r="J147" s="844"/>
      <c r="K147" s="842" t="s">
        <v>529</v>
      </c>
      <c r="L147" s="842"/>
      <c r="M147" s="842"/>
      <c r="N147" s="842"/>
      <c r="P147" s="843" t="s">
        <v>1210</v>
      </c>
      <c r="Q147" s="844"/>
      <c r="R147" s="844"/>
      <c r="S147" s="844"/>
      <c r="T147" s="844"/>
      <c r="U147" s="844"/>
      <c r="V147" s="844"/>
      <c r="W147" s="844"/>
      <c r="X147" s="857"/>
      <c r="Y147" s="231" t="s">
        <v>581</v>
      </c>
    </row>
    <row r="148" spans="2:25" ht="15" hidden="1" customHeight="1" x14ac:dyDescent="0.35">
      <c r="B148" s="832" t="s">
        <v>518</v>
      </c>
      <c r="C148" s="832"/>
      <c r="D148" s="832"/>
      <c r="E148" s="833"/>
      <c r="F148" s="833"/>
      <c r="G148" s="833"/>
      <c r="H148" s="232" t="s">
        <v>541</v>
      </c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832" t="str">
        <f>B148</f>
        <v>Materiais e equipamentos</v>
      </c>
      <c r="Q148" s="832"/>
      <c r="R148" s="832"/>
      <c r="S148" s="833"/>
      <c r="T148" s="833"/>
      <c r="U148" s="833"/>
      <c r="V148" s="232" t="s">
        <v>541</v>
      </c>
      <c r="W148" s="233" t="s">
        <v>535</v>
      </c>
      <c r="X148" s="181" t="s">
        <v>1239</v>
      </c>
      <c r="Y148" s="181" t="s">
        <v>1240</v>
      </c>
    </row>
    <row r="149" spans="2:25" ht="15" hidden="1" customHeight="1" x14ac:dyDescent="0.35">
      <c r="B149" s="234">
        <v>1</v>
      </c>
      <c r="C149" s="817"/>
      <c r="D149" s="818"/>
      <c r="E149" s="818"/>
      <c r="F149" s="818"/>
      <c r="G149" s="818"/>
      <c r="H149" s="200"/>
      <c r="I149" s="201"/>
      <c r="J149" s="168"/>
      <c r="K149" s="186">
        <f>N149-L149-M149</f>
        <v>0</v>
      </c>
      <c r="L149" s="168"/>
      <c r="M149" s="168"/>
      <c r="N149" s="186">
        <f>I149*J149</f>
        <v>0</v>
      </c>
      <c r="P149" s="234">
        <f>B149</f>
        <v>1</v>
      </c>
      <c r="Q149" s="840" t="str">
        <f>IF(OR(C149=0,C149=""),"",C149)</f>
        <v/>
      </c>
      <c r="R149" s="840"/>
      <c r="S149" s="840"/>
      <c r="T149" s="840"/>
      <c r="U149" s="841"/>
      <c r="V149" s="235" t="str">
        <f>IF(N149=0,"",H149)</f>
        <v/>
      </c>
      <c r="W149" s="236">
        <f>IF(OR(V149="",V149=0),0,(Projeto!$AD$8*((1+Projeto!$AD$8)^V149))/(((1+Projeto!$AD$8)^V149)-1))</f>
        <v>0</v>
      </c>
      <c r="X149" s="237">
        <f>IF(AND(K149&gt;0,CustoContabil!$F$31&gt;0),K149*(CustoContabil!$F$45/CustoContabil!$F$31)*W149,0)</f>
        <v>0</v>
      </c>
      <c r="Y149" s="237">
        <f>IF(AND(N149&gt;0,CustoContabil!$D$31&gt;0),N149*(CustoContabil!$D$45/CustoContabil!$D$31)*W149,0)</f>
        <v>0</v>
      </c>
    </row>
    <row r="150" spans="2:25" ht="15" hidden="1" customHeight="1" x14ac:dyDescent="0.35">
      <c r="B150" s="238">
        <v>2</v>
      </c>
      <c r="C150" s="817"/>
      <c r="D150" s="818"/>
      <c r="E150" s="818"/>
      <c r="F150" s="818"/>
      <c r="G150" s="818"/>
      <c r="H150" s="207"/>
      <c r="I150" s="208"/>
      <c r="J150" s="168"/>
      <c r="K150" s="186">
        <f t="shared" ref="K150:K199" si="12">N150-L150-M150</f>
        <v>0</v>
      </c>
      <c r="L150" s="168"/>
      <c r="M150" s="168"/>
      <c r="N150" s="186">
        <f t="shared" ref="N150:N199" si="13">I150*J150</f>
        <v>0</v>
      </c>
      <c r="P150" s="234">
        <f t="shared" ref="P150:P198" si="14">B150</f>
        <v>2</v>
      </c>
      <c r="Q150" s="840" t="str">
        <f t="shared" ref="Q150:Q199" si="15">IF(OR(C150=0,C150=""),"",C150)</f>
        <v/>
      </c>
      <c r="R150" s="840"/>
      <c r="S150" s="840"/>
      <c r="T150" s="840"/>
      <c r="U150" s="841"/>
      <c r="V150" s="235" t="str">
        <f t="shared" ref="V150:V199" si="16">IF(N150=0,"",H150)</f>
        <v/>
      </c>
      <c r="W150" s="236">
        <f>IF(OR(V150="",V150=0),0,(Projeto!$AD$8*((1+Projeto!$AD$8)^V150))/(((1+Projeto!$AD$8)^V150)-1))</f>
        <v>0</v>
      </c>
      <c r="X150" s="237">
        <f>IF(AND(K150&gt;0,CustoContabil!$F$31&gt;0),K150*(CustoContabil!$F$45/CustoContabil!$F$31)*W150,0)</f>
        <v>0</v>
      </c>
      <c r="Y150" s="237">
        <f>IF(AND(N150&gt;0,CustoContabil!$D$31&gt;0),N150*(CustoContabil!$D$45/CustoContabil!$D$31)*W150,0)</f>
        <v>0</v>
      </c>
    </row>
    <row r="151" spans="2:25" ht="15" hidden="1" customHeight="1" x14ac:dyDescent="0.35">
      <c r="B151" s="234">
        <v>3</v>
      </c>
      <c r="C151" s="817"/>
      <c r="D151" s="818"/>
      <c r="E151" s="818"/>
      <c r="F151" s="818"/>
      <c r="G151" s="818"/>
      <c r="H151" s="207"/>
      <c r="I151" s="208"/>
      <c r="J151" s="168"/>
      <c r="K151" s="186">
        <f t="shared" si="12"/>
        <v>0</v>
      </c>
      <c r="L151" s="168"/>
      <c r="M151" s="168"/>
      <c r="N151" s="186">
        <f t="shared" si="13"/>
        <v>0</v>
      </c>
      <c r="P151" s="234">
        <f t="shared" si="14"/>
        <v>3</v>
      </c>
      <c r="Q151" s="840" t="str">
        <f t="shared" si="15"/>
        <v/>
      </c>
      <c r="R151" s="840"/>
      <c r="S151" s="840"/>
      <c r="T151" s="840"/>
      <c r="U151" s="841"/>
      <c r="V151" s="235" t="str">
        <f t="shared" si="16"/>
        <v/>
      </c>
      <c r="W151" s="236">
        <f>IF(OR(V151="",V151=0),0,(Projeto!$AD$8*((1+Projeto!$AD$8)^V151))/(((1+Projeto!$AD$8)^V151)-1))</f>
        <v>0</v>
      </c>
      <c r="X151" s="237">
        <f>IF(AND(K151&gt;0,CustoContabil!$F$31&gt;0),K151*(CustoContabil!$F$45/CustoContabil!$F$31)*W151,0)</f>
        <v>0</v>
      </c>
      <c r="Y151" s="237">
        <f>IF(AND(N151&gt;0,CustoContabil!$D$31&gt;0),N151*(CustoContabil!$D$45/CustoContabil!$D$31)*W151,0)</f>
        <v>0</v>
      </c>
    </row>
    <row r="152" spans="2:25" ht="15" hidden="1" customHeight="1" x14ac:dyDescent="0.35">
      <c r="B152" s="238">
        <v>4</v>
      </c>
      <c r="C152" s="817"/>
      <c r="D152" s="818"/>
      <c r="E152" s="818"/>
      <c r="F152" s="818"/>
      <c r="G152" s="818"/>
      <c r="H152" s="207"/>
      <c r="I152" s="208"/>
      <c r="J152" s="168"/>
      <c r="K152" s="186">
        <f t="shared" si="12"/>
        <v>0</v>
      </c>
      <c r="L152" s="168"/>
      <c r="M152" s="168"/>
      <c r="N152" s="186">
        <f t="shared" si="13"/>
        <v>0</v>
      </c>
      <c r="P152" s="234">
        <f t="shared" si="14"/>
        <v>4</v>
      </c>
      <c r="Q152" s="840" t="str">
        <f t="shared" si="15"/>
        <v/>
      </c>
      <c r="R152" s="840"/>
      <c r="S152" s="840"/>
      <c r="T152" s="840"/>
      <c r="U152" s="841"/>
      <c r="V152" s="235" t="str">
        <f t="shared" si="16"/>
        <v/>
      </c>
      <c r="W152" s="236">
        <f>IF(OR(V152="",V152=0),0,(Projeto!$AD$8*((1+Projeto!$AD$8)^V152))/(((1+Projeto!$AD$8)^V152)-1))</f>
        <v>0</v>
      </c>
      <c r="X152" s="237">
        <f>IF(AND(K152&gt;0,CustoContabil!$F$31&gt;0),K152*(CustoContabil!$F$45/CustoContabil!$F$31)*W152,0)</f>
        <v>0</v>
      </c>
      <c r="Y152" s="237">
        <f>IF(AND(N152&gt;0,CustoContabil!$D$31&gt;0),N152*(CustoContabil!$D$45/CustoContabil!$D$31)*W152,0)</f>
        <v>0</v>
      </c>
    </row>
    <row r="153" spans="2:25" ht="15" hidden="1" customHeight="1" x14ac:dyDescent="0.35">
      <c r="B153" s="234">
        <v>5</v>
      </c>
      <c r="C153" s="817"/>
      <c r="D153" s="818"/>
      <c r="E153" s="818"/>
      <c r="F153" s="818"/>
      <c r="G153" s="818"/>
      <c r="H153" s="207"/>
      <c r="I153" s="208"/>
      <c r="J153" s="168"/>
      <c r="K153" s="186">
        <f t="shared" si="12"/>
        <v>0</v>
      </c>
      <c r="L153" s="168"/>
      <c r="M153" s="168"/>
      <c r="N153" s="186">
        <f t="shared" si="13"/>
        <v>0</v>
      </c>
      <c r="P153" s="234">
        <f t="shared" si="14"/>
        <v>5</v>
      </c>
      <c r="Q153" s="840" t="str">
        <f t="shared" si="15"/>
        <v/>
      </c>
      <c r="R153" s="840"/>
      <c r="S153" s="840"/>
      <c r="T153" s="840"/>
      <c r="U153" s="841"/>
      <c r="V153" s="235" t="str">
        <f t="shared" si="16"/>
        <v/>
      </c>
      <c r="W153" s="236">
        <f>IF(OR(V153="",V153=0),0,(Projeto!$AD$8*((1+Projeto!$AD$8)^V153))/(((1+Projeto!$AD$8)^V153)-1))</f>
        <v>0</v>
      </c>
      <c r="X153" s="237">
        <f>IF(AND(K153&gt;0,CustoContabil!$F$31&gt;0),K153*(CustoContabil!$F$45/CustoContabil!$F$31)*W153,0)</f>
        <v>0</v>
      </c>
      <c r="Y153" s="237">
        <f>IF(AND(N153&gt;0,CustoContabil!$D$31&gt;0),N153*(CustoContabil!$D$45/CustoContabil!$D$31)*W153,0)</f>
        <v>0</v>
      </c>
    </row>
    <row r="154" spans="2:25" ht="15" hidden="1" customHeight="1" x14ac:dyDescent="0.35">
      <c r="B154" s="238">
        <v>6</v>
      </c>
      <c r="C154" s="817"/>
      <c r="D154" s="818"/>
      <c r="E154" s="818"/>
      <c r="F154" s="818"/>
      <c r="G154" s="818"/>
      <c r="H154" s="207"/>
      <c r="I154" s="208"/>
      <c r="J154" s="168"/>
      <c r="K154" s="186">
        <f t="shared" si="12"/>
        <v>0</v>
      </c>
      <c r="L154" s="168"/>
      <c r="M154" s="168"/>
      <c r="N154" s="186">
        <f t="shared" si="13"/>
        <v>0</v>
      </c>
      <c r="P154" s="234">
        <f t="shared" si="14"/>
        <v>6</v>
      </c>
      <c r="Q154" s="840" t="str">
        <f t="shared" si="15"/>
        <v/>
      </c>
      <c r="R154" s="840"/>
      <c r="S154" s="840"/>
      <c r="T154" s="840"/>
      <c r="U154" s="841"/>
      <c r="V154" s="235" t="str">
        <f t="shared" si="16"/>
        <v/>
      </c>
      <c r="W154" s="236">
        <f>IF(OR(V154="",V154=0),0,(Projeto!$AD$8*((1+Projeto!$AD$8)^V154))/(((1+Projeto!$AD$8)^V154)-1))</f>
        <v>0</v>
      </c>
      <c r="X154" s="237">
        <f>IF(AND(K154&gt;0,CustoContabil!$F$31&gt;0),K154*(CustoContabil!$F$45/CustoContabil!$F$31)*W154,0)</f>
        <v>0</v>
      </c>
      <c r="Y154" s="237">
        <f>IF(AND(N154&gt;0,CustoContabil!$D$31&gt;0),N154*(CustoContabil!$D$45/CustoContabil!$D$31)*W154,0)</f>
        <v>0</v>
      </c>
    </row>
    <row r="155" spans="2:25" ht="15" hidden="1" customHeight="1" x14ac:dyDescent="0.35">
      <c r="B155" s="234">
        <v>7</v>
      </c>
      <c r="C155" s="817"/>
      <c r="D155" s="818"/>
      <c r="E155" s="818"/>
      <c r="F155" s="818"/>
      <c r="G155" s="818"/>
      <c r="H155" s="207"/>
      <c r="I155" s="208"/>
      <c r="J155" s="168"/>
      <c r="K155" s="186">
        <f t="shared" si="12"/>
        <v>0</v>
      </c>
      <c r="L155" s="168"/>
      <c r="M155" s="168"/>
      <c r="N155" s="186">
        <f t="shared" si="13"/>
        <v>0</v>
      </c>
      <c r="P155" s="234">
        <f t="shared" si="14"/>
        <v>7</v>
      </c>
      <c r="Q155" s="840" t="str">
        <f t="shared" si="15"/>
        <v/>
      </c>
      <c r="R155" s="840"/>
      <c r="S155" s="840"/>
      <c r="T155" s="840"/>
      <c r="U155" s="841"/>
      <c r="V155" s="235" t="str">
        <f t="shared" si="16"/>
        <v/>
      </c>
      <c r="W155" s="236">
        <f>IF(OR(V155="",V155=0),0,(Projeto!$AD$8*((1+Projeto!$AD$8)^V155))/(((1+Projeto!$AD$8)^V155)-1))</f>
        <v>0</v>
      </c>
      <c r="X155" s="237">
        <f>IF(AND(K155&gt;0,CustoContabil!$F$31&gt;0),K155*(CustoContabil!$F$45/CustoContabil!$F$31)*W155,0)</f>
        <v>0</v>
      </c>
      <c r="Y155" s="237">
        <f>IF(AND(N155&gt;0,CustoContabil!$D$31&gt;0),N155*(CustoContabil!$D$45/CustoContabil!$D$31)*W155,0)</f>
        <v>0</v>
      </c>
    </row>
    <row r="156" spans="2:25" ht="15" hidden="1" customHeight="1" x14ac:dyDescent="0.35">
      <c r="B156" s="238">
        <v>8</v>
      </c>
      <c r="C156" s="817"/>
      <c r="D156" s="818"/>
      <c r="E156" s="818"/>
      <c r="F156" s="818"/>
      <c r="G156" s="818"/>
      <c r="H156" s="207"/>
      <c r="I156" s="208"/>
      <c r="J156" s="168"/>
      <c r="K156" s="186">
        <f t="shared" si="12"/>
        <v>0</v>
      </c>
      <c r="L156" s="168"/>
      <c r="M156" s="168"/>
      <c r="N156" s="186">
        <f t="shared" si="13"/>
        <v>0</v>
      </c>
      <c r="P156" s="234">
        <f t="shared" si="14"/>
        <v>8</v>
      </c>
      <c r="Q156" s="840" t="str">
        <f t="shared" si="15"/>
        <v/>
      </c>
      <c r="R156" s="840"/>
      <c r="S156" s="840"/>
      <c r="T156" s="840"/>
      <c r="U156" s="841"/>
      <c r="V156" s="235" t="str">
        <f t="shared" si="16"/>
        <v/>
      </c>
      <c r="W156" s="236">
        <f>IF(OR(V156="",V156=0),0,(Projeto!$AD$8*((1+Projeto!$AD$8)^V156))/(((1+Projeto!$AD$8)^V156)-1))</f>
        <v>0</v>
      </c>
      <c r="X156" s="237">
        <f>IF(AND(K156&gt;0,CustoContabil!$F$31&gt;0),K156*(CustoContabil!$F$45/CustoContabil!$F$31)*W156,0)</f>
        <v>0</v>
      </c>
      <c r="Y156" s="237">
        <f>IF(AND(N156&gt;0,CustoContabil!$D$31&gt;0),N156*(CustoContabil!$D$45/CustoContabil!$D$31)*W156,0)</f>
        <v>0</v>
      </c>
    </row>
    <row r="157" spans="2:25" ht="15" hidden="1" customHeight="1" x14ac:dyDescent="0.35">
      <c r="B157" s="234">
        <v>9</v>
      </c>
      <c r="C157" s="817"/>
      <c r="D157" s="818"/>
      <c r="E157" s="818"/>
      <c r="F157" s="818"/>
      <c r="G157" s="818"/>
      <c r="H157" s="207"/>
      <c r="I157" s="208"/>
      <c r="J157" s="168"/>
      <c r="K157" s="186">
        <f t="shared" si="12"/>
        <v>0</v>
      </c>
      <c r="L157" s="168"/>
      <c r="M157" s="168"/>
      <c r="N157" s="186">
        <f t="shared" si="13"/>
        <v>0</v>
      </c>
      <c r="P157" s="234">
        <f t="shared" si="14"/>
        <v>9</v>
      </c>
      <c r="Q157" s="840" t="str">
        <f t="shared" si="15"/>
        <v/>
      </c>
      <c r="R157" s="840"/>
      <c r="S157" s="840"/>
      <c r="T157" s="840"/>
      <c r="U157" s="841"/>
      <c r="V157" s="235" t="str">
        <f t="shared" si="16"/>
        <v/>
      </c>
      <c r="W157" s="236">
        <f>IF(OR(V157="",V157=0),0,(Projeto!$AD$8*((1+Projeto!$AD$8)^V157))/(((1+Projeto!$AD$8)^V157)-1))</f>
        <v>0</v>
      </c>
      <c r="X157" s="237">
        <f>IF(AND(K157&gt;0,CustoContabil!$F$31&gt;0),K157*(CustoContabil!$F$45/CustoContabil!$F$31)*W157,0)</f>
        <v>0</v>
      </c>
      <c r="Y157" s="237">
        <f>IF(AND(N157&gt;0,CustoContabil!$D$31&gt;0),N157*(CustoContabil!$D$45/CustoContabil!$D$31)*W157,0)</f>
        <v>0</v>
      </c>
    </row>
    <row r="158" spans="2:25" ht="15" hidden="1" customHeight="1" x14ac:dyDescent="0.35">
      <c r="B158" s="238">
        <v>10</v>
      </c>
      <c r="C158" s="817"/>
      <c r="D158" s="818"/>
      <c r="E158" s="818"/>
      <c r="F158" s="818"/>
      <c r="G158" s="818"/>
      <c r="H158" s="209"/>
      <c r="I158" s="208"/>
      <c r="J158" s="168"/>
      <c r="K158" s="186">
        <f t="shared" si="12"/>
        <v>0</v>
      </c>
      <c r="L158" s="168"/>
      <c r="M158" s="168"/>
      <c r="N158" s="186">
        <f t="shared" si="13"/>
        <v>0</v>
      </c>
      <c r="P158" s="234">
        <f t="shared" si="14"/>
        <v>10</v>
      </c>
      <c r="Q158" s="840" t="str">
        <f t="shared" si="15"/>
        <v/>
      </c>
      <c r="R158" s="840"/>
      <c r="S158" s="840"/>
      <c r="T158" s="840"/>
      <c r="U158" s="841"/>
      <c r="V158" s="235" t="str">
        <f t="shared" si="16"/>
        <v/>
      </c>
      <c r="W158" s="236">
        <f>IF(OR(V158="",V158=0),0,(Projeto!$AD$8*((1+Projeto!$AD$8)^V158))/(((1+Projeto!$AD$8)^V158)-1))</f>
        <v>0</v>
      </c>
      <c r="X158" s="237">
        <f>IF(AND(K158&gt;0,CustoContabil!$F$31&gt;0),K158*(CustoContabil!$F$45/CustoContabil!$F$31)*W158,0)</f>
        <v>0</v>
      </c>
      <c r="Y158" s="237">
        <f>IF(AND(N158&gt;0,CustoContabil!$D$31&gt;0),N158*(CustoContabil!$D$45/CustoContabil!$D$31)*W158,0)</f>
        <v>0</v>
      </c>
    </row>
    <row r="159" spans="2:25" ht="15" hidden="1" customHeight="1" x14ac:dyDescent="0.35">
      <c r="B159" s="234">
        <v>11</v>
      </c>
      <c r="C159" s="817"/>
      <c r="D159" s="818"/>
      <c r="E159" s="818"/>
      <c r="F159" s="818"/>
      <c r="G159" s="818"/>
      <c r="H159" s="207"/>
      <c r="I159" s="208"/>
      <c r="J159" s="168"/>
      <c r="K159" s="186">
        <f t="shared" si="12"/>
        <v>0</v>
      </c>
      <c r="L159" s="168"/>
      <c r="M159" s="168"/>
      <c r="N159" s="186">
        <f t="shared" si="13"/>
        <v>0</v>
      </c>
      <c r="P159" s="234">
        <f t="shared" si="14"/>
        <v>11</v>
      </c>
      <c r="Q159" s="840" t="str">
        <f t="shared" si="15"/>
        <v/>
      </c>
      <c r="R159" s="840"/>
      <c r="S159" s="840"/>
      <c r="T159" s="840"/>
      <c r="U159" s="841"/>
      <c r="V159" s="235" t="str">
        <f t="shared" si="16"/>
        <v/>
      </c>
      <c r="W159" s="236">
        <f>IF(OR(V159="",V159=0),0,(Projeto!$AD$8*((1+Projeto!$AD$8)^V159))/(((1+Projeto!$AD$8)^V159)-1))</f>
        <v>0</v>
      </c>
      <c r="X159" s="237">
        <f>IF(AND(K159&gt;0,CustoContabil!$F$31&gt;0),K159*(CustoContabil!$F$45/CustoContabil!$F$31)*W159,0)</f>
        <v>0</v>
      </c>
      <c r="Y159" s="237">
        <f>IF(AND(N159&gt;0,CustoContabil!$D$31&gt;0),N159*(CustoContabil!$D$45/CustoContabil!$D$31)*W159,0)</f>
        <v>0</v>
      </c>
    </row>
    <row r="160" spans="2:25" ht="15" hidden="1" customHeight="1" x14ac:dyDescent="0.35">
      <c r="B160" s="238">
        <v>12</v>
      </c>
      <c r="C160" s="817"/>
      <c r="D160" s="818"/>
      <c r="E160" s="818"/>
      <c r="F160" s="818"/>
      <c r="G160" s="818"/>
      <c r="H160" s="207"/>
      <c r="I160" s="208"/>
      <c r="J160" s="168"/>
      <c r="K160" s="186">
        <f t="shared" si="12"/>
        <v>0</v>
      </c>
      <c r="L160" s="168"/>
      <c r="M160" s="168"/>
      <c r="N160" s="186">
        <f t="shared" si="13"/>
        <v>0</v>
      </c>
      <c r="P160" s="234">
        <f t="shared" si="14"/>
        <v>12</v>
      </c>
      <c r="Q160" s="840" t="str">
        <f t="shared" si="15"/>
        <v/>
      </c>
      <c r="R160" s="840"/>
      <c r="S160" s="840"/>
      <c r="T160" s="840"/>
      <c r="U160" s="841"/>
      <c r="V160" s="235" t="str">
        <f t="shared" si="16"/>
        <v/>
      </c>
      <c r="W160" s="236">
        <f>IF(OR(V160="",V160=0),0,(Projeto!$AD$8*((1+Projeto!$AD$8)^V160))/(((1+Projeto!$AD$8)^V160)-1))</f>
        <v>0</v>
      </c>
      <c r="X160" s="237">
        <f>IF(AND(K160&gt;0,CustoContabil!$F$31&gt;0),K160*(CustoContabil!$F$45/CustoContabil!$F$31)*W160,0)</f>
        <v>0</v>
      </c>
      <c r="Y160" s="237">
        <f>IF(AND(N160&gt;0,CustoContabil!$D$31&gt;0),N160*(CustoContabil!$D$45/CustoContabil!$D$31)*W160,0)</f>
        <v>0</v>
      </c>
    </row>
    <row r="161" spans="2:25" ht="15" hidden="1" customHeight="1" x14ac:dyDescent="0.35">
      <c r="B161" s="234">
        <v>13</v>
      </c>
      <c r="C161" s="817"/>
      <c r="D161" s="818"/>
      <c r="E161" s="818"/>
      <c r="F161" s="818"/>
      <c r="G161" s="818"/>
      <c r="H161" s="209"/>
      <c r="I161" s="208"/>
      <c r="J161" s="168"/>
      <c r="K161" s="186">
        <f t="shared" si="12"/>
        <v>0</v>
      </c>
      <c r="L161" s="168"/>
      <c r="M161" s="168"/>
      <c r="N161" s="186">
        <f t="shared" si="13"/>
        <v>0</v>
      </c>
      <c r="P161" s="234">
        <f t="shared" si="14"/>
        <v>13</v>
      </c>
      <c r="Q161" s="840" t="str">
        <f t="shared" si="15"/>
        <v/>
      </c>
      <c r="R161" s="840"/>
      <c r="S161" s="840"/>
      <c r="T161" s="840"/>
      <c r="U161" s="841"/>
      <c r="V161" s="235" t="str">
        <f t="shared" si="16"/>
        <v/>
      </c>
      <c r="W161" s="236">
        <f>IF(OR(V161="",V161=0),0,(Projeto!$AD$8*((1+Projeto!$AD$8)^V161))/(((1+Projeto!$AD$8)^V161)-1))</f>
        <v>0</v>
      </c>
      <c r="X161" s="237">
        <f>IF(AND(K161&gt;0,CustoContabil!$F$31&gt;0),K161*(CustoContabil!$F$45/CustoContabil!$F$31)*W161,0)</f>
        <v>0</v>
      </c>
      <c r="Y161" s="237">
        <f>IF(AND(N161&gt;0,CustoContabil!$D$31&gt;0),N161*(CustoContabil!$D$45/CustoContabil!$D$31)*W161,0)</f>
        <v>0</v>
      </c>
    </row>
    <row r="162" spans="2:25" ht="15" hidden="1" customHeight="1" x14ac:dyDescent="0.35">
      <c r="B162" s="238">
        <v>14</v>
      </c>
      <c r="C162" s="817"/>
      <c r="D162" s="818"/>
      <c r="E162" s="818"/>
      <c r="F162" s="818"/>
      <c r="G162" s="818"/>
      <c r="H162" s="207"/>
      <c r="I162" s="208"/>
      <c r="J162" s="168"/>
      <c r="K162" s="186">
        <f t="shared" si="12"/>
        <v>0</v>
      </c>
      <c r="L162" s="168"/>
      <c r="M162" s="168"/>
      <c r="N162" s="186">
        <f t="shared" si="13"/>
        <v>0</v>
      </c>
      <c r="P162" s="234">
        <f t="shared" si="14"/>
        <v>14</v>
      </c>
      <c r="Q162" s="840" t="str">
        <f t="shared" si="15"/>
        <v/>
      </c>
      <c r="R162" s="840"/>
      <c r="S162" s="840"/>
      <c r="T162" s="840"/>
      <c r="U162" s="841"/>
      <c r="V162" s="235" t="str">
        <f t="shared" si="16"/>
        <v/>
      </c>
      <c r="W162" s="236">
        <f>IF(OR(V162="",V162=0),0,(Projeto!$AD$8*((1+Projeto!$AD$8)^V162))/(((1+Projeto!$AD$8)^V162)-1))</f>
        <v>0</v>
      </c>
      <c r="X162" s="237">
        <f>IF(AND(K162&gt;0,CustoContabil!$F$31&gt;0),K162*(CustoContabil!$F$45/CustoContabil!$F$31)*W162,0)</f>
        <v>0</v>
      </c>
      <c r="Y162" s="237">
        <f>IF(AND(N162&gt;0,CustoContabil!$D$31&gt;0),N162*(CustoContabil!$D$45/CustoContabil!$D$31)*W162,0)</f>
        <v>0</v>
      </c>
    </row>
    <row r="163" spans="2:25" ht="15" hidden="1" customHeight="1" x14ac:dyDescent="0.35">
      <c r="B163" s="234">
        <v>15</v>
      </c>
      <c r="C163" s="817"/>
      <c r="D163" s="818"/>
      <c r="E163" s="818"/>
      <c r="F163" s="818"/>
      <c r="G163" s="818"/>
      <c r="H163" s="207"/>
      <c r="I163" s="208"/>
      <c r="J163" s="168"/>
      <c r="K163" s="186">
        <f t="shared" si="12"/>
        <v>0</v>
      </c>
      <c r="L163" s="168"/>
      <c r="M163" s="168"/>
      <c r="N163" s="186">
        <f t="shared" si="13"/>
        <v>0</v>
      </c>
      <c r="P163" s="234">
        <f t="shared" si="14"/>
        <v>15</v>
      </c>
      <c r="Q163" s="840" t="str">
        <f t="shared" si="15"/>
        <v/>
      </c>
      <c r="R163" s="840"/>
      <c r="S163" s="840"/>
      <c r="T163" s="840"/>
      <c r="U163" s="841"/>
      <c r="V163" s="235" t="str">
        <f t="shared" si="16"/>
        <v/>
      </c>
      <c r="W163" s="236">
        <f>IF(OR(V163="",V163=0),0,(Projeto!$AD$8*((1+Projeto!$AD$8)^V163))/(((1+Projeto!$AD$8)^V163)-1))</f>
        <v>0</v>
      </c>
      <c r="X163" s="237">
        <f>IF(AND(K163&gt;0,CustoContabil!$F$31&gt;0),K163*(CustoContabil!$F$45/CustoContabil!$F$31)*W163,0)</f>
        <v>0</v>
      </c>
      <c r="Y163" s="237">
        <f>IF(AND(N163&gt;0,CustoContabil!$D$31&gt;0),N163*(CustoContabil!$D$45/CustoContabil!$D$31)*W163,0)</f>
        <v>0</v>
      </c>
    </row>
    <row r="164" spans="2:25" ht="15" hidden="1" customHeight="1" x14ac:dyDescent="0.35">
      <c r="B164" s="238">
        <v>16</v>
      </c>
      <c r="C164" s="817"/>
      <c r="D164" s="818"/>
      <c r="E164" s="818"/>
      <c r="F164" s="818"/>
      <c r="G164" s="818"/>
      <c r="H164" s="207"/>
      <c r="I164" s="208"/>
      <c r="J164" s="168"/>
      <c r="K164" s="186">
        <f t="shared" si="12"/>
        <v>0</v>
      </c>
      <c r="L164" s="168"/>
      <c r="M164" s="168"/>
      <c r="N164" s="186">
        <f t="shared" si="13"/>
        <v>0</v>
      </c>
      <c r="P164" s="234">
        <f t="shared" si="14"/>
        <v>16</v>
      </c>
      <c r="Q164" s="840" t="str">
        <f t="shared" si="15"/>
        <v/>
      </c>
      <c r="R164" s="840"/>
      <c r="S164" s="840"/>
      <c r="T164" s="840"/>
      <c r="U164" s="841"/>
      <c r="V164" s="235" t="str">
        <f t="shared" si="16"/>
        <v/>
      </c>
      <c r="W164" s="236">
        <f>IF(OR(V164="",V164=0),0,(Projeto!$AD$8*((1+Projeto!$AD$8)^V164))/(((1+Projeto!$AD$8)^V164)-1))</f>
        <v>0</v>
      </c>
      <c r="X164" s="237">
        <f>IF(AND(K164&gt;0,CustoContabil!$F$31&gt;0),K164*(CustoContabil!$F$45/CustoContabil!$F$31)*W164,0)</f>
        <v>0</v>
      </c>
      <c r="Y164" s="237">
        <f>IF(AND(N164&gt;0,CustoContabil!$D$31&gt;0),N164*(CustoContabil!$D$45/CustoContabil!$D$31)*W164,0)</f>
        <v>0</v>
      </c>
    </row>
    <row r="165" spans="2:25" ht="15" hidden="1" customHeight="1" x14ac:dyDescent="0.35">
      <c r="B165" s="234">
        <v>17</v>
      </c>
      <c r="C165" s="817"/>
      <c r="D165" s="818"/>
      <c r="E165" s="818"/>
      <c r="F165" s="818"/>
      <c r="G165" s="818"/>
      <c r="H165" s="207"/>
      <c r="I165" s="208"/>
      <c r="J165" s="168"/>
      <c r="K165" s="186">
        <f t="shared" si="12"/>
        <v>0</v>
      </c>
      <c r="L165" s="168"/>
      <c r="M165" s="168"/>
      <c r="N165" s="186">
        <f t="shared" si="13"/>
        <v>0</v>
      </c>
      <c r="P165" s="234">
        <f t="shared" si="14"/>
        <v>17</v>
      </c>
      <c r="Q165" s="840" t="str">
        <f t="shared" si="15"/>
        <v/>
      </c>
      <c r="R165" s="840"/>
      <c r="S165" s="840"/>
      <c r="T165" s="840"/>
      <c r="U165" s="841"/>
      <c r="V165" s="235" t="str">
        <f t="shared" si="16"/>
        <v/>
      </c>
      <c r="W165" s="236">
        <f>IF(OR(V165="",V165=0),0,(Projeto!$AD$8*((1+Projeto!$AD$8)^V165))/(((1+Projeto!$AD$8)^V165)-1))</f>
        <v>0</v>
      </c>
      <c r="X165" s="237">
        <f>IF(AND(K165&gt;0,CustoContabil!$F$31&gt;0),K165*(CustoContabil!$F$45/CustoContabil!$F$31)*W165,0)</f>
        <v>0</v>
      </c>
      <c r="Y165" s="237">
        <f>IF(AND(N165&gt;0,CustoContabil!$D$31&gt;0),N165*(CustoContabil!$D$45/CustoContabil!$D$31)*W165,0)</f>
        <v>0</v>
      </c>
    </row>
    <row r="166" spans="2:25" ht="15" hidden="1" customHeight="1" x14ac:dyDescent="0.35">
      <c r="B166" s="238">
        <v>18</v>
      </c>
      <c r="C166" s="817"/>
      <c r="D166" s="818"/>
      <c r="E166" s="818"/>
      <c r="F166" s="818"/>
      <c r="G166" s="818"/>
      <c r="H166" s="207"/>
      <c r="I166" s="208"/>
      <c r="J166" s="168"/>
      <c r="K166" s="186">
        <f t="shared" si="12"/>
        <v>0</v>
      </c>
      <c r="L166" s="168"/>
      <c r="M166" s="168"/>
      <c r="N166" s="186">
        <f t="shared" si="13"/>
        <v>0</v>
      </c>
      <c r="P166" s="234">
        <f t="shared" si="14"/>
        <v>18</v>
      </c>
      <c r="Q166" s="840" t="str">
        <f t="shared" si="15"/>
        <v/>
      </c>
      <c r="R166" s="840"/>
      <c r="S166" s="840"/>
      <c r="T166" s="840"/>
      <c r="U166" s="841"/>
      <c r="V166" s="235" t="str">
        <f t="shared" si="16"/>
        <v/>
      </c>
      <c r="W166" s="236">
        <f>IF(OR(V166="",V166=0),0,(Projeto!$AD$8*((1+Projeto!$AD$8)^V166))/(((1+Projeto!$AD$8)^V166)-1))</f>
        <v>0</v>
      </c>
      <c r="X166" s="237">
        <f>IF(AND(K166&gt;0,CustoContabil!$F$31&gt;0),K166*(CustoContabil!$F$45/CustoContabil!$F$31)*W166,0)</f>
        <v>0</v>
      </c>
      <c r="Y166" s="237">
        <f>IF(AND(N166&gt;0,CustoContabil!$D$31&gt;0),N166*(CustoContabil!$D$45/CustoContabil!$D$31)*W166,0)</f>
        <v>0</v>
      </c>
    </row>
    <row r="167" spans="2:25" ht="15" hidden="1" customHeight="1" x14ac:dyDescent="0.35">
      <c r="B167" s="234">
        <v>19</v>
      </c>
      <c r="C167" s="817"/>
      <c r="D167" s="818"/>
      <c r="E167" s="818"/>
      <c r="F167" s="818"/>
      <c r="G167" s="818"/>
      <c r="H167" s="207"/>
      <c r="I167" s="208"/>
      <c r="J167" s="168"/>
      <c r="K167" s="186">
        <f t="shared" si="12"/>
        <v>0</v>
      </c>
      <c r="L167" s="168"/>
      <c r="M167" s="168"/>
      <c r="N167" s="186">
        <f t="shared" si="13"/>
        <v>0</v>
      </c>
      <c r="P167" s="234">
        <f t="shared" si="14"/>
        <v>19</v>
      </c>
      <c r="Q167" s="840" t="str">
        <f t="shared" si="15"/>
        <v/>
      </c>
      <c r="R167" s="840"/>
      <c r="S167" s="840"/>
      <c r="T167" s="840"/>
      <c r="U167" s="841"/>
      <c r="V167" s="235" t="str">
        <f t="shared" si="16"/>
        <v/>
      </c>
      <c r="W167" s="236">
        <f>IF(OR(V167="",V167=0),0,(Projeto!$AD$8*((1+Projeto!$AD$8)^V167))/(((1+Projeto!$AD$8)^V167)-1))</f>
        <v>0</v>
      </c>
      <c r="X167" s="237">
        <f>IF(AND(K167&gt;0,CustoContabil!$F$31&gt;0),K167*(CustoContabil!$F$45/CustoContabil!$F$31)*W167,0)</f>
        <v>0</v>
      </c>
      <c r="Y167" s="237">
        <f>IF(AND(N167&gt;0,CustoContabil!$D$31&gt;0),N167*(CustoContabil!$D$45/CustoContabil!$D$31)*W167,0)</f>
        <v>0</v>
      </c>
    </row>
    <row r="168" spans="2:25" ht="15" hidden="1" customHeight="1" x14ac:dyDescent="0.35">
      <c r="B168" s="234">
        <v>20</v>
      </c>
      <c r="C168" s="817"/>
      <c r="D168" s="818"/>
      <c r="E168" s="818"/>
      <c r="F168" s="818"/>
      <c r="G168" s="818"/>
      <c r="H168" s="207"/>
      <c r="I168" s="208"/>
      <c r="J168" s="168"/>
      <c r="K168" s="186">
        <f t="shared" si="12"/>
        <v>0</v>
      </c>
      <c r="L168" s="168"/>
      <c r="M168" s="168"/>
      <c r="N168" s="186">
        <f t="shared" si="13"/>
        <v>0</v>
      </c>
      <c r="P168" s="234">
        <f t="shared" si="14"/>
        <v>20</v>
      </c>
      <c r="Q168" s="840" t="str">
        <f t="shared" si="15"/>
        <v/>
      </c>
      <c r="R168" s="840"/>
      <c r="S168" s="840"/>
      <c r="T168" s="840"/>
      <c r="U168" s="841"/>
      <c r="V168" s="235" t="str">
        <f t="shared" si="16"/>
        <v/>
      </c>
      <c r="W168" s="236">
        <f>IF(OR(V168="",V168=0),0,(Projeto!$AD$8*((1+Projeto!$AD$8)^V168))/(((1+Projeto!$AD$8)^V168)-1))</f>
        <v>0</v>
      </c>
      <c r="X168" s="237">
        <f>IF(AND(K168&gt;0,CustoContabil!$F$31&gt;0),K168*(CustoContabil!$F$45/CustoContabil!$F$31)*W168,0)</f>
        <v>0</v>
      </c>
      <c r="Y168" s="237">
        <f>IF(AND(N168&gt;0,CustoContabil!$D$31&gt;0),N168*(CustoContabil!$D$45/CustoContabil!$D$31)*W168,0)</f>
        <v>0</v>
      </c>
    </row>
    <row r="169" spans="2:25" ht="15" hidden="1" customHeight="1" x14ac:dyDescent="0.35">
      <c r="B169" s="234">
        <v>21</v>
      </c>
      <c r="C169" s="817"/>
      <c r="D169" s="818"/>
      <c r="E169" s="818"/>
      <c r="F169" s="818"/>
      <c r="G169" s="818"/>
      <c r="H169" s="207"/>
      <c r="I169" s="208"/>
      <c r="J169" s="168"/>
      <c r="K169" s="186">
        <f t="shared" si="12"/>
        <v>0</v>
      </c>
      <c r="L169" s="168"/>
      <c r="M169" s="168"/>
      <c r="N169" s="186">
        <f t="shared" si="13"/>
        <v>0</v>
      </c>
      <c r="P169" s="234">
        <f t="shared" si="14"/>
        <v>21</v>
      </c>
      <c r="Q169" s="840" t="str">
        <f t="shared" si="15"/>
        <v/>
      </c>
      <c r="R169" s="840"/>
      <c r="S169" s="840"/>
      <c r="T169" s="840"/>
      <c r="U169" s="841"/>
      <c r="V169" s="235" t="str">
        <f t="shared" si="16"/>
        <v/>
      </c>
      <c r="W169" s="236">
        <f>IF(OR(V169="",V169=0),0,(Projeto!$AD$8*((1+Projeto!$AD$8)^V169))/(((1+Projeto!$AD$8)^V169)-1))</f>
        <v>0</v>
      </c>
      <c r="X169" s="237">
        <f>IF(AND(K169&gt;0,CustoContabil!$F$31&gt;0),K169*(CustoContabil!$F$45/CustoContabil!$F$31)*W169,0)</f>
        <v>0</v>
      </c>
      <c r="Y169" s="237">
        <f>IF(AND(N169&gt;0,CustoContabil!$D$31&gt;0),N169*(CustoContabil!$D$45/CustoContabil!$D$31)*W169,0)</f>
        <v>0</v>
      </c>
    </row>
    <row r="170" spans="2:25" ht="15" hidden="1" customHeight="1" x14ac:dyDescent="0.35">
      <c r="B170" s="234">
        <v>22</v>
      </c>
      <c r="C170" s="817"/>
      <c r="D170" s="818"/>
      <c r="E170" s="818"/>
      <c r="F170" s="818"/>
      <c r="G170" s="818"/>
      <c r="H170" s="207"/>
      <c r="I170" s="208"/>
      <c r="J170" s="168"/>
      <c r="K170" s="186">
        <f t="shared" si="12"/>
        <v>0</v>
      </c>
      <c r="L170" s="168"/>
      <c r="M170" s="168"/>
      <c r="N170" s="186">
        <f t="shared" si="13"/>
        <v>0</v>
      </c>
      <c r="P170" s="234">
        <f t="shared" si="14"/>
        <v>22</v>
      </c>
      <c r="Q170" s="840" t="str">
        <f t="shared" si="15"/>
        <v/>
      </c>
      <c r="R170" s="840"/>
      <c r="S170" s="840"/>
      <c r="T170" s="840"/>
      <c r="U170" s="841"/>
      <c r="V170" s="235" t="str">
        <f t="shared" si="16"/>
        <v/>
      </c>
      <c r="W170" s="236">
        <f>IF(OR(V170="",V170=0),0,(Projeto!$AD$8*((1+Projeto!$AD$8)^V170))/(((1+Projeto!$AD$8)^V170)-1))</f>
        <v>0</v>
      </c>
      <c r="X170" s="237">
        <f>IF(AND(K170&gt;0,CustoContabil!$F$31&gt;0),K170*(CustoContabil!$F$45/CustoContabil!$F$31)*W170,0)</f>
        <v>0</v>
      </c>
      <c r="Y170" s="237">
        <f>IF(AND(N170&gt;0,CustoContabil!$D$31&gt;0),N170*(CustoContabil!$D$45/CustoContabil!$D$31)*W170,0)</f>
        <v>0</v>
      </c>
    </row>
    <row r="171" spans="2:25" ht="15" hidden="1" customHeight="1" x14ac:dyDescent="0.35">
      <c r="B171" s="234">
        <v>23</v>
      </c>
      <c r="C171" s="817"/>
      <c r="D171" s="818"/>
      <c r="E171" s="818"/>
      <c r="F171" s="818"/>
      <c r="G171" s="818"/>
      <c r="H171" s="207"/>
      <c r="I171" s="208"/>
      <c r="J171" s="168"/>
      <c r="K171" s="186">
        <f t="shared" si="12"/>
        <v>0</v>
      </c>
      <c r="L171" s="168"/>
      <c r="M171" s="168"/>
      <c r="N171" s="186">
        <f t="shared" si="13"/>
        <v>0</v>
      </c>
      <c r="P171" s="234">
        <f t="shared" si="14"/>
        <v>23</v>
      </c>
      <c r="Q171" s="840" t="str">
        <f t="shared" si="15"/>
        <v/>
      </c>
      <c r="R171" s="840"/>
      <c r="S171" s="840"/>
      <c r="T171" s="840"/>
      <c r="U171" s="841"/>
      <c r="V171" s="235" t="str">
        <f t="shared" si="16"/>
        <v/>
      </c>
      <c r="W171" s="236">
        <f>IF(OR(V171="",V171=0),0,(Projeto!$AD$8*((1+Projeto!$AD$8)^V171))/(((1+Projeto!$AD$8)^V171)-1))</f>
        <v>0</v>
      </c>
      <c r="X171" s="237">
        <f>IF(AND(K171&gt;0,CustoContabil!$F$31&gt;0),K171*(CustoContabil!$F$45/CustoContabil!$F$31)*W171,0)</f>
        <v>0</v>
      </c>
      <c r="Y171" s="237">
        <f>IF(AND(N171&gt;0,CustoContabil!$D$31&gt;0),N171*(CustoContabil!$D$45/CustoContabil!$D$31)*W171,0)</f>
        <v>0</v>
      </c>
    </row>
    <row r="172" spans="2:25" ht="15" hidden="1" customHeight="1" x14ac:dyDescent="0.35">
      <c r="B172" s="234">
        <v>24</v>
      </c>
      <c r="C172" s="817"/>
      <c r="D172" s="818"/>
      <c r="E172" s="818"/>
      <c r="F172" s="818"/>
      <c r="G172" s="818"/>
      <c r="H172" s="207"/>
      <c r="I172" s="208"/>
      <c r="J172" s="168"/>
      <c r="K172" s="186">
        <f t="shared" si="12"/>
        <v>0</v>
      </c>
      <c r="L172" s="168"/>
      <c r="M172" s="168"/>
      <c r="N172" s="186">
        <f t="shared" si="13"/>
        <v>0</v>
      </c>
      <c r="P172" s="234">
        <f t="shared" si="14"/>
        <v>24</v>
      </c>
      <c r="Q172" s="840" t="str">
        <f t="shared" si="15"/>
        <v/>
      </c>
      <c r="R172" s="840"/>
      <c r="S172" s="840"/>
      <c r="T172" s="840"/>
      <c r="U172" s="841"/>
      <c r="V172" s="235" t="str">
        <f t="shared" si="16"/>
        <v/>
      </c>
      <c r="W172" s="236">
        <f>IF(OR(V172="",V172=0),0,(Projeto!$AD$8*((1+Projeto!$AD$8)^V172))/(((1+Projeto!$AD$8)^V172)-1))</f>
        <v>0</v>
      </c>
      <c r="X172" s="237">
        <f>IF(AND(K172&gt;0,CustoContabil!$F$31&gt;0),K172*(CustoContabil!$F$45/CustoContabil!$F$31)*W172,0)</f>
        <v>0</v>
      </c>
      <c r="Y172" s="237">
        <f>IF(AND(N172&gt;0,CustoContabil!$D$31&gt;0),N172*(CustoContabil!$D$45/CustoContabil!$D$31)*W172,0)</f>
        <v>0</v>
      </c>
    </row>
    <row r="173" spans="2:25" ht="15" hidden="1" customHeight="1" x14ac:dyDescent="0.35">
      <c r="B173" s="234">
        <v>25</v>
      </c>
      <c r="C173" s="817"/>
      <c r="D173" s="818"/>
      <c r="E173" s="818"/>
      <c r="F173" s="818"/>
      <c r="G173" s="818"/>
      <c r="H173" s="207"/>
      <c r="I173" s="208"/>
      <c r="J173" s="168"/>
      <c r="K173" s="186">
        <f t="shared" si="12"/>
        <v>0</v>
      </c>
      <c r="L173" s="168"/>
      <c r="M173" s="168"/>
      <c r="N173" s="186">
        <f t="shared" si="13"/>
        <v>0</v>
      </c>
      <c r="P173" s="234">
        <f t="shared" si="14"/>
        <v>25</v>
      </c>
      <c r="Q173" s="840" t="str">
        <f t="shared" si="15"/>
        <v/>
      </c>
      <c r="R173" s="840"/>
      <c r="S173" s="840"/>
      <c r="T173" s="840"/>
      <c r="U173" s="841"/>
      <c r="V173" s="235" t="str">
        <f t="shared" si="16"/>
        <v/>
      </c>
      <c r="W173" s="236">
        <f>IF(OR(V173="",V173=0),0,(Projeto!$AD$8*((1+Projeto!$AD$8)^V173))/(((1+Projeto!$AD$8)^V173)-1))</f>
        <v>0</v>
      </c>
      <c r="X173" s="237">
        <f>IF(AND(K173&gt;0,CustoContabil!$F$31&gt;0),K173*(CustoContabil!$F$45/CustoContabil!$F$31)*W173,0)</f>
        <v>0</v>
      </c>
      <c r="Y173" s="237">
        <f>IF(AND(N173&gt;0,CustoContabil!$D$31&gt;0),N173*(CustoContabil!$D$45/CustoContabil!$D$31)*W173,0)</f>
        <v>0</v>
      </c>
    </row>
    <row r="174" spans="2:25" ht="15" hidden="1" customHeight="1" x14ac:dyDescent="0.35">
      <c r="B174" s="234">
        <v>26</v>
      </c>
      <c r="C174" s="817"/>
      <c r="D174" s="818"/>
      <c r="E174" s="818"/>
      <c r="F174" s="818"/>
      <c r="G174" s="818"/>
      <c r="H174" s="207"/>
      <c r="I174" s="208"/>
      <c r="J174" s="168"/>
      <c r="K174" s="186">
        <f t="shared" si="12"/>
        <v>0</v>
      </c>
      <c r="L174" s="168"/>
      <c r="M174" s="168"/>
      <c r="N174" s="186">
        <f t="shared" si="13"/>
        <v>0</v>
      </c>
      <c r="P174" s="234">
        <f t="shared" si="14"/>
        <v>26</v>
      </c>
      <c r="Q174" s="840" t="str">
        <f t="shared" si="15"/>
        <v/>
      </c>
      <c r="R174" s="840"/>
      <c r="S174" s="840"/>
      <c r="T174" s="840"/>
      <c r="U174" s="841"/>
      <c r="V174" s="235" t="str">
        <f t="shared" si="16"/>
        <v/>
      </c>
      <c r="W174" s="236">
        <f>IF(OR(V174="",V174=0),0,(Projeto!$AD$8*((1+Projeto!$AD$8)^V174))/(((1+Projeto!$AD$8)^V174)-1))</f>
        <v>0</v>
      </c>
      <c r="X174" s="237">
        <f>IF(AND(K174&gt;0,CustoContabil!$F$31&gt;0),K174*(CustoContabil!$F$45/CustoContabil!$F$31)*W174,0)</f>
        <v>0</v>
      </c>
      <c r="Y174" s="237">
        <f>IF(AND(N174&gt;0,CustoContabil!$D$31&gt;0),N174*(CustoContabil!$D$45/CustoContabil!$D$31)*W174,0)</f>
        <v>0</v>
      </c>
    </row>
    <row r="175" spans="2:25" ht="15" hidden="1" customHeight="1" x14ac:dyDescent="0.35">
      <c r="B175" s="234">
        <v>27</v>
      </c>
      <c r="C175" s="817"/>
      <c r="D175" s="818"/>
      <c r="E175" s="818"/>
      <c r="F175" s="818"/>
      <c r="G175" s="818"/>
      <c r="H175" s="207"/>
      <c r="I175" s="208"/>
      <c r="J175" s="168"/>
      <c r="K175" s="186">
        <f t="shared" si="12"/>
        <v>0</v>
      </c>
      <c r="L175" s="168"/>
      <c r="M175" s="168"/>
      <c r="N175" s="186">
        <f t="shared" si="13"/>
        <v>0</v>
      </c>
      <c r="P175" s="234">
        <f t="shared" si="14"/>
        <v>27</v>
      </c>
      <c r="Q175" s="840" t="str">
        <f t="shared" si="15"/>
        <v/>
      </c>
      <c r="R175" s="840"/>
      <c r="S175" s="840"/>
      <c r="T175" s="840"/>
      <c r="U175" s="841"/>
      <c r="V175" s="235" t="str">
        <f t="shared" si="16"/>
        <v/>
      </c>
      <c r="W175" s="236">
        <f>IF(OR(V175="",V175=0),0,(Projeto!$AD$8*((1+Projeto!$AD$8)^V175))/(((1+Projeto!$AD$8)^V175)-1))</f>
        <v>0</v>
      </c>
      <c r="X175" s="237">
        <f>IF(AND(K175&gt;0,CustoContabil!$F$31&gt;0),K175*(CustoContabil!$F$45/CustoContabil!$F$31)*W175,0)</f>
        <v>0</v>
      </c>
      <c r="Y175" s="237">
        <f>IF(AND(N175&gt;0,CustoContabil!$D$31&gt;0),N175*(CustoContabil!$D$45/CustoContabil!$D$31)*W175,0)</f>
        <v>0</v>
      </c>
    </row>
    <row r="176" spans="2:25" ht="15" hidden="1" customHeight="1" x14ac:dyDescent="0.35">
      <c r="B176" s="234">
        <v>28</v>
      </c>
      <c r="C176" s="817"/>
      <c r="D176" s="818"/>
      <c r="E176" s="818"/>
      <c r="F176" s="818"/>
      <c r="G176" s="818"/>
      <c r="H176" s="207"/>
      <c r="I176" s="208"/>
      <c r="J176" s="168"/>
      <c r="K176" s="186">
        <f t="shared" si="12"/>
        <v>0</v>
      </c>
      <c r="L176" s="168"/>
      <c r="M176" s="168"/>
      <c r="N176" s="186">
        <f t="shared" si="13"/>
        <v>0</v>
      </c>
      <c r="P176" s="234">
        <f t="shared" si="14"/>
        <v>28</v>
      </c>
      <c r="Q176" s="840" t="str">
        <f t="shared" si="15"/>
        <v/>
      </c>
      <c r="R176" s="840"/>
      <c r="S176" s="840"/>
      <c r="T176" s="840"/>
      <c r="U176" s="841"/>
      <c r="V176" s="235" t="str">
        <f t="shared" si="16"/>
        <v/>
      </c>
      <c r="W176" s="236">
        <f>IF(OR(V176="",V176=0),0,(Projeto!$AD$8*((1+Projeto!$AD$8)^V176))/(((1+Projeto!$AD$8)^V176)-1))</f>
        <v>0</v>
      </c>
      <c r="X176" s="237">
        <f>IF(AND(K176&gt;0,CustoContabil!$F$31&gt;0),K176*(CustoContabil!$F$45/CustoContabil!$F$31)*W176,0)</f>
        <v>0</v>
      </c>
      <c r="Y176" s="237">
        <f>IF(AND(N176&gt;0,CustoContabil!$D$31&gt;0),N176*(CustoContabil!$D$45/CustoContabil!$D$31)*W176,0)</f>
        <v>0</v>
      </c>
    </row>
    <row r="177" spans="2:25" ht="15" hidden="1" customHeight="1" x14ac:dyDescent="0.35">
      <c r="B177" s="234">
        <v>29</v>
      </c>
      <c r="C177" s="817"/>
      <c r="D177" s="818"/>
      <c r="E177" s="818"/>
      <c r="F177" s="818"/>
      <c r="G177" s="818"/>
      <c r="H177" s="207"/>
      <c r="I177" s="208"/>
      <c r="J177" s="168"/>
      <c r="K177" s="186">
        <f t="shared" si="12"/>
        <v>0</v>
      </c>
      <c r="L177" s="168"/>
      <c r="M177" s="168"/>
      <c r="N177" s="186">
        <f t="shared" si="13"/>
        <v>0</v>
      </c>
      <c r="P177" s="234">
        <f t="shared" si="14"/>
        <v>29</v>
      </c>
      <c r="Q177" s="840" t="str">
        <f t="shared" si="15"/>
        <v/>
      </c>
      <c r="R177" s="840"/>
      <c r="S177" s="840"/>
      <c r="T177" s="840"/>
      <c r="U177" s="841"/>
      <c r="V177" s="235" t="str">
        <f t="shared" si="16"/>
        <v/>
      </c>
      <c r="W177" s="236">
        <f>IF(OR(V177="",V177=0),0,(Projeto!$AD$8*((1+Projeto!$AD$8)^V177))/(((1+Projeto!$AD$8)^V177)-1))</f>
        <v>0</v>
      </c>
      <c r="X177" s="237">
        <f>IF(AND(K177&gt;0,CustoContabil!$F$31&gt;0),K177*(CustoContabil!$F$45/CustoContabil!$F$31)*W177,0)</f>
        <v>0</v>
      </c>
      <c r="Y177" s="237">
        <f>IF(AND(N177&gt;0,CustoContabil!$D$31&gt;0),N177*(CustoContabil!$D$45/CustoContabil!$D$31)*W177,0)</f>
        <v>0</v>
      </c>
    </row>
    <row r="178" spans="2:25" ht="15" hidden="1" customHeight="1" x14ac:dyDescent="0.35">
      <c r="B178" s="234">
        <v>30</v>
      </c>
      <c r="C178" s="817"/>
      <c r="D178" s="818"/>
      <c r="E178" s="818"/>
      <c r="F178" s="818"/>
      <c r="G178" s="818"/>
      <c r="H178" s="207"/>
      <c r="I178" s="208"/>
      <c r="J178" s="168"/>
      <c r="K178" s="186">
        <f t="shared" si="12"/>
        <v>0</v>
      </c>
      <c r="L178" s="168"/>
      <c r="M178" s="168"/>
      <c r="N178" s="186">
        <f t="shared" si="13"/>
        <v>0</v>
      </c>
      <c r="P178" s="234">
        <f t="shared" si="14"/>
        <v>30</v>
      </c>
      <c r="Q178" s="840" t="str">
        <f t="shared" si="15"/>
        <v/>
      </c>
      <c r="R178" s="840"/>
      <c r="S178" s="840"/>
      <c r="T178" s="840"/>
      <c r="U178" s="841"/>
      <c r="V178" s="235" t="str">
        <f t="shared" si="16"/>
        <v/>
      </c>
      <c r="W178" s="236">
        <f>IF(OR(V178="",V178=0),0,(Projeto!$AD$8*((1+Projeto!$AD$8)^V178))/(((1+Projeto!$AD$8)^V178)-1))</f>
        <v>0</v>
      </c>
      <c r="X178" s="237">
        <f>IF(AND(K178&gt;0,CustoContabil!$F$31&gt;0),K178*(CustoContabil!$F$45/CustoContabil!$F$31)*W178,0)</f>
        <v>0</v>
      </c>
      <c r="Y178" s="237">
        <f>IF(AND(N178&gt;0,CustoContabil!$D$31&gt;0),N178*(CustoContabil!$D$45/CustoContabil!$D$31)*W178,0)</f>
        <v>0</v>
      </c>
    </row>
    <row r="179" spans="2:25" ht="15" hidden="1" customHeight="1" x14ac:dyDescent="0.35">
      <c r="B179" s="234">
        <v>31</v>
      </c>
      <c r="C179" s="817"/>
      <c r="D179" s="818"/>
      <c r="E179" s="818"/>
      <c r="F179" s="818"/>
      <c r="G179" s="818"/>
      <c r="H179" s="207"/>
      <c r="I179" s="208"/>
      <c r="J179" s="168"/>
      <c r="K179" s="186">
        <f t="shared" si="12"/>
        <v>0</v>
      </c>
      <c r="L179" s="168"/>
      <c r="M179" s="168"/>
      <c r="N179" s="186">
        <f t="shared" si="13"/>
        <v>0</v>
      </c>
      <c r="P179" s="234">
        <f t="shared" si="14"/>
        <v>31</v>
      </c>
      <c r="Q179" s="840" t="str">
        <f t="shared" si="15"/>
        <v/>
      </c>
      <c r="R179" s="840"/>
      <c r="S179" s="840"/>
      <c r="T179" s="840"/>
      <c r="U179" s="841"/>
      <c r="V179" s="235" t="str">
        <f t="shared" si="16"/>
        <v/>
      </c>
      <c r="W179" s="236">
        <f>IF(OR(V179="",V179=0),0,(Projeto!$AD$8*((1+Projeto!$AD$8)^V179))/(((1+Projeto!$AD$8)^V179)-1))</f>
        <v>0</v>
      </c>
      <c r="X179" s="237">
        <f>IF(AND(K179&gt;0,CustoContabil!$F$31&gt;0),K179*(CustoContabil!$F$45/CustoContabil!$F$31)*W179,0)</f>
        <v>0</v>
      </c>
      <c r="Y179" s="237">
        <f>IF(AND(N179&gt;0,CustoContabil!$D$31&gt;0),N179*(CustoContabil!$D$45/CustoContabil!$D$31)*W179,0)</f>
        <v>0</v>
      </c>
    </row>
    <row r="180" spans="2:25" ht="15" hidden="1" customHeight="1" x14ac:dyDescent="0.35">
      <c r="B180" s="234">
        <v>32</v>
      </c>
      <c r="C180" s="817"/>
      <c r="D180" s="818"/>
      <c r="E180" s="818"/>
      <c r="F180" s="818"/>
      <c r="G180" s="818"/>
      <c r="H180" s="207"/>
      <c r="I180" s="208"/>
      <c r="J180" s="168"/>
      <c r="K180" s="186">
        <f t="shared" si="12"/>
        <v>0</v>
      </c>
      <c r="L180" s="168"/>
      <c r="M180" s="168"/>
      <c r="N180" s="186">
        <f t="shared" si="13"/>
        <v>0</v>
      </c>
      <c r="P180" s="234">
        <f t="shared" si="14"/>
        <v>32</v>
      </c>
      <c r="Q180" s="840" t="str">
        <f t="shared" si="15"/>
        <v/>
      </c>
      <c r="R180" s="840"/>
      <c r="S180" s="840"/>
      <c r="T180" s="840"/>
      <c r="U180" s="841"/>
      <c r="V180" s="235" t="str">
        <f t="shared" si="16"/>
        <v/>
      </c>
      <c r="W180" s="236">
        <f>IF(OR(V180="",V180=0),0,(Projeto!$AD$8*((1+Projeto!$AD$8)^V180))/(((1+Projeto!$AD$8)^V180)-1))</f>
        <v>0</v>
      </c>
      <c r="X180" s="237">
        <f>IF(AND(K180&gt;0,CustoContabil!$F$31&gt;0),K180*(CustoContabil!$F$45/CustoContabil!$F$31)*W180,0)</f>
        <v>0</v>
      </c>
      <c r="Y180" s="237">
        <f>IF(AND(N180&gt;0,CustoContabil!$D$31&gt;0),N180*(CustoContabil!$D$45/CustoContabil!$D$31)*W180,0)</f>
        <v>0</v>
      </c>
    </row>
    <row r="181" spans="2:25" ht="15" hidden="1" customHeight="1" x14ac:dyDescent="0.35">
      <c r="B181" s="234">
        <v>33</v>
      </c>
      <c r="C181" s="817"/>
      <c r="D181" s="818"/>
      <c r="E181" s="818"/>
      <c r="F181" s="818"/>
      <c r="G181" s="818"/>
      <c r="H181" s="207"/>
      <c r="I181" s="208"/>
      <c r="J181" s="168"/>
      <c r="K181" s="186">
        <f t="shared" si="12"/>
        <v>0</v>
      </c>
      <c r="L181" s="168"/>
      <c r="M181" s="168"/>
      <c r="N181" s="186">
        <f t="shared" si="13"/>
        <v>0</v>
      </c>
      <c r="P181" s="234">
        <f t="shared" si="14"/>
        <v>33</v>
      </c>
      <c r="Q181" s="840" t="str">
        <f t="shared" si="15"/>
        <v/>
      </c>
      <c r="R181" s="840"/>
      <c r="S181" s="840"/>
      <c r="T181" s="840"/>
      <c r="U181" s="841"/>
      <c r="V181" s="235" t="str">
        <f t="shared" si="16"/>
        <v/>
      </c>
      <c r="W181" s="236">
        <f>IF(OR(V181="",V181=0),0,(Projeto!$AD$8*((1+Projeto!$AD$8)^V181))/(((1+Projeto!$AD$8)^V181)-1))</f>
        <v>0</v>
      </c>
      <c r="X181" s="237">
        <f>IF(AND(K181&gt;0,CustoContabil!$F$31&gt;0),K181*(CustoContabil!$F$45/CustoContabil!$F$31)*W181,0)</f>
        <v>0</v>
      </c>
      <c r="Y181" s="237">
        <f>IF(AND(N181&gt;0,CustoContabil!$D$31&gt;0),N181*(CustoContabil!$D$45/CustoContabil!$D$31)*W181,0)</f>
        <v>0</v>
      </c>
    </row>
    <row r="182" spans="2:25" ht="15" hidden="1" customHeight="1" x14ac:dyDescent="0.35">
      <c r="B182" s="234">
        <v>34</v>
      </c>
      <c r="C182" s="817"/>
      <c r="D182" s="818"/>
      <c r="E182" s="818"/>
      <c r="F182" s="818"/>
      <c r="G182" s="818"/>
      <c r="H182" s="207"/>
      <c r="I182" s="208"/>
      <c r="J182" s="168"/>
      <c r="K182" s="186">
        <f t="shared" si="12"/>
        <v>0</v>
      </c>
      <c r="L182" s="168"/>
      <c r="M182" s="168"/>
      <c r="N182" s="186">
        <f t="shared" si="13"/>
        <v>0</v>
      </c>
      <c r="P182" s="234">
        <f t="shared" si="14"/>
        <v>34</v>
      </c>
      <c r="Q182" s="840" t="str">
        <f t="shared" si="15"/>
        <v/>
      </c>
      <c r="R182" s="840"/>
      <c r="S182" s="840"/>
      <c r="T182" s="840"/>
      <c r="U182" s="841"/>
      <c r="V182" s="235" t="str">
        <f t="shared" si="16"/>
        <v/>
      </c>
      <c r="W182" s="236">
        <f>IF(OR(V182="",V182=0),0,(Projeto!$AD$8*((1+Projeto!$AD$8)^V182))/(((1+Projeto!$AD$8)^V182)-1))</f>
        <v>0</v>
      </c>
      <c r="X182" s="237">
        <f>IF(AND(K182&gt;0,CustoContabil!$F$31&gt;0),K182*(CustoContabil!$F$45/CustoContabil!$F$31)*W182,0)</f>
        <v>0</v>
      </c>
      <c r="Y182" s="237">
        <f>IF(AND(N182&gt;0,CustoContabil!$D$31&gt;0),N182*(CustoContabil!$D$45/CustoContabil!$D$31)*W182,0)</f>
        <v>0</v>
      </c>
    </row>
    <row r="183" spans="2:25" ht="15" hidden="1" customHeight="1" x14ac:dyDescent="0.35">
      <c r="B183" s="234">
        <v>35</v>
      </c>
      <c r="C183" s="817"/>
      <c r="D183" s="818"/>
      <c r="E183" s="818"/>
      <c r="F183" s="818"/>
      <c r="G183" s="818"/>
      <c r="H183" s="207"/>
      <c r="I183" s="208"/>
      <c r="J183" s="168"/>
      <c r="K183" s="186">
        <f t="shared" si="12"/>
        <v>0</v>
      </c>
      <c r="L183" s="168"/>
      <c r="M183" s="168"/>
      <c r="N183" s="186">
        <f t="shared" si="13"/>
        <v>0</v>
      </c>
      <c r="P183" s="234">
        <f t="shared" si="14"/>
        <v>35</v>
      </c>
      <c r="Q183" s="840" t="str">
        <f t="shared" si="15"/>
        <v/>
      </c>
      <c r="R183" s="840"/>
      <c r="S183" s="840"/>
      <c r="T183" s="840"/>
      <c r="U183" s="841"/>
      <c r="V183" s="235" t="str">
        <f t="shared" si="16"/>
        <v/>
      </c>
      <c r="W183" s="236">
        <f>IF(OR(V183="",V183=0),0,(Projeto!$AD$8*((1+Projeto!$AD$8)^V183))/(((1+Projeto!$AD$8)^V183)-1))</f>
        <v>0</v>
      </c>
      <c r="X183" s="237">
        <f>IF(AND(K183&gt;0,CustoContabil!$F$31&gt;0),K183*(CustoContabil!$F$45/CustoContabil!$F$31)*W183,0)</f>
        <v>0</v>
      </c>
      <c r="Y183" s="237">
        <f>IF(AND(N183&gt;0,CustoContabil!$D$31&gt;0),N183*(CustoContabil!$D$45/CustoContabil!$D$31)*W183,0)</f>
        <v>0</v>
      </c>
    </row>
    <row r="184" spans="2:25" ht="15" hidden="1" customHeight="1" x14ac:dyDescent="0.35">
      <c r="B184" s="234">
        <v>36</v>
      </c>
      <c r="C184" s="817"/>
      <c r="D184" s="818"/>
      <c r="E184" s="818"/>
      <c r="F184" s="818"/>
      <c r="G184" s="818"/>
      <c r="H184" s="207"/>
      <c r="I184" s="208"/>
      <c r="J184" s="168"/>
      <c r="K184" s="186">
        <f t="shared" si="12"/>
        <v>0</v>
      </c>
      <c r="L184" s="168"/>
      <c r="M184" s="168"/>
      <c r="N184" s="186">
        <f t="shared" si="13"/>
        <v>0</v>
      </c>
      <c r="P184" s="234">
        <f t="shared" si="14"/>
        <v>36</v>
      </c>
      <c r="Q184" s="840" t="str">
        <f t="shared" si="15"/>
        <v/>
      </c>
      <c r="R184" s="840"/>
      <c r="S184" s="840"/>
      <c r="T184" s="840"/>
      <c r="U184" s="841"/>
      <c r="V184" s="235" t="str">
        <f t="shared" si="16"/>
        <v/>
      </c>
      <c r="W184" s="236">
        <f>IF(OR(V184="",V184=0),0,(Projeto!$AD$8*((1+Projeto!$AD$8)^V184))/(((1+Projeto!$AD$8)^V184)-1))</f>
        <v>0</v>
      </c>
      <c r="X184" s="237">
        <f>IF(AND(K184&gt;0,CustoContabil!$F$31&gt;0),K184*(CustoContabil!$F$45/CustoContabil!$F$31)*W184,0)</f>
        <v>0</v>
      </c>
      <c r="Y184" s="237">
        <f>IF(AND(N184&gt;0,CustoContabil!$D$31&gt;0),N184*(CustoContabil!$D$45/CustoContabil!$D$31)*W184,0)</f>
        <v>0</v>
      </c>
    </row>
    <row r="185" spans="2:25" ht="15" hidden="1" customHeight="1" x14ac:dyDescent="0.35">
      <c r="B185" s="234">
        <v>37</v>
      </c>
      <c r="C185" s="817"/>
      <c r="D185" s="818"/>
      <c r="E185" s="818"/>
      <c r="F185" s="818"/>
      <c r="G185" s="818"/>
      <c r="H185" s="207"/>
      <c r="I185" s="208"/>
      <c r="J185" s="168"/>
      <c r="K185" s="186">
        <f t="shared" si="12"/>
        <v>0</v>
      </c>
      <c r="L185" s="168"/>
      <c r="M185" s="168"/>
      <c r="N185" s="186">
        <f t="shared" si="13"/>
        <v>0</v>
      </c>
      <c r="P185" s="234">
        <f t="shared" si="14"/>
        <v>37</v>
      </c>
      <c r="Q185" s="840" t="str">
        <f t="shared" si="15"/>
        <v/>
      </c>
      <c r="R185" s="840"/>
      <c r="S185" s="840"/>
      <c r="T185" s="840"/>
      <c r="U185" s="841"/>
      <c r="V185" s="235" t="str">
        <f t="shared" si="16"/>
        <v/>
      </c>
      <c r="W185" s="236">
        <f>IF(OR(V185="",V185=0),0,(Projeto!$AD$8*((1+Projeto!$AD$8)^V185))/(((1+Projeto!$AD$8)^V185)-1))</f>
        <v>0</v>
      </c>
      <c r="X185" s="237">
        <f>IF(AND(K185&gt;0,CustoContabil!$F$31&gt;0),K185*(CustoContabil!$F$45/CustoContabil!$F$31)*W185,0)</f>
        <v>0</v>
      </c>
      <c r="Y185" s="237">
        <f>IF(AND(N185&gt;0,CustoContabil!$D$31&gt;0),N185*(CustoContabil!$D$45/CustoContabil!$D$31)*W185,0)</f>
        <v>0</v>
      </c>
    </row>
    <row r="186" spans="2:25" ht="15" hidden="1" customHeight="1" x14ac:dyDescent="0.35">
      <c r="B186" s="234">
        <v>38</v>
      </c>
      <c r="C186" s="817"/>
      <c r="D186" s="818"/>
      <c r="E186" s="818"/>
      <c r="F186" s="818"/>
      <c r="G186" s="818"/>
      <c r="H186" s="207"/>
      <c r="I186" s="208"/>
      <c r="J186" s="168"/>
      <c r="K186" s="186">
        <f t="shared" si="12"/>
        <v>0</v>
      </c>
      <c r="L186" s="168"/>
      <c r="M186" s="168"/>
      <c r="N186" s="186">
        <f t="shared" si="13"/>
        <v>0</v>
      </c>
      <c r="P186" s="234">
        <f t="shared" si="14"/>
        <v>38</v>
      </c>
      <c r="Q186" s="840" t="str">
        <f t="shared" si="15"/>
        <v/>
      </c>
      <c r="R186" s="840"/>
      <c r="S186" s="840"/>
      <c r="T186" s="840"/>
      <c r="U186" s="841"/>
      <c r="V186" s="235" t="str">
        <f t="shared" si="16"/>
        <v/>
      </c>
      <c r="W186" s="236">
        <f>IF(OR(V186="",V186=0),0,(Projeto!$AD$8*((1+Projeto!$AD$8)^V186))/(((1+Projeto!$AD$8)^V186)-1))</f>
        <v>0</v>
      </c>
      <c r="X186" s="237">
        <f>IF(AND(K186&gt;0,CustoContabil!$F$31&gt;0),K186*(CustoContabil!$F$45/CustoContabil!$F$31)*W186,0)</f>
        <v>0</v>
      </c>
      <c r="Y186" s="237">
        <f>IF(AND(N186&gt;0,CustoContabil!$D$31&gt;0),N186*(CustoContabil!$D$45/CustoContabil!$D$31)*W186,0)</f>
        <v>0</v>
      </c>
    </row>
    <row r="187" spans="2:25" ht="15" hidden="1" customHeight="1" x14ac:dyDescent="0.35">
      <c r="B187" s="234">
        <v>39</v>
      </c>
      <c r="C187" s="817"/>
      <c r="D187" s="818"/>
      <c r="E187" s="818"/>
      <c r="F187" s="818"/>
      <c r="G187" s="818"/>
      <c r="H187" s="207"/>
      <c r="I187" s="208"/>
      <c r="J187" s="168"/>
      <c r="K187" s="186">
        <f t="shared" si="12"/>
        <v>0</v>
      </c>
      <c r="L187" s="168"/>
      <c r="M187" s="168"/>
      <c r="N187" s="186">
        <f t="shared" si="13"/>
        <v>0</v>
      </c>
      <c r="P187" s="234">
        <f t="shared" si="14"/>
        <v>39</v>
      </c>
      <c r="Q187" s="840" t="str">
        <f t="shared" si="15"/>
        <v/>
      </c>
      <c r="R187" s="840"/>
      <c r="S187" s="840"/>
      <c r="T187" s="840"/>
      <c r="U187" s="841"/>
      <c r="V187" s="235" t="str">
        <f t="shared" si="16"/>
        <v/>
      </c>
      <c r="W187" s="236">
        <f>IF(OR(V187="",V187=0),0,(Projeto!$AD$8*((1+Projeto!$AD$8)^V187))/(((1+Projeto!$AD$8)^V187)-1))</f>
        <v>0</v>
      </c>
      <c r="X187" s="237">
        <f>IF(AND(K187&gt;0,CustoContabil!$F$31&gt;0),K187*(CustoContabil!$F$45/CustoContabil!$F$31)*W187,0)</f>
        <v>0</v>
      </c>
      <c r="Y187" s="237">
        <f>IF(AND(N187&gt;0,CustoContabil!$D$31&gt;0),N187*(CustoContabil!$D$45/CustoContabil!$D$31)*W187,0)</f>
        <v>0</v>
      </c>
    </row>
    <row r="188" spans="2:25" ht="15" hidden="1" customHeight="1" x14ac:dyDescent="0.35">
      <c r="B188" s="234">
        <v>40</v>
      </c>
      <c r="C188" s="817"/>
      <c r="D188" s="818"/>
      <c r="E188" s="818"/>
      <c r="F188" s="818"/>
      <c r="G188" s="818"/>
      <c r="H188" s="207"/>
      <c r="I188" s="208"/>
      <c r="J188" s="168"/>
      <c r="K188" s="186">
        <f t="shared" si="12"/>
        <v>0</v>
      </c>
      <c r="L188" s="168"/>
      <c r="M188" s="168"/>
      <c r="N188" s="186">
        <f t="shared" si="13"/>
        <v>0</v>
      </c>
      <c r="P188" s="234">
        <f t="shared" si="14"/>
        <v>40</v>
      </c>
      <c r="Q188" s="840" t="str">
        <f t="shared" si="15"/>
        <v/>
      </c>
      <c r="R188" s="840"/>
      <c r="S188" s="840"/>
      <c r="T188" s="840"/>
      <c r="U188" s="841"/>
      <c r="V188" s="235" t="str">
        <f t="shared" si="16"/>
        <v/>
      </c>
      <c r="W188" s="236">
        <f>IF(OR(V188="",V188=0),0,(Projeto!$AD$8*((1+Projeto!$AD$8)^V188))/(((1+Projeto!$AD$8)^V188)-1))</f>
        <v>0</v>
      </c>
      <c r="X188" s="237">
        <f>IF(AND(K188&gt;0,CustoContabil!$F$31&gt;0),K188*(CustoContabil!$F$45/CustoContabil!$F$31)*W188,0)</f>
        <v>0</v>
      </c>
      <c r="Y188" s="237">
        <f>IF(AND(N188&gt;0,CustoContabil!$D$31&gt;0),N188*(CustoContabil!$D$45/CustoContabil!$D$31)*W188,0)</f>
        <v>0</v>
      </c>
    </row>
    <row r="189" spans="2:25" ht="15" hidden="1" customHeight="1" x14ac:dyDescent="0.35">
      <c r="B189" s="234">
        <v>41</v>
      </c>
      <c r="C189" s="817"/>
      <c r="D189" s="818"/>
      <c r="E189" s="818"/>
      <c r="F189" s="818"/>
      <c r="G189" s="818"/>
      <c r="H189" s="207"/>
      <c r="I189" s="208"/>
      <c r="J189" s="168"/>
      <c r="K189" s="186">
        <f t="shared" si="12"/>
        <v>0</v>
      </c>
      <c r="L189" s="168"/>
      <c r="M189" s="168"/>
      <c r="N189" s="186">
        <f t="shared" si="13"/>
        <v>0</v>
      </c>
      <c r="P189" s="234">
        <f t="shared" si="14"/>
        <v>41</v>
      </c>
      <c r="Q189" s="840" t="str">
        <f t="shared" si="15"/>
        <v/>
      </c>
      <c r="R189" s="840"/>
      <c r="S189" s="840"/>
      <c r="T189" s="840"/>
      <c r="U189" s="841"/>
      <c r="V189" s="235" t="str">
        <f t="shared" si="16"/>
        <v/>
      </c>
      <c r="W189" s="236">
        <f>IF(OR(V189="",V189=0),0,(Projeto!$AD$8*((1+Projeto!$AD$8)^V189))/(((1+Projeto!$AD$8)^V189)-1))</f>
        <v>0</v>
      </c>
      <c r="X189" s="237">
        <f>IF(AND(K189&gt;0,CustoContabil!$F$31&gt;0),K189*(CustoContabil!$F$45/CustoContabil!$F$31)*W189,0)</f>
        <v>0</v>
      </c>
      <c r="Y189" s="237">
        <f>IF(AND(N189&gt;0,CustoContabil!$D$31&gt;0),N189*(CustoContabil!$D$45/CustoContabil!$D$31)*W189,0)</f>
        <v>0</v>
      </c>
    </row>
    <row r="190" spans="2:25" ht="15" hidden="1" customHeight="1" x14ac:dyDescent="0.35">
      <c r="B190" s="234">
        <v>42</v>
      </c>
      <c r="C190" s="817"/>
      <c r="D190" s="818"/>
      <c r="E190" s="818"/>
      <c r="F190" s="818"/>
      <c r="G190" s="818"/>
      <c r="H190" s="207"/>
      <c r="I190" s="208"/>
      <c r="J190" s="168"/>
      <c r="K190" s="186">
        <f t="shared" si="12"/>
        <v>0</v>
      </c>
      <c r="L190" s="168"/>
      <c r="M190" s="168"/>
      <c r="N190" s="186">
        <f t="shared" si="13"/>
        <v>0</v>
      </c>
      <c r="P190" s="234">
        <f t="shared" si="14"/>
        <v>42</v>
      </c>
      <c r="Q190" s="840" t="str">
        <f t="shared" si="15"/>
        <v/>
      </c>
      <c r="R190" s="840"/>
      <c r="S190" s="840"/>
      <c r="T190" s="840"/>
      <c r="U190" s="841"/>
      <c r="V190" s="235" t="str">
        <f t="shared" si="16"/>
        <v/>
      </c>
      <c r="W190" s="236">
        <f>IF(OR(V190="",V190=0),0,(Projeto!$AD$8*((1+Projeto!$AD$8)^V190))/(((1+Projeto!$AD$8)^V190)-1))</f>
        <v>0</v>
      </c>
      <c r="X190" s="237">
        <f>IF(AND(K190&gt;0,CustoContabil!$F$31&gt;0),K190*(CustoContabil!$F$45/CustoContabil!$F$31)*W190,0)</f>
        <v>0</v>
      </c>
      <c r="Y190" s="237">
        <f>IF(AND(N190&gt;0,CustoContabil!$D$31&gt;0),N190*(CustoContabil!$D$45/CustoContabil!$D$31)*W190,0)</f>
        <v>0</v>
      </c>
    </row>
    <row r="191" spans="2:25" ht="15" hidden="1" customHeight="1" x14ac:dyDescent="0.35">
      <c r="B191" s="234">
        <v>43</v>
      </c>
      <c r="C191" s="817"/>
      <c r="D191" s="818"/>
      <c r="E191" s="818"/>
      <c r="F191" s="818"/>
      <c r="G191" s="818"/>
      <c r="H191" s="207"/>
      <c r="I191" s="208"/>
      <c r="J191" s="168"/>
      <c r="K191" s="186">
        <f t="shared" si="12"/>
        <v>0</v>
      </c>
      <c r="L191" s="168"/>
      <c r="M191" s="168"/>
      <c r="N191" s="186">
        <f t="shared" si="13"/>
        <v>0</v>
      </c>
      <c r="P191" s="234">
        <f t="shared" si="14"/>
        <v>43</v>
      </c>
      <c r="Q191" s="840" t="str">
        <f t="shared" si="15"/>
        <v/>
      </c>
      <c r="R191" s="840"/>
      <c r="S191" s="840"/>
      <c r="T191" s="840"/>
      <c r="U191" s="841"/>
      <c r="V191" s="235" t="str">
        <f t="shared" si="16"/>
        <v/>
      </c>
      <c r="W191" s="236">
        <f>IF(OR(V191="",V191=0),0,(Projeto!$AD$8*((1+Projeto!$AD$8)^V191))/(((1+Projeto!$AD$8)^V191)-1))</f>
        <v>0</v>
      </c>
      <c r="X191" s="237">
        <f>IF(AND(K191&gt;0,CustoContabil!$F$31&gt;0),K191*(CustoContabil!$F$45/CustoContabil!$F$31)*W191,0)</f>
        <v>0</v>
      </c>
      <c r="Y191" s="237">
        <f>IF(AND(N191&gt;0,CustoContabil!$D$31&gt;0),N191*(CustoContabil!$D$45/CustoContabil!$D$31)*W191,0)</f>
        <v>0</v>
      </c>
    </row>
    <row r="192" spans="2:25" ht="15" hidden="1" customHeight="1" x14ac:dyDescent="0.35">
      <c r="B192" s="234">
        <v>44</v>
      </c>
      <c r="C192" s="817"/>
      <c r="D192" s="818"/>
      <c r="E192" s="818"/>
      <c r="F192" s="818"/>
      <c r="G192" s="818"/>
      <c r="H192" s="207"/>
      <c r="I192" s="208"/>
      <c r="J192" s="168"/>
      <c r="K192" s="186">
        <f t="shared" si="12"/>
        <v>0</v>
      </c>
      <c r="L192" s="168"/>
      <c r="M192" s="168"/>
      <c r="N192" s="186">
        <f t="shared" si="13"/>
        <v>0</v>
      </c>
      <c r="P192" s="234">
        <f t="shared" si="14"/>
        <v>44</v>
      </c>
      <c r="Q192" s="840" t="str">
        <f t="shared" si="15"/>
        <v/>
      </c>
      <c r="R192" s="840"/>
      <c r="S192" s="840"/>
      <c r="T192" s="840"/>
      <c r="U192" s="841"/>
      <c r="V192" s="235" t="str">
        <f t="shared" si="16"/>
        <v/>
      </c>
      <c r="W192" s="236">
        <f>IF(OR(V192="",V192=0),0,(Projeto!$AD$8*((1+Projeto!$AD$8)^V192))/(((1+Projeto!$AD$8)^V192)-1))</f>
        <v>0</v>
      </c>
      <c r="X192" s="237">
        <f>IF(AND(K192&gt;0,CustoContabil!$F$31&gt;0),K192*(CustoContabil!$F$45/CustoContabil!$F$31)*W192,0)</f>
        <v>0</v>
      </c>
      <c r="Y192" s="237">
        <f>IF(AND(N192&gt;0,CustoContabil!$D$31&gt;0),N192*(CustoContabil!$D$45/CustoContabil!$D$31)*W192,0)</f>
        <v>0</v>
      </c>
    </row>
    <row r="193" spans="2:25" ht="15" hidden="1" customHeight="1" x14ac:dyDescent="0.35">
      <c r="B193" s="234">
        <v>45</v>
      </c>
      <c r="C193" s="817"/>
      <c r="D193" s="818"/>
      <c r="E193" s="818"/>
      <c r="F193" s="818"/>
      <c r="G193" s="818"/>
      <c r="H193" s="207"/>
      <c r="I193" s="208"/>
      <c r="J193" s="168"/>
      <c r="K193" s="186">
        <f t="shared" si="12"/>
        <v>0</v>
      </c>
      <c r="L193" s="168"/>
      <c r="M193" s="168"/>
      <c r="N193" s="186">
        <f t="shared" si="13"/>
        <v>0</v>
      </c>
      <c r="P193" s="234">
        <f t="shared" si="14"/>
        <v>45</v>
      </c>
      <c r="Q193" s="840" t="str">
        <f t="shared" si="15"/>
        <v/>
      </c>
      <c r="R193" s="840"/>
      <c r="S193" s="840"/>
      <c r="T193" s="840"/>
      <c r="U193" s="841"/>
      <c r="V193" s="235" t="str">
        <f t="shared" si="16"/>
        <v/>
      </c>
      <c r="W193" s="236">
        <f>IF(OR(V193="",V193=0),0,(Projeto!$AD$8*((1+Projeto!$AD$8)^V193))/(((1+Projeto!$AD$8)^V193)-1))</f>
        <v>0</v>
      </c>
      <c r="X193" s="237">
        <f>IF(AND(K193&gt;0,CustoContabil!$F$31&gt;0),K193*(CustoContabil!$F$45/CustoContabil!$F$31)*W193,0)</f>
        <v>0</v>
      </c>
      <c r="Y193" s="237">
        <f>IF(AND(N193&gt;0,CustoContabil!$D$31&gt;0),N193*(CustoContabil!$D$45/CustoContabil!$D$31)*W193,0)</f>
        <v>0</v>
      </c>
    </row>
    <row r="194" spans="2:25" ht="15" hidden="1" customHeight="1" x14ac:dyDescent="0.35">
      <c r="B194" s="234">
        <v>46</v>
      </c>
      <c r="C194" s="817"/>
      <c r="D194" s="818"/>
      <c r="E194" s="818"/>
      <c r="F194" s="818"/>
      <c r="G194" s="818"/>
      <c r="H194" s="207"/>
      <c r="I194" s="208"/>
      <c r="J194" s="168"/>
      <c r="K194" s="186">
        <f t="shared" si="12"/>
        <v>0</v>
      </c>
      <c r="L194" s="168"/>
      <c r="M194" s="168"/>
      <c r="N194" s="186">
        <f t="shared" si="13"/>
        <v>0</v>
      </c>
      <c r="P194" s="234">
        <f t="shared" si="14"/>
        <v>46</v>
      </c>
      <c r="Q194" s="840" t="str">
        <f t="shared" si="15"/>
        <v/>
      </c>
      <c r="R194" s="840"/>
      <c r="S194" s="840"/>
      <c r="T194" s="840"/>
      <c r="U194" s="841"/>
      <c r="V194" s="235" t="str">
        <f t="shared" si="16"/>
        <v/>
      </c>
      <c r="W194" s="236">
        <f>IF(OR(V194="",V194=0),0,(Projeto!$AD$8*((1+Projeto!$AD$8)^V194))/(((1+Projeto!$AD$8)^V194)-1))</f>
        <v>0</v>
      </c>
      <c r="X194" s="237">
        <f>IF(AND(K194&gt;0,CustoContabil!$F$31&gt;0),K194*(CustoContabil!$F$45/CustoContabil!$F$31)*W194,0)</f>
        <v>0</v>
      </c>
      <c r="Y194" s="237">
        <f>IF(AND(N194&gt;0,CustoContabil!$D$31&gt;0),N194*(CustoContabil!$D$45/CustoContabil!$D$31)*W194,0)</f>
        <v>0</v>
      </c>
    </row>
    <row r="195" spans="2:25" ht="15" hidden="1" customHeight="1" x14ac:dyDescent="0.35">
      <c r="B195" s="234">
        <v>47</v>
      </c>
      <c r="C195" s="817"/>
      <c r="D195" s="818"/>
      <c r="E195" s="818"/>
      <c r="F195" s="818"/>
      <c r="G195" s="818"/>
      <c r="H195" s="207"/>
      <c r="I195" s="208"/>
      <c r="J195" s="168"/>
      <c r="K195" s="186">
        <f t="shared" si="12"/>
        <v>0</v>
      </c>
      <c r="L195" s="168"/>
      <c r="M195" s="168"/>
      <c r="N195" s="186">
        <f t="shared" si="13"/>
        <v>0</v>
      </c>
      <c r="P195" s="234">
        <f t="shared" si="14"/>
        <v>47</v>
      </c>
      <c r="Q195" s="840" t="str">
        <f t="shared" si="15"/>
        <v/>
      </c>
      <c r="R195" s="840"/>
      <c r="S195" s="840"/>
      <c r="T195" s="840"/>
      <c r="U195" s="841"/>
      <c r="V195" s="235" t="str">
        <f t="shared" si="16"/>
        <v/>
      </c>
      <c r="W195" s="236">
        <f>IF(OR(V195="",V195=0),0,(Projeto!$AD$8*((1+Projeto!$AD$8)^V195))/(((1+Projeto!$AD$8)^V195)-1))</f>
        <v>0</v>
      </c>
      <c r="X195" s="237">
        <f>IF(AND(K195&gt;0,CustoContabil!$F$31&gt;0),K195*(CustoContabil!$F$45/CustoContabil!$F$31)*W195,0)</f>
        <v>0</v>
      </c>
      <c r="Y195" s="237">
        <f>IF(AND(N195&gt;0,CustoContabil!$D$31&gt;0),N195*(CustoContabil!$D$45/CustoContabil!$D$31)*W195,0)</f>
        <v>0</v>
      </c>
    </row>
    <row r="196" spans="2:25" ht="15" hidden="1" customHeight="1" x14ac:dyDescent="0.35">
      <c r="B196" s="234">
        <v>48</v>
      </c>
      <c r="C196" s="817"/>
      <c r="D196" s="818"/>
      <c r="E196" s="818"/>
      <c r="F196" s="818"/>
      <c r="G196" s="818"/>
      <c r="H196" s="207"/>
      <c r="I196" s="208"/>
      <c r="J196" s="168"/>
      <c r="K196" s="186">
        <f t="shared" si="12"/>
        <v>0</v>
      </c>
      <c r="L196" s="168"/>
      <c r="M196" s="168"/>
      <c r="N196" s="186">
        <f t="shared" si="13"/>
        <v>0</v>
      </c>
      <c r="P196" s="234">
        <f t="shared" si="14"/>
        <v>48</v>
      </c>
      <c r="Q196" s="840" t="str">
        <f t="shared" si="15"/>
        <v/>
      </c>
      <c r="R196" s="840"/>
      <c r="S196" s="840"/>
      <c r="T196" s="840"/>
      <c r="U196" s="841"/>
      <c r="V196" s="235" t="str">
        <f t="shared" si="16"/>
        <v/>
      </c>
      <c r="W196" s="236">
        <f>IF(OR(V196="",V196=0),0,(Projeto!$AD$8*((1+Projeto!$AD$8)^V196))/(((1+Projeto!$AD$8)^V196)-1))</f>
        <v>0</v>
      </c>
      <c r="X196" s="237">
        <f>IF(AND(K196&gt;0,CustoContabil!$F$31&gt;0),K196*(CustoContabil!$F$45/CustoContabil!$F$31)*W196,0)</f>
        <v>0</v>
      </c>
      <c r="Y196" s="237">
        <f>IF(AND(N196&gt;0,CustoContabil!$D$31&gt;0),N196*(CustoContabil!$D$45/CustoContabil!$D$31)*W196,0)</f>
        <v>0</v>
      </c>
    </row>
    <row r="197" spans="2:25" ht="15" hidden="1" customHeight="1" x14ac:dyDescent="0.35">
      <c r="B197" s="234">
        <v>49</v>
      </c>
      <c r="C197" s="817"/>
      <c r="D197" s="818"/>
      <c r="E197" s="818"/>
      <c r="F197" s="818"/>
      <c r="G197" s="818"/>
      <c r="H197" s="207"/>
      <c r="I197" s="208"/>
      <c r="J197" s="168"/>
      <c r="K197" s="186">
        <f t="shared" si="12"/>
        <v>0</v>
      </c>
      <c r="L197" s="168"/>
      <c r="M197" s="168"/>
      <c r="N197" s="186">
        <f t="shared" si="13"/>
        <v>0</v>
      </c>
      <c r="P197" s="234">
        <f t="shared" si="14"/>
        <v>49</v>
      </c>
      <c r="Q197" s="840" t="str">
        <f t="shared" si="15"/>
        <v/>
      </c>
      <c r="R197" s="840"/>
      <c r="S197" s="840"/>
      <c r="T197" s="840"/>
      <c r="U197" s="841"/>
      <c r="V197" s="235" t="str">
        <f t="shared" si="16"/>
        <v/>
      </c>
      <c r="W197" s="236">
        <f>IF(OR(V197="",V197=0),0,(Projeto!$AD$8*((1+Projeto!$AD$8)^V197))/(((1+Projeto!$AD$8)^V197)-1))</f>
        <v>0</v>
      </c>
      <c r="X197" s="237">
        <f>IF(AND(K197&gt;0,CustoContabil!$F$31&gt;0),K197*(CustoContabil!$F$45/CustoContabil!$F$31)*W197,0)</f>
        <v>0</v>
      </c>
      <c r="Y197" s="237">
        <f>IF(AND(N197&gt;0,CustoContabil!$D$31&gt;0),N197*(CustoContabil!$D$45/CustoContabil!$D$31)*W197,0)</f>
        <v>0</v>
      </c>
    </row>
    <row r="198" spans="2:25" ht="15" hidden="1" customHeight="1" x14ac:dyDescent="0.35">
      <c r="B198" s="234">
        <v>50</v>
      </c>
      <c r="C198" s="817"/>
      <c r="D198" s="818"/>
      <c r="E198" s="818"/>
      <c r="F198" s="818"/>
      <c r="G198" s="818"/>
      <c r="H198" s="207"/>
      <c r="I198" s="208"/>
      <c r="J198" s="168"/>
      <c r="K198" s="186">
        <f t="shared" si="12"/>
        <v>0</v>
      </c>
      <c r="L198" s="168"/>
      <c r="M198" s="168"/>
      <c r="N198" s="186">
        <f t="shared" si="13"/>
        <v>0</v>
      </c>
      <c r="P198" s="234">
        <f t="shared" si="14"/>
        <v>50</v>
      </c>
      <c r="Q198" s="840" t="str">
        <f t="shared" si="15"/>
        <v/>
      </c>
      <c r="R198" s="840"/>
      <c r="S198" s="840"/>
      <c r="T198" s="840"/>
      <c r="U198" s="841"/>
      <c r="V198" s="235" t="str">
        <f t="shared" si="16"/>
        <v/>
      </c>
      <c r="W198" s="236">
        <f>IF(OR(V198="",V198=0),0,(Projeto!$AD$8*((1+Projeto!$AD$8)^V198))/(((1+Projeto!$AD$8)^V198)-1))</f>
        <v>0</v>
      </c>
      <c r="X198" s="237">
        <f>IF(AND(K198&gt;0,CustoContabil!$F$31&gt;0),K198*(CustoContabil!$F$45/CustoContabil!$F$31)*W198,0)</f>
        <v>0</v>
      </c>
      <c r="Y198" s="237">
        <f>IF(AND(N198&gt;0,CustoContabil!$D$31&gt;0),N198*(CustoContabil!$D$45/CustoContabil!$D$31)*W198,0)</f>
        <v>0</v>
      </c>
    </row>
    <row r="199" spans="2:25" ht="15" hidden="1" customHeight="1" x14ac:dyDescent="0.35">
      <c r="B199" s="234"/>
      <c r="C199" s="875" t="s">
        <v>536</v>
      </c>
      <c r="D199" s="876"/>
      <c r="E199" s="876"/>
      <c r="F199" s="876"/>
      <c r="G199" s="876"/>
      <c r="H199" s="239">
        <v>20</v>
      </c>
      <c r="I199" s="208"/>
      <c r="J199" s="168"/>
      <c r="K199" s="186">
        <f t="shared" si="12"/>
        <v>0</v>
      </c>
      <c r="L199" s="168"/>
      <c r="M199" s="168"/>
      <c r="N199" s="186">
        <f t="shared" si="13"/>
        <v>0</v>
      </c>
      <c r="P199" s="234"/>
      <c r="Q199" s="840" t="str">
        <f t="shared" si="15"/>
        <v>Acessórios</v>
      </c>
      <c r="R199" s="840"/>
      <c r="S199" s="840"/>
      <c r="T199" s="840"/>
      <c r="U199" s="841"/>
      <c r="V199" s="235" t="str">
        <f t="shared" si="16"/>
        <v/>
      </c>
      <c r="W199" s="236">
        <f>IF(OR(V199="",V199=0),0,(Projeto!$AD$8*((1+Projeto!$AD$8)^V199))/(((1+Projeto!$AD$8)^V199)-1))</f>
        <v>0</v>
      </c>
      <c r="X199" s="237">
        <f>IF(AND(K199&gt;0,CustoContabil!$F$31&gt;0),K199*(CustoContabil!$F$45/CustoContabil!$F$31)*W199,0)</f>
        <v>0</v>
      </c>
      <c r="Y199" s="237">
        <f>IF(AND(N199&gt;0,CustoContabil!$D$31&gt;0),N199*(CustoContabil!$D$45/CustoContabil!$D$31)*W199,0)</f>
        <v>0</v>
      </c>
    </row>
    <row r="200" spans="2:25" ht="15" hidden="1" customHeight="1" x14ac:dyDescent="0.35">
      <c r="B200" s="240"/>
      <c r="C200" s="862" t="s">
        <v>912</v>
      </c>
      <c r="D200" s="862"/>
      <c r="E200" s="862"/>
      <c r="F200" s="862"/>
      <c r="G200" s="862"/>
      <c r="H200" s="862"/>
      <c r="I200" s="862"/>
      <c r="J200" s="863"/>
      <c r="K200" s="241">
        <f>SUM(K149:K199)</f>
        <v>0</v>
      </c>
      <c r="L200" s="241">
        <f>SUM(L149:L199)</f>
        <v>0</v>
      </c>
      <c r="M200" s="241">
        <f>SUM(M149:M199)</f>
        <v>0</v>
      </c>
      <c r="N200" s="241">
        <f>SUM(N149:N199)</f>
        <v>0</v>
      </c>
      <c r="P200" s="864" t="s">
        <v>962</v>
      </c>
      <c r="Q200" s="865"/>
      <c r="R200" s="865"/>
      <c r="S200" s="865"/>
      <c r="T200" s="865"/>
      <c r="U200" s="865"/>
      <c r="V200" s="866"/>
      <c r="W200" s="242" t="s">
        <v>910</v>
      </c>
      <c r="X200" s="243">
        <f>SUM(X149:X199)</f>
        <v>0</v>
      </c>
      <c r="Y200" s="243">
        <f>SUM(Y149:Y199)</f>
        <v>0</v>
      </c>
    </row>
    <row r="201" spans="2:25" ht="15" hidden="1" customHeight="1" x14ac:dyDescent="0.35">
      <c r="B201" s="843" t="s">
        <v>542</v>
      </c>
      <c r="C201" s="844"/>
      <c r="D201" s="844"/>
      <c r="E201" s="844"/>
      <c r="F201" s="844"/>
      <c r="G201" s="844"/>
      <c r="H201" s="844"/>
      <c r="I201" s="844"/>
      <c r="J201" s="844"/>
      <c r="K201" s="842" t="s">
        <v>529</v>
      </c>
      <c r="L201" s="842"/>
      <c r="M201" s="842"/>
      <c r="N201" s="842"/>
      <c r="P201" s="215"/>
      <c r="Q201" s="215"/>
      <c r="R201" s="216"/>
      <c r="S201" s="217"/>
      <c r="T201" s="217"/>
      <c r="U201" s="217"/>
      <c r="V201" s="218"/>
      <c r="W201" s="219"/>
    </row>
    <row r="202" spans="2:25" ht="15" hidden="1" customHeight="1" x14ac:dyDescent="0.45">
      <c r="B202" s="244"/>
      <c r="C202" s="821" t="s">
        <v>543</v>
      </c>
      <c r="D202" s="821"/>
      <c r="E202" s="821"/>
      <c r="F202" s="821"/>
      <c r="G202" s="821"/>
      <c r="H202" s="821"/>
      <c r="I202" s="821"/>
      <c r="J202" s="822"/>
      <c r="K202" s="186">
        <v>0</v>
      </c>
      <c r="L202" s="245"/>
      <c r="M202" s="246"/>
      <c r="N202" s="186">
        <f>K202</f>
        <v>0</v>
      </c>
      <c r="P202" s="247" t="s">
        <v>1241</v>
      </c>
      <c r="Q202" s="248"/>
      <c r="R202" s="249">
        <f>RCB!$G$31</f>
        <v>0</v>
      </c>
      <c r="T202" s="247" t="s">
        <v>1242</v>
      </c>
      <c r="U202" s="248"/>
      <c r="V202" s="249">
        <f>RCB!$J$31</f>
        <v>0</v>
      </c>
    </row>
    <row r="203" spans="2:25" ht="15" hidden="1" customHeight="1" x14ac:dyDescent="0.45">
      <c r="B203" s="823" t="s">
        <v>544</v>
      </c>
      <c r="C203" s="824"/>
      <c r="D203" s="824"/>
      <c r="E203" s="824"/>
      <c r="F203" s="824"/>
      <c r="G203" s="825"/>
      <c r="H203" s="180" t="s">
        <v>55</v>
      </c>
      <c r="I203" s="232" t="s">
        <v>545</v>
      </c>
      <c r="J203" s="232" t="s">
        <v>546</v>
      </c>
      <c r="K203" s="233" t="s">
        <v>1206</v>
      </c>
      <c r="L203" s="180" t="s">
        <v>582</v>
      </c>
      <c r="M203" s="180" t="s">
        <v>583</v>
      </c>
      <c r="N203" s="181" t="s">
        <v>539</v>
      </c>
      <c r="P203" s="247" t="s">
        <v>1231</v>
      </c>
      <c r="Q203" s="248"/>
      <c r="R203" s="249">
        <f>RCB!$H$29</f>
        <v>0</v>
      </c>
      <c r="T203" s="247" t="s">
        <v>1230</v>
      </c>
      <c r="U203" s="248"/>
      <c r="V203" s="249">
        <f>RCB!$K$29</f>
        <v>0</v>
      </c>
    </row>
    <row r="204" spans="2:25" ht="15" hidden="1" customHeight="1" x14ac:dyDescent="0.35">
      <c r="B204" s="234">
        <v>1</v>
      </c>
      <c r="C204" s="845"/>
      <c r="D204" s="845"/>
      <c r="E204" s="845"/>
      <c r="F204" s="845"/>
      <c r="G204" s="817"/>
      <c r="H204" s="223"/>
      <c r="I204" s="201"/>
      <c r="J204" s="168"/>
      <c r="K204" s="186">
        <f>N204-L204-M204</f>
        <v>0</v>
      </c>
      <c r="L204" s="168"/>
      <c r="M204" s="168"/>
      <c r="N204" s="186">
        <f>H204*I204*J204</f>
        <v>0</v>
      </c>
    </row>
    <row r="205" spans="2:25" ht="15" hidden="1" customHeight="1" x14ac:dyDescent="0.35">
      <c r="B205" s="238">
        <v>2</v>
      </c>
      <c r="C205" s="845"/>
      <c r="D205" s="845"/>
      <c r="E205" s="845"/>
      <c r="F205" s="845"/>
      <c r="G205" s="817"/>
      <c r="H205" s="224"/>
      <c r="I205" s="208"/>
      <c r="J205" s="168"/>
      <c r="K205" s="186">
        <f>N205-L205-M205</f>
        <v>0</v>
      </c>
      <c r="L205" s="168"/>
      <c r="M205" s="168"/>
      <c r="N205" s="186">
        <f>H205*I205*J205</f>
        <v>0</v>
      </c>
    </row>
    <row r="206" spans="2:25" ht="15" hidden="1" customHeight="1" x14ac:dyDescent="0.35">
      <c r="B206" s="234">
        <v>3</v>
      </c>
      <c r="C206" s="845"/>
      <c r="D206" s="845"/>
      <c r="E206" s="845"/>
      <c r="F206" s="845"/>
      <c r="G206" s="817"/>
      <c r="H206" s="224"/>
      <c r="I206" s="208"/>
      <c r="J206" s="168"/>
      <c r="K206" s="186">
        <f>N206-L206-M206</f>
        <v>0</v>
      </c>
      <c r="L206" s="168"/>
      <c r="M206" s="168"/>
      <c r="N206" s="186">
        <f>H206*I206*J206</f>
        <v>0</v>
      </c>
    </row>
    <row r="207" spans="2:25" ht="15" hidden="1" customHeight="1" x14ac:dyDescent="0.35">
      <c r="B207" s="238">
        <v>4</v>
      </c>
      <c r="C207" s="845"/>
      <c r="D207" s="845"/>
      <c r="E207" s="845"/>
      <c r="F207" s="845"/>
      <c r="G207" s="817"/>
      <c r="H207" s="224"/>
      <c r="I207" s="208"/>
      <c r="J207" s="168"/>
      <c r="K207" s="186">
        <f>N207-L207-M207</f>
        <v>0</v>
      </c>
      <c r="L207" s="168"/>
      <c r="M207" s="168"/>
      <c r="N207" s="186">
        <f>H207*I207*J207</f>
        <v>0</v>
      </c>
    </row>
    <row r="208" spans="2:25" ht="15" hidden="1" customHeight="1" x14ac:dyDescent="0.35">
      <c r="B208" s="234">
        <v>5</v>
      </c>
      <c r="C208" s="845"/>
      <c r="D208" s="845"/>
      <c r="E208" s="845"/>
      <c r="F208" s="845"/>
      <c r="G208" s="817"/>
      <c r="H208" s="224"/>
      <c r="I208" s="208"/>
      <c r="J208" s="168"/>
      <c r="K208" s="186">
        <f>N208-L208-M208</f>
        <v>0</v>
      </c>
      <c r="L208" s="168"/>
      <c r="M208" s="168"/>
      <c r="N208" s="186">
        <f>H208*I208*J208</f>
        <v>0</v>
      </c>
    </row>
    <row r="209" spans="2:16" ht="15" hidden="1" customHeight="1" x14ac:dyDescent="0.35">
      <c r="B209" s="244"/>
      <c r="C209" s="869" t="s">
        <v>913</v>
      </c>
      <c r="D209" s="869"/>
      <c r="E209" s="869"/>
      <c r="F209" s="869"/>
      <c r="G209" s="869"/>
      <c r="H209" s="869"/>
      <c r="I209" s="869"/>
      <c r="J209" s="870"/>
      <c r="K209" s="186">
        <f>SUM(K204:K208)</f>
        <v>0</v>
      </c>
      <c r="L209" s="186">
        <f>SUM(L204:L208)</f>
        <v>0</v>
      </c>
      <c r="M209" s="186">
        <f>SUM(M204:M208)</f>
        <v>0</v>
      </c>
      <c r="N209" s="186">
        <f>SUM(N204:N208)</f>
        <v>0</v>
      </c>
    </row>
    <row r="210" spans="2:16" ht="15" hidden="1" customHeight="1" x14ac:dyDescent="0.35">
      <c r="B210" s="240"/>
      <c r="C210" s="862" t="s">
        <v>914</v>
      </c>
      <c r="D210" s="862"/>
      <c r="E210" s="862"/>
      <c r="F210" s="862"/>
      <c r="G210" s="862"/>
      <c r="H210" s="862"/>
      <c r="I210" s="862"/>
      <c r="J210" s="863"/>
      <c r="K210" s="241">
        <f>SUM(K202,K209)</f>
        <v>0</v>
      </c>
      <c r="L210" s="241">
        <f>SUM(L202,L209)</f>
        <v>0</v>
      </c>
      <c r="M210" s="241">
        <f>SUM(M202,M209)</f>
        <v>0</v>
      </c>
      <c r="N210" s="241">
        <f>SUM(N202,N209)</f>
        <v>0</v>
      </c>
    </row>
    <row r="211" spans="2:16" ht="15" hidden="1" customHeight="1" x14ac:dyDescent="0.35">
      <c r="B211" s="843" t="s">
        <v>547</v>
      </c>
      <c r="C211" s="844"/>
      <c r="D211" s="844"/>
      <c r="E211" s="844"/>
      <c r="F211" s="844"/>
      <c r="G211" s="844"/>
      <c r="H211" s="844"/>
      <c r="I211" s="844"/>
      <c r="J211" s="844"/>
      <c r="K211" s="842" t="s">
        <v>529</v>
      </c>
      <c r="L211" s="842"/>
      <c r="M211" s="842"/>
      <c r="N211" s="842"/>
    </row>
    <row r="212" spans="2:16" ht="15" hidden="1" customHeight="1" x14ac:dyDescent="0.35">
      <c r="B212" s="244"/>
      <c r="C212" s="821" t="s">
        <v>519</v>
      </c>
      <c r="D212" s="821"/>
      <c r="E212" s="821"/>
      <c r="F212" s="821"/>
      <c r="G212" s="821"/>
      <c r="H212" s="821"/>
      <c r="I212" s="821"/>
      <c r="J212" s="822"/>
      <c r="K212" s="186">
        <v>0</v>
      </c>
      <c r="L212" s="333"/>
      <c r="M212" s="334"/>
      <c r="N212" s="186">
        <f>K212</f>
        <v>0</v>
      </c>
    </row>
    <row r="213" spans="2:16" ht="15" hidden="1" customHeight="1" x14ac:dyDescent="0.35">
      <c r="B213" s="823" t="s">
        <v>537</v>
      </c>
      <c r="C213" s="871"/>
      <c r="D213" s="871"/>
      <c r="E213" s="871"/>
      <c r="F213" s="871"/>
      <c r="G213" s="871"/>
      <c r="H213" s="872"/>
      <c r="I213" s="232" t="s">
        <v>55</v>
      </c>
      <c r="J213" s="232" t="s">
        <v>540</v>
      </c>
      <c r="K213" s="233" t="s">
        <v>1206</v>
      </c>
      <c r="L213" s="180" t="s">
        <v>582</v>
      </c>
      <c r="M213" s="180" t="s">
        <v>583</v>
      </c>
      <c r="N213" s="181" t="s">
        <v>539</v>
      </c>
      <c r="P213" s="74"/>
    </row>
    <row r="214" spans="2:16" ht="15" hidden="1" customHeight="1" x14ac:dyDescent="0.35">
      <c r="B214" s="250">
        <v>1</v>
      </c>
      <c r="C214" s="867"/>
      <c r="D214" s="867"/>
      <c r="E214" s="867"/>
      <c r="F214" s="867"/>
      <c r="G214" s="867"/>
      <c r="H214" s="868"/>
      <c r="I214" s="208"/>
      <c r="J214" s="168"/>
      <c r="K214" s="186">
        <f>N214-L214-M214</f>
        <v>0</v>
      </c>
      <c r="L214" s="168"/>
      <c r="M214" s="168"/>
      <c r="N214" s="186">
        <f>I214*J214</f>
        <v>0</v>
      </c>
    </row>
    <row r="215" spans="2:16" ht="15" hidden="1" customHeight="1" x14ac:dyDescent="0.35">
      <c r="B215" s="250">
        <v>2</v>
      </c>
      <c r="C215" s="867"/>
      <c r="D215" s="867"/>
      <c r="E215" s="867"/>
      <c r="F215" s="867"/>
      <c r="G215" s="867"/>
      <c r="H215" s="868"/>
      <c r="I215" s="208"/>
      <c r="J215" s="168"/>
      <c r="K215" s="186">
        <f>N215-L215-M215</f>
        <v>0</v>
      </c>
      <c r="L215" s="168"/>
      <c r="M215" s="168"/>
      <c r="N215" s="186">
        <f>I215*J215</f>
        <v>0</v>
      </c>
    </row>
    <row r="216" spans="2:16" ht="15" hidden="1" customHeight="1" x14ac:dyDescent="0.35">
      <c r="B216" s="250">
        <v>3</v>
      </c>
      <c r="C216" s="867"/>
      <c r="D216" s="867"/>
      <c r="E216" s="867"/>
      <c r="F216" s="867"/>
      <c r="G216" s="867"/>
      <c r="H216" s="868"/>
      <c r="I216" s="208"/>
      <c r="J216" s="168"/>
      <c r="K216" s="186">
        <f>N216-L216-M216</f>
        <v>0</v>
      </c>
      <c r="L216" s="168"/>
      <c r="M216" s="168"/>
      <c r="N216" s="186">
        <f>I216*J216</f>
        <v>0</v>
      </c>
    </row>
    <row r="217" spans="2:16" ht="15" hidden="1" customHeight="1" x14ac:dyDescent="0.35">
      <c r="B217" s="244"/>
      <c r="C217" s="821" t="s">
        <v>537</v>
      </c>
      <c r="D217" s="821"/>
      <c r="E217" s="821"/>
      <c r="F217" s="821"/>
      <c r="G217" s="821"/>
      <c r="H217" s="821"/>
      <c r="I217" s="821"/>
      <c r="J217" s="822"/>
      <c r="K217" s="186">
        <f>SUM(K214:K216)</f>
        <v>0</v>
      </c>
      <c r="L217" s="186">
        <f>SUM(L214:L216)</f>
        <v>0</v>
      </c>
      <c r="M217" s="186">
        <f>SUM(M214:M216)</f>
        <v>0</v>
      </c>
      <c r="N217" s="186">
        <f>SUM(N214:N216)</f>
        <v>0</v>
      </c>
    </row>
    <row r="218" spans="2:16" ht="15" hidden="1" customHeight="1" x14ac:dyDescent="0.35">
      <c r="B218" s="240"/>
      <c r="C218" s="862" t="s">
        <v>915</v>
      </c>
      <c r="D218" s="862"/>
      <c r="E218" s="862"/>
      <c r="F218" s="862"/>
      <c r="G218" s="862"/>
      <c r="H218" s="862"/>
      <c r="I218" s="862"/>
      <c r="J218" s="863"/>
      <c r="K218" s="241">
        <f>SUM(K212,K217)</f>
        <v>0</v>
      </c>
      <c r="L218" s="241">
        <f>SUM(L212,L217)</f>
        <v>0</v>
      </c>
      <c r="M218" s="241">
        <f>SUM(M212,M217)</f>
        <v>0</v>
      </c>
      <c r="N218" s="241">
        <f>SUM(N212,N217)</f>
        <v>0</v>
      </c>
    </row>
    <row r="219" spans="2:16" ht="15" hidden="1" customHeight="1" x14ac:dyDescent="0.35">
      <c r="B219" s="251"/>
      <c r="C219" s="860" t="s">
        <v>916</v>
      </c>
      <c r="D219" s="860"/>
      <c r="E219" s="860"/>
      <c r="F219" s="860"/>
      <c r="G219" s="860"/>
      <c r="H219" s="860"/>
      <c r="I219" s="860"/>
      <c r="J219" s="861"/>
      <c r="K219" s="192">
        <f>SUM(K200,K210,K218)</f>
        <v>0</v>
      </c>
      <c r="L219" s="192">
        <f>SUM(L200,L210,L218)</f>
        <v>0</v>
      </c>
      <c r="M219" s="192">
        <f>SUM(M200,M210,M218)</f>
        <v>0</v>
      </c>
      <c r="N219" s="192">
        <f>SUM(N200,N210,N218)</f>
        <v>0</v>
      </c>
    </row>
    <row r="220" spans="2:16" ht="15" hidden="1" customHeight="1" x14ac:dyDescent="0.35">
      <c r="B220" s="774" t="s">
        <v>904</v>
      </c>
      <c r="C220" s="775"/>
      <c r="D220" s="775"/>
      <c r="E220" s="775"/>
      <c r="F220" s="775"/>
      <c r="G220" s="775"/>
      <c r="H220" s="775"/>
      <c r="I220" s="775"/>
      <c r="J220" s="775"/>
      <c r="K220" s="775"/>
      <c r="L220" s="775"/>
      <c r="M220" s="775"/>
      <c r="N220" s="776"/>
    </row>
    <row r="221" spans="2:16" ht="15" hidden="1" customHeight="1" x14ac:dyDescent="0.35">
      <c r="B221" s="843" t="s">
        <v>1211</v>
      </c>
      <c r="C221" s="844"/>
      <c r="D221" s="844"/>
      <c r="E221" s="844"/>
      <c r="F221" s="844"/>
      <c r="G221" s="844"/>
      <c r="H221" s="844"/>
      <c r="I221" s="844"/>
      <c r="J221" s="844"/>
      <c r="K221" s="842" t="s">
        <v>529</v>
      </c>
      <c r="L221" s="842"/>
      <c r="M221" s="842"/>
      <c r="N221" s="842"/>
    </row>
    <row r="222" spans="2:16" ht="15" hidden="1" customHeight="1" x14ac:dyDescent="0.35">
      <c r="B222" s="244"/>
      <c r="C222" s="821" t="s">
        <v>521</v>
      </c>
      <c r="D222" s="821"/>
      <c r="E222" s="821"/>
      <c r="F222" s="821"/>
      <c r="G222" s="821"/>
      <c r="H222" s="821"/>
      <c r="I222" s="821"/>
      <c r="J222" s="822"/>
      <c r="K222" s="186">
        <v>0</v>
      </c>
      <c r="L222" s="333"/>
      <c r="M222" s="334"/>
      <c r="N222" s="186">
        <f>K222</f>
        <v>0</v>
      </c>
    </row>
    <row r="223" spans="2:16" ht="15" hidden="1" customHeight="1" x14ac:dyDescent="0.35">
      <c r="B223" s="823" t="s">
        <v>522</v>
      </c>
      <c r="C223" s="871"/>
      <c r="D223" s="871"/>
      <c r="E223" s="871"/>
      <c r="F223" s="871"/>
      <c r="G223" s="871"/>
      <c r="H223" s="872"/>
      <c r="I223" s="232" t="s">
        <v>55</v>
      </c>
      <c r="J223" s="232" t="s">
        <v>540</v>
      </c>
      <c r="K223" s="233" t="s">
        <v>1206</v>
      </c>
      <c r="L223" s="180" t="s">
        <v>582</v>
      </c>
      <c r="M223" s="180" t="s">
        <v>583</v>
      </c>
      <c r="N223" s="181" t="s">
        <v>539</v>
      </c>
      <c r="P223" s="74"/>
    </row>
    <row r="224" spans="2:16" ht="15" hidden="1" customHeight="1" x14ac:dyDescent="0.35">
      <c r="B224" s="250">
        <v>1</v>
      </c>
      <c r="C224" s="867"/>
      <c r="D224" s="867"/>
      <c r="E224" s="867"/>
      <c r="F224" s="867"/>
      <c r="G224" s="867"/>
      <c r="H224" s="868"/>
      <c r="I224" s="208"/>
      <c r="J224" s="168"/>
      <c r="K224" s="186">
        <f>N224-L224-M224</f>
        <v>0</v>
      </c>
      <c r="L224" s="168"/>
      <c r="M224" s="168"/>
      <c r="N224" s="186">
        <f>I224*J224</f>
        <v>0</v>
      </c>
    </row>
    <row r="225" spans="2:16" ht="15" hidden="1" customHeight="1" x14ac:dyDescent="0.35">
      <c r="B225" s="250">
        <v>2</v>
      </c>
      <c r="C225" s="867"/>
      <c r="D225" s="867"/>
      <c r="E225" s="867"/>
      <c r="F225" s="867"/>
      <c r="G225" s="867"/>
      <c r="H225" s="868"/>
      <c r="I225" s="208"/>
      <c r="J225" s="168"/>
      <c r="K225" s="186">
        <f>N225-L225-M225</f>
        <v>0</v>
      </c>
      <c r="L225" s="168"/>
      <c r="M225" s="168"/>
      <c r="N225" s="186">
        <f>I225*J225</f>
        <v>0</v>
      </c>
    </row>
    <row r="226" spans="2:16" ht="15" hidden="1" customHeight="1" x14ac:dyDescent="0.35">
      <c r="B226" s="250">
        <v>3</v>
      </c>
      <c r="C226" s="867"/>
      <c r="D226" s="867"/>
      <c r="E226" s="867"/>
      <c r="F226" s="867"/>
      <c r="G226" s="867"/>
      <c r="H226" s="868"/>
      <c r="I226" s="208"/>
      <c r="J226" s="168"/>
      <c r="K226" s="186">
        <f>N226-L226-M226</f>
        <v>0</v>
      </c>
      <c r="L226" s="168"/>
      <c r="M226" s="168"/>
      <c r="N226" s="186">
        <f>I226*J226</f>
        <v>0</v>
      </c>
    </row>
    <row r="227" spans="2:16" ht="15" hidden="1" customHeight="1" x14ac:dyDescent="0.35">
      <c r="B227" s="244"/>
      <c r="C227" s="821" t="s">
        <v>522</v>
      </c>
      <c r="D227" s="821"/>
      <c r="E227" s="821"/>
      <c r="F227" s="821"/>
      <c r="G227" s="821"/>
      <c r="H227" s="821"/>
      <c r="I227" s="821"/>
      <c r="J227" s="822"/>
      <c r="K227" s="186">
        <f>SUM(K224:K226)</f>
        <v>0</v>
      </c>
      <c r="L227" s="186">
        <f>SUM(L224:L226)</f>
        <v>0</v>
      </c>
      <c r="M227" s="186">
        <f>SUM(M224:M226)</f>
        <v>0</v>
      </c>
      <c r="N227" s="186">
        <f>SUM(N224:N226)</f>
        <v>0</v>
      </c>
    </row>
    <row r="228" spans="2:16" ht="15" hidden="1" customHeight="1" x14ac:dyDescent="0.35">
      <c r="B228" s="823" t="s">
        <v>526</v>
      </c>
      <c r="C228" s="871"/>
      <c r="D228" s="871"/>
      <c r="E228" s="871"/>
      <c r="F228" s="871"/>
      <c r="G228" s="871"/>
      <c r="H228" s="872"/>
      <c r="I228" s="232" t="s">
        <v>55</v>
      </c>
      <c r="J228" s="232" t="s">
        <v>540</v>
      </c>
      <c r="K228" s="233" t="s">
        <v>1206</v>
      </c>
      <c r="L228" s="180" t="s">
        <v>582</v>
      </c>
      <c r="M228" s="180" t="s">
        <v>583</v>
      </c>
      <c r="N228" s="181" t="s">
        <v>539</v>
      </c>
      <c r="P228" s="74"/>
    </row>
    <row r="229" spans="2:16" ht="15" hidden="1" customHeight="1" x14ac:dyDescent="0.35">
      <c r="B229" s="250">
        <v>1</v>
      </c>
      <c r="C229" s="867"/>
      <c r="D229" s="867"/>
      <c r="E229" s="867"/>
      <c r="F229" s="867"/>
      <c r="G229" s="867"/>
      <c r="H229" s="868"/>
      <c r="I229" s="208"/>
      <c r="J229" s="168"/>
      <c r="K229" s="186">
        <f>N229-L229-M229</f>
        <v>0</v>
      </c>
      <c r="L229" s="168"/>
      <c r="M229" s="168"/>
      <c r="N229" s="186">
        <f>I229*J229</f>
        <v>0</v>
      </c>
    </row>
    <row r="230" spans="2:16" ht="15" hidden="1" customHeight="1" x14ac:dyDescent="0.35">
      <c r="B230" s="250">
        <v>2</v>
      </c>
      <c r="C230" s="867"/>
      <c r="D230" s="867"/>
      <c r="E230" s="867"/>
      <c r="F230" s="867"/>
      <c r="G230" s="867"/>
      <c r="H230" s="868"/>
      <c r="I230" s="208"/>
      <c r="J230" s="168"/>
      <c r="K230" s="186">
        <f>N230-L230-M230</f>
        <v>0</v>
      </c>
      <c r="L230" s="168"/>
      <c r="M230" s="168"/>
      <c r="N230" s="186">
        <f>I230*J230</f>
        <v>0</v>
      </c>
    </row>
    <row r="231" spans="2:16" ht="15" hidden="1" customHeight="1" x14ac:dyDescent="0.35">
      <c r="B231" s="250">
        <v>3</v>
      </c>
      <c r="C231" s="867"/>
      <c r="D231" s="867"/>
      <c r="E231" s="867"/>
      <c r="F231" s="867"/>
      <c r="G231" s="867"/>
      <c r="H231" s="868"/>
      <c r="I231" s="208"/>
      <c r="J231" s="168"/>
      <c r="K231" s="186">
        <f>N231-L231-M231</f>
        <v>0</v>
      </c>
      <c r="L231" s="168"/>
      <c r="M231" s="168"/>
      <c r="N231" s="186">
        <f>I231*J231</f>
        <v>0</v>
      </c>
    </row>
    <row r="232" spans="2:16" ht="15" hidden="1" customHeight="1" x14ac:dyDescent="0.35">
      <c r="B232" s="244"/>
      <c r="C232" s="821" t="s">
        <v>526</v>
      </c>
      <c r="D232" s="821"/>
      <c r="E232" s="821"/>
      <c r="F232" s="821"/>
      <c r="G232" s="821"/>
      <c r="H232" s="821"/>
      <c r="I232" s="821"/>
      <c r="J232" s="822"/>
      <c r="K232" s="186">
        <f>SUM(K229:K231)</f>
        <v>0</v>
      </c>
      <c r="L232" s="186">
        <f>SUM(L229:L231)</f>
        <v>0</v>
      </c>
      <c r="M232" s="186">
        <f>SUM(M229:M231)</f>
        <v>0</v>
      </c>
      <c r="N232" s="186">
        <f>SUM(N229:N231)</f>
        <v>0</v>
      </c>
    </row>
    <row r="233" spans="2:16" ht="15" hidden="1" customHeight="1" x14ac:dyDescent="0.35">
      <c r="B233" s="244"/>
      <c r="C233" s="821" t="s">
        <v>523</v>
      </c>
      <c r="D233" s="821"/>
      <c r="E233" s="821"/>
      <c r="F233" s="821"/>
      <c r="G233" s="821"/>
      <c r="H233" s="821"/>
      <c r="I233" s="821"/>
      <c r="J233" s="822"/>
      <c r="K233" s="186">
        <f>Descarte!K135</f>
        <v>0</v>
      </c>
      <c r="L233" s="186">
        <f>Descarte!L135</f>
        <v>0</v>
      </c>
      <c r="M233" s="186">
        <f>Descarte!M135</f>
        <v>0</v>
      </c>
      <c r="N233" s="186">
        <f>Descarte!N135</f>
        <v>0</v>
      </c>
    </row>
    <row r="234" spans="2:16" ht="15" hidden="1" customHeight="1" x14ac:dyDescent="0.35">
      <c r="B234" s="244"/>
      <c r="C234" s="821" t="s">
        <v>524</v>
      </c>
      <c r="D234" s="821"/>
      <c r="E234" s="821"/>
      <c r="F234" s="821"/>
      <c r="G234" s="821"/>
      <c r="H234" s="821"/>
      <c r="I234" s="821"/>
      <c r="J234" s="822"/>
      <c r="K234" s="186">
        <f>'M&amp;V'!M762</f>
        <v>0</v>
      </c>
      <c r="L234" s="186">
        <f>'M&amp;V'!N762</f>
        <v>0</v>
      </c>
      <c r="M234" s="186">
        <f>'M&amp;V'!O762</f>
        <v>0</v>
      </c>
      <c r="N234" s="186">
        <f>'M&amp;V'!P762</f>
        <v>0</v>
      </c>
    </row>
    <row r="235" spans="2:16" ht="15" hidden="1" customHeight="1" x14ac:dyDescent="0.35">
      <c r="B235" s="823" t="s">
        <v>520</v>
      </c>
      <c r="C235" s="871"/>
      <c r="D235" s="871"/>
      <c r="E235" s="871"/>
      <c r="F235" s="871"/>
      <c r="G235" s="871"/>
      <c r="H235" s="872"/>
      <c r="I235" s="232" t="s">
        <v>55</v>
      </c>
      <c r="J235" s="232" t="s">
        <v>540</v>
      </c>
      <c r="K235" s="233" t="s">
        <v>1206</v>
      </c>
      <c r="L235" s="180" t="s">
        <v>582</v>
      </c>
      <c r="M235" s="180" t="s">
        <v>583</v>
      </c>
      <c r="N235" s="181" t="s">
        <v>539</v>
      </c>
      <c r="P235" s="74"/>
    </row>
    <row r="236" spans="2:16" ht="15" hidden="1" customHeight="1" x14ac:dyDescent="0.35">
      <c r="B236" s="250">
        <v>1</v>
      </c>
      <c r="C236" s="867"/>
      <c r="D236" s="867"/>
      <c r="E236" s="867"/>
      <c r="F236" s="867"/>
      <c r="G236" s="867"/>
      <c r="H236" s="868"/>
      <c r="I236" s="208"/>
      <c r="J236" s="168"/>
      <c r="K236" s="186">
        <f>N236-L236-M236</f>
        <v>0</v>
      </c>
      <c r="L236" s="168"/>
      <c r="M236" s="168"/>
      <c r="N236" s="186">
        <f>I236*J236</f>
        <v>0</v>
      </c>
    </row>
    <row r="237" spans="2:16" ht="15" hidden="1" customHeight="1" x14ac:dyDescent="0.35">
      <c r="B237" s="250">
        <v>2</v>
      </c>
      <c r="C237" s="867"/>
      <c r="D237" s="867"/>
      <c r="E237" s="867"/>
      <c r="F237" s="867"/>
      <c r="G237" s="867"/>
      <c r="H237" s="868"/>
      <c r="I237" s="208"/>
      <c r="J237" s="168"/>
      <c r="K237" s="186">
        <f>N237-L237-M237</f>
        <v>0</v>
      </c>
      <c r="L237" s="168"/>
      <c r="M237" s="168"/>
      <c r="N237" s="186">
        <f>I237*J237</f>
        <v>0</v>
      </c>
    </row>
    <row r="238" spans="2:16" ht="15" hidden="1" customHeight="1" x14ac:dyDescent="0.35">
      <c r="B238" s="250">
        <v>3</v>
      </c>
      <c r="C238" s="867"/>
      <c r="D238" s="867"/>
      <c r="E238" s="867"/>
      <c r="F238" s="867"/>
      <c r="G238" s="867"/>
      <c r="H238" s="868"/>
      <c r="I238" s="208"/>
      <c r="J238" s="168"/>
      <c r="K238" s="186">
        <f>N238-L238-M238</f>
        <v>0</v>
      </c>
      <c r="L238" s="168"/>
      <c r="M238" s="168"/>
      <c r="N238" s="186">
        <f>I238*J238</f>
        <v>0</v>
      </c>
    </row>
    <row r="239" spans="2:16" ht="15" hidden="1" customHeight="1" x14ac:dyDescent="0.35">
      <c r="B239" s="244"/>
      <c r="C239" s="821" t="s">
        <v>520</v>
      </c>
      <c r="D239" s="821"/>
      <c r="E239" s="821"/>
      <c r="F239" s="821"/>
      <c r="G239" s="821"/>
      <c r="H239" s="821"/>
      <c r="I239" s="821"/>
      <c r="J239" s="822"/>
      <c r="K239" s="186">
        <f>SUM(K236:K238)</f>
        <v>0</v>
      </c>
      <c r="L239" s="186">
        <f>SUM(L236:L238)</f>
        <v>0</v>
      </c>
      <c r="M239" s="186">
        <f>SUM(M236:M238)</f>
        <v>0</v>
      </c>
      <c r="N239" s="186">
        <f>SUM(N236:N238)</f>
        <v>0</v>
      </c>
    </row>
    <row r="240" spans="2:16" ht="15" hidden="1" customHeight="1" x14ac:dyDescent="0.35">
      <c r="B240" s="251"/>
      <c r="C240" s="860" t="s">
        <v>917</v>
      </c>
      <c r="D240" s="860"/>
      <c r="E240" s="860"/>
      <c r="F240" s="860"/>
      <c r="G240" s="860"/>
      <c r="H240" s="860"/>
      <c r="I240" s="860"/>
      <c r="J240" s="861"/>
      <c r="K240" s="192">
        <f>SUM(K222,K227,K232:K234,K239)</f>
        <v>0</v>
      </c>
      <c r="L240" s="192">
        <f>SUM(L222,L227,L232:L234,L239)</f>
        <v>0</v>
      </c>
      <c r="M240" s="192">
        <f>SUM(M222,M227,M232:M234,M239)</f>
        <v>0</v>
      </c>
      <c r="N240" s="192">
        <f>SUM(N222,N227,N232:N234,N239)</f>
        <v>0</v>
      </c>
    </row>
    <row r="241" spans="2:14" ht="15" hidden="1" customHeight="1" x14ac:dyDescent="0.35">
      <c r="B241" s="252"/>
      <c r="C241" s="810" t="s">
        <v>1013</v>
      </c>
      <c r="D241" s="810"/>
      <c r="E241" s="810"/>
      <c r="F241" s="810"/>
      <c r="G241" s="810"/>
      <c r="H241" s="810"/>
      <c r="I241" s="810"/>
      <c r="J241" s="811"/>
      <c r="K241" s="243">
        <f>SUM(K219,K240)</f>
        <v>0</v>
      </c>
      <c r="L241" s="243">
        <f>SUM(L219,L240)</f>
        <v>0</v>
      </c>
      <c r="M241" s="243">
        <f>SUM(M219,M240)</f>
        <v>0</v>
      </c>
      <c r="N241" s="243">
        <f>SUM(N219,N240)</f>
        <v>0</v>
      </c>
    </row>
  </sheetData>
  <sheetProtection algorithmName="SHA-512" hashValue="NxiQYYmCzWAj02+odMwPvOHwRjNMfUZpmtjw/0rITuXJp6nRLGFWfRGk9pCZco0YPuCNC8Q0wuYLhffuuga0IQ==" saltValue="kysyZI3Bb36aOpWrKXq7pA==" spinCount="100000" sheet="1" objects="1" scenarios="1"/>
  <mergeCells count="408">
    <mergeCell ref="C10:G10"/>
    <mergeCell ref="C11:G11"/>
    <mergeCell ref="C12:G12"/>
    <mergeCell ref="C13:G13"/>
    <mergeCell ref="Q6:U6"/>
    <mergeCell ref="B4:J4"/>
    <mergeCell ref="K4:N4"/>
    <mergeCell ref="C57:G57"/>
    <mergeCell ref="Q57:U57"/>
    <mergeCell ref="Q12:U12"/>
    <mergeCell ref="Q13:U13"/>
    <mergeCell ref="Q14:U14"/>
    <mergeCell ref="Q32:U32"/>
    <mergeCell ref="C50:G50"/>
    <mergeCell ref="C51:G51"/>
    <mergeCell ref="C52:G52"/>
    <mergeCell ref="C53:G53"/>
    <mergeCell ref="C54:G54"/>
    <mergeCell ref="C44:G44"/>
    <mergeCell ref="C45:G45"/>
    <mergeCell ref="C46:G46"/>
    <mergeCell ref="C47:G47"/>
    <mergeCell ref="Q40:U40"/>
    <mergeCell ref="Q41:U41"/>
    <mergeCell ref="C58:G58"/>
    <mergeCell ref="Q58:U58"/>
    <mergeCell ref="C7:G7"/>
    <mergeCell ref="C8:G8"/>
    <mergeCell ref="C9:G9"/>
    <mergeCell ref="B2:N2"/>
    <mergeCell ref="B3:N3"/>
    <mergeCell ref="P2:Y2"/>
    <mergeCell ref="P3:Y3"/>
    <mergeCell ref="C24:G24"/>
    <mergeCell ref="C25:G25"/>
    <mergeCell ref="Q15:U15"/>
    <mergeCell ref="Q16:U16"/>
    <mergeCell ref="Q17:U17"/>
    <mergeCell ref="Q18:U18"/>
    <mergeCell ref="Q19:U19"/>
    <mergeCell ref="Q20:U20"/>
    <mergeCell ref="C55:G55"/>
    <mergeCell ref="C56:G56"/>
    <mergeCell ref="Q7:U7"/>
    <mergeCell ref="Q8:U8"/>
    <mergeCell ref="Q9:U9"/>
    <mergeCell ref="Q10:U10"/>
    <mergeCell ref="Q11:U11"/>
    <mergeCell ref="C59:G59"/>
    <mergeCell ref="Q59:U59"/>
    <mergeCell ref="P4:X4"/>
    <mergeCell ref="B5:G5"/>
    <mergeCell ref="P5:U5"/>
    <mergeCell ref="C6:G6"/>
    <mergeCell ref="C60:G60"/>
    <mergeCell ref="Q60:U60"/>
    <mergeCell ref="C61:G61"/>
    <mergeCell ref="Q61:U61"/>
    <mergeCell ref="C20:G20"/>
    <mergeCell ref="C21:G21"/>
    <mergeCell ref="C22:G22"/>
    <mergeCell ref="C37:G37"/>
    <mergeCell ref="C38:G38"/>
    <mergeCell ref="C39:G39"/>
    <mergeCell ref="Q21:U21"/>
    <mergeCell ref="Q22:U22"/>
    <mergeCell ref="Q23:U23"/>
    <mergeCell ref="C41:G41"/>
    <mergeCell ref="C42:G42"/>
    <mergeCell ref="C43:G43"/>
    <mergeCell ref="C40:G40"/>
    <mergeCell ref="C23:G23"/>
    <mergeCell ref="C62:G62"/>
    <mergeCell ref="Q62:U62"/>
    <mergeCell ref="C63:G63"/>
    <mergeCell ref="Q63:U63"/>
    <mergeCell ref="C64:G64"/>
    <mergeCell ref="Q64:U64"/>
    <mergeCell ref="C65:G65"/>
    <mergeCell ref="Q65:U65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B108:J109"/>
    <mergeCell ref="K108:N109"/>
    <mergeCell ref="B120:J120"/>
    <mergeCell ref="K120:N120"/>
    <mergeCell ref="C113:G113"/>
    <mergeCell ref="C114:G114"/>
    <mergeCell ref="C117:G117"/>
    <mergeCell ref="C107:J107"/>
    <mergeCell ref="P107:V107"/>
    <mergeCell ref="C118:J118"/>
    <mergeCell ref="C119:J119"/>
    <mergeCell ref="B110:G110"/>
    <mergeCell ref="C111:G111"/>
    <mergeCell ref="C112:G112"/>
    <mergeCell ref="C115:G115"/>
    <mergeCell ref="C116:G116"/>
    <mergeCell ref="C138:H138"/>
    <mergeCell ref="C139:H139"/>
    <mergeCell ref="C140:H140"/>
    <mergeCell ref="C141:J141"/>
    <mergeCell ref="B130:H130"/>
    <mergeCell ref="C131:H131"/>
    <mergeCell ref="C132:H132"/>
    <mergeCell ref="C133:H133"/>
    <mergeCell ref="C134:J134"/>
    <mergeCell ref="C135:J135"/>
    <mergeCell ref="B121:H121"/>
    <mergeCell ref="C122:H122"/>
    <mergeCell ref="B128:N128"/>
    <mergeCell ref="B129:J129"/>
    <mergeCell ref="K129:N129"/>
    <mergeCell ref="C123:H123"/>
    <mergeCell ref="C124:H124"/>
    <mergeCell ref="C136:J136"/>
    <mergeCell ref="B137:H137"/>
    <mergeCell ref="C125:J125"/>
    <mergeCell ref="C126:J126"/>
    <mergeCell ref="C127:J127"/>
    <mergeCell ref="B146:N146"/>
    <mergeCell ref="P145:Y145"/>
    <mergeCell ref="P146:Y146"/>
    <mergeCell ref="B147:J147"/>
    <mergeCell ref="K147:N147"/>
    <mergeCell ref="P147:X147"/>
    <mergeCell ref="C152:G152"/>
    <mergeCell ref="Q152:U152"/>
    <mergeCell ref="C142:J142"/>
    <mergeCell ref="C143:J143"/>
    <mergeCell ref="B145:N145"/>
    <mergeCell ref="C153:G153"/>
    <mergeCell ref="Q153:U153"/>
    <mergeCell ref="B148:G148"/>
    <mergeCell ref="P148:U148"/>
    <mergeCell ref="C149:G149"/>
    <mergeCell ref="Q149:U149"/>
    <mergeCell ref="C150:G150"/>
    <mergeCell ref="Q150:U150"/>
    <mergeCell ref="C154:G154"/>
    <mergeCell ref="Q154:U154"/>
    <mergeCell ref="C151:G151"/>
    <mergeCell ref="Q151:U151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210:J210"/>
    <mergeCell ref="C202:J202"/>
    <mergeCell ref="B203:G203"/>
    <mergeCell ref="C204:G204"/>
    <mergeCell ref="C205:G205"/>
    <mergeCell ref="C206:G206"/>
    <mergeCell ref="C207:G207"/>
    <mergeCell ref="C196:G196"/>
    <mergeCell ref="Q196:U196"/>
    <mergeCell ref="C197:G197"/>
    <mergeCell ref="Q197:U197"/>
    <mergeCell ref="C198:G198"/>
    <mergeCell ref="Q198:U198"/>
    <mergeCell ref="B211:J211"/>
    <mergeCell ref="K211:N211"/>
    <mergeCell ref="C199:G199"/>
    <mergeCell ref="Q199:U199"/>
    <mergeCell ref="C200:J200"/>
    <mergeCell ref="P200:V200"/>
    <mergeCell ref="B201:J201"/>
    <mergeCell ref="K201:N201"/>
    <mergeCell ref="C208:G208"/>
    <mergeCell ref="C209:J209"/>
    <mergeCell ref="C212:J212"/>
    <mergeCell ref="B213:H213"/>
    <mergeCell ref="C214:H214"/>
    <mergeCell ref="C215:H215"/>
    <mergeCell ref="C216:H216"/>
    <mergeCell ref="B220:N220"/>
    <mergeCell ref="C226:H226"/>
    <mergeCell ref="B228:H228"/>
    <mergeCell ref="C229:H229"/>
    <mergeCell ref="K221:N221"/>
    <mergeCell ref="C230:H230"/>
    <mergeCell ref="C231:H231"/>
    <mergeCell ref="C217:J217"/>
    <mergeCell ref="C218:J218"/>
    <mergeCell ref="C219:J219"/>
    <mergeCell ref="C240:J240"/>
    <mergeCell ref="C222:J222"/>
    <mergeCell ref="C227:J227"/>
    <mergeCell ref="C232:J232"/>
    <mergeCell ref="C233:J233"/>
    <mergeCell ref="C234:J234"/>
    <mergeCell ref="B235:H235"/>
    <mergeCell ref="B223:H223"/>
    <mergeCell ref="C224:H224"/>
    <mergeCell ref="C225:H225"/>
    <mergeCell ref="B221:J221"/>
    <mergeCell ref="C241:J241"/>
    <mergeCell ref="C236:H236"/>
    <mergeCell ref="C237:H237"/>
    <mergeCell ref="C238:H238"/>
    <mergeCell ref="C239:J239"/>
    <mergeCell ref="C14:G14"/>
    <mergeCell ref="C15:G15"/>
    <mergeCell ref="C16:G16"/>
    <mergeCell ref="C17:G17"/>
    <mergeCell ref="C18:G18"/>
    <mergeCell ref="C19:G19"/>
    <mergeCell ref="C26:G26"/>
    <mergeCell ref="C27:G27"/>
    <mergeCell ref="C28:G28"/>
    <mergeCell ref="C29:G29"/>
    <mergeCell ref="C30:G30"/>
    <mergeCell ref="C31:G31"/>
    <mergeCell ref="C48:G48"/>
    <mergeCell ref="C49:G49"/>
    <mergeCell ref="C32:G32"/>
    <mergeCell ref="C33:G33"/>
    <mergeCell ref="C34:G34"/>
    <mergeCell ref="C35:G35"/>
    <mergeCell ref="C36:G36"/>
    <mergeCell ref="Q24:U24"/>
    <mergeCell ref="Q25:U25"/>
    <mergeCell ref="Q26:U26"/>
    <mergeCell ref="Q27:U27"/>
    <mergeCell ref="Q28:U28"/>
    <mergeCell ref="Q29:U29"/>
    <mergeCell ref="Q30:U30"/>
    <mergeCell ref="Q31:U31"/>
    <mergeCell ref="Q48:U48"/>
    <mergeCell ref="Q51:U51"/>
    <mergeCell ref="Q52:U52"/>
    <mergeCell ref="Q53:U53"/>
    <mergeCell ref="Q54:U54"/>
    <mergeCell ref="Q55:U55"/>
    <mergeCell ref="Q56:U56"/>
    <mergeCell ref="Q49:U49"/>
    <mergeCell ref="Q50:U50"/>
    <mergeCell ref="Q33:U33"/>
    <mergeCell ref="Q34:U34"/>
    <mergeCell ref="Q35:U35"/>
    <mergeCell ref="Q36:U36"/>
    <mergeCell ref="Q37:U37"/>
    <mergeCell ref="Q38:U38"/>
    <mergeCell ref="Q39:U39"/>
    <mergeCell ref="Q42:U42"/>
    <mergeCell ref="Q43:U43"/>
    <mergeCell ref="Q44:U44"/>
    <mergeCell ref="Q45:U45"/>
    <mergeCell ref="Q46:U46"/>
    <mergeCell ref="Q47:U47"/>
  </mergeCells>
  <conditionalFormatting sqref="K6:K107 K111:K119 L118:N119 K122:K127 K131:K136 L136:N136 K138:K143 L143:N143 K149:K200 K202 K204:K210 K212 K214:K219 K222 K224:K227 K229:K234 K236:K241">
    <cfRule type="cellIs" dxfId="95" priority="1" operator="lessThan">
      <formula>0</formula>
    </cfRule>
  </conditionalFormatting>
  <conditionalFormatting sqref="R109:R110">
    <cfRule type="expression" dxfId="94" priority="4">
      <formula>AND(R109&lt;=#REF!,R109&gt;0)</formula>
    </cfRule>
    <cfRule type="expression" dxfId="93" priority="5">
      <formula>OR(R109&gt;#REF!,R109&lt;0)</formula>
    </cfRule>
  </conditionalFormatting>
  <conditionalFormatting sqref="R202:R203">
    <cfRule type="expression" dxfId="92" priority="2">
      <formula>AND(R202&lt;=#REF!,R202&gt;0)</formula>
    </cfRule>
    <cfRule type="expression" dxfId="91" priority="3">
      <formula>OR(R202&gt;#REF!,R202&lt;0)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131:IV135 A144:IV148 A142:J142 O142:IV142 A122:IV125 O108:IV109 A107:J107 A6:G6 A106:V106 W106:IV106 A120 C120:IV120 A127:IV129 A126:B126 D126:J126 A110:K110 A108:B108 K108 A109 O126:IV126 K6:V6 A119:J119 D111:IV111 A111:B114 H112:IV114 A117 C117:J117 L117:M117 A118:J118 O117:IV118 A138:IV141 A136:J136 O136:IV136 W6:IV6 A57:A105 O57:O105 Z57:IV105 A5:K5 N5:IV5 N110:IV110 A121:K121 N121:IV121 A130:K130 N130:IV130 A137:K137 N137:IV137 O107:W107 O119:IV119 A143:J143 O143:IV143 Z107:IV107 A200:IV65536 A149:V149 X149:IV149 A150:V199 X150:IV199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B28:AG51"/>
  <sheetViews>
    <sheetView showGridLines="0" topLeftCell="A25" zoomScaleNormal="100" workbookViewId="0">
      <selection activeCell="L27" sqref="L27"/>
    </sheetView>
  </sheetViews>
  <sheetFormatPr defaultColWidth="9.1796875" defaultRowHeight="14.5" x14ac:dyDescent="0.35"/>
  <cols>
    <col min="1" max="1" width="1.54296875" customWidth="1"/>
    <col min="2" max="2" width="3.453125" style="30" customWidth="1"/>
    <col min="3" max="3" width="43.26953125" style="30" bestFit="1" customWidth="1"/>
    <col min="4" max="4" width="9.26953125" style="30" customWidth="1"/>
    <col min="5" max="5" width="10.7265625" style="30" customWidth="1"/>
    <col min="6" max="6" width="10.453125" style="30" customWidth="1"/>
    <col min="7" max="7" width="10.1796875" style="30" customWidth="1"/>
    <col min="8" max="8" width="10.54296875" style="30" customWidth="1"/>
    <col min="9" max="15" width="10.453125" style="30" customWidth="1"/>
    <col min="16" max="16" width="10.453125" customWidth="1"/>
    <col min="17" max="17" width="10.453125" style="30" customWidth="1"/>
    <col min="18" max="18" width="10.7265625" style="30" customWidth="1"/>
    <col min="19" max="19" width="7" style="30" bestFit="1" customWidth="1"/>
    <col min="20" max="20" width="13.81640625" style="30" customWidth="1"/>
    <col min="21" max="21" width="15.26953125" style="30" customWidth="1"/>
    <col min="22" max="22" width="10.453125" style="30" customWidth="1"/>
    <col min="23" max="23" width="10.7265625" style="30" bestFit="1" customWidth="1"/>
    <col min="24" max="24" width="15" style="30" customWidth="1"/>
    <col min="25" max="25" width="12.26953125" style="30" customWidth="1"/>
    <col min="26" max="27" width="9.1796875" customWidth="1"/>
    <col min="28" max="28" width="35" customWidth="1"/>
    <col min="29" max="29" width="10.453125" customWidth="1"/>
    <col min="30" max="33" width="10.7265625" customWidth="1"/>
  </cols>
  <sheetData>
    <row r="28" spans="28:28" x14ac:dyDescent="0.35">
      <c r="AB28" t="str">
        <f>IF(AND(C47&gt;=1,C47=1),"CPFL Piratininga",IF(AND(C47=2,C47=2),"RGE",IF(AND(C47=3,C47=3),"CPFL Paulista",IF(C47=4,"CPFL Santa Cruz"))))</f>
        <v>CPFL Paulista</v>
      </c>
    </row>
    <row r="33" spans="2:33" x14ac:dyDescent="0.35">
      <c r="B33" s="29" t="s">
        <v>3115</v>
      </c>
      <c r="C33" s="29"/>
      <c r="D33" s="43" t="s">
        <v>1393</v>
      </c>
      <c r="E33" s="43" t="s">
        <v>1333</v>
      </c>
      <c r="F33" s="43" t="s">
        <v>1394</v>
      </c>
      <c r="G33" s="43" t="s">
        <v>1395</v>
      </c>
      <c r="H33" s="43" t="s">
        <v>1393</v>
      </c>
      <c r="I33" s="43" t="s">
        <v>1333</v>
      </c>
      <c r="J33" s="43" t="s">
        <v>1394</v>
      </c>
      <c r="K33" s="43" t="s">
        <v>1395</v>
      </c>
      <c r="L33" s="43" t="s">
        <v>1393</v>
      </c>
      <c r="M33" s="43" t="s">
        <v>1333</v>
      </c>
      <c r="N33" s="43" t="s">
        <v>1394</v>
      </c>
      <c r="O33" s="43" t="s">
        <v>1395</v>
      </c>
      <c r="Q33" s="43"/>
      <c r="R33" s="602" t="s">
        <v>1393</v>
      </c>
      <c r="S33" s="602" t="s">
        <v>1333</v>
      </c>
      <c r="T33" s="602" t="s">
        <v>1394</v>
      </c>
      <c r="U33" s="602" t="s">
        <v>1395</v>
      </c>
      <c r="V33" s="602" t="s">
        <v>1393</v>
      </c>
      <c r="W33" s="602" t="s">
        <v>1333</v>
      </c>
      <c r="X33" s="602" t="s">
        <v>1394</v>
      </c>
      <c r="Y33" s="602" t="s">
        <v>1395</v>
      </c>
      <c r="AA33" s="643" t="str">
        <f>IF(AND(C47&gt;=1,C47=1),"CPFL Piratininga",IF(AND(C47=2,C47=2),"RGE",IF(AND(C47=3,C47=3),"CPFL Paulista",IF(C47=4,"CPFL Santa Cruz"))))</f>
        <v>CPFL Paulista</v>
      </c>
      <c r="AB33" s="643"/>
      <c r="AC33" s="30"/>
      <c r="AD33" s="30"/>
      <c r="AE33" s="30"/>
      <c r="AF33" s="30"/>
      <c r="AG33" s="30"/>
    </row>
    <row r="34" spans="2:33" x14ac:dyDescent="0.35">
      <c r="B34" s="31" t="s">
        <v>31</v>
      </c>
      <c r="C34" s="31"/>
      <c r="D34" s="32" t="s">
        <v>45</v>
      </c>
      <c r="E34" s="32" t="s">
        <v>45</v>
      </c>
      <c r="F34" s="32" t="s">
        <v>45</v>
      </c>
      <c r="G34" s="32" t="s">
        <v>45</v>
      </c>
      <c r="H34" s="32" t="s">
        <v>46</v>
      </c>
      <c r="I34" s="32" t="s">
        <v>46</v>
      </c>
      <c r="J34" s="32" t="s">
        <v>46</v>
      </c>
      <c r="K34" s="32" t="s">
        <v>46</v>
      </c>
      <c r="L34" s="32" t="s">
        <v>1352</v>
      </c>
      <c r="M34" s="32" t="s">
        <v>1352</v>
      </c>
      <c r="N34" s="32" t="s">
        <v>1352</v>
      </c>
      <c r="O34" s="32" t="s">
        <v>1352</v>
      </c>
      <c r="Q34" s="40"/>
      <c r="R34" s="32" t="s">
        <v>1338</v>
      </c>
      <c r="S34" s="32" t="s">
        <v>1338</v>
      </c>
      <c r="T34" s="32" t="s">
        <v>1338</v>
      </c>
      <c r="U34" s="32" t="s">
        <v>1338</v>
      </c>
      <c r="V34" s="32" t="s">
        <v>1339</v>
      </c>
      <c r="W34" s="32" t="s">
        <v>1339</v>
      </c>
      <c r="X34" s="32" t="s">
        <v>1339</v>
      </c>
      <c r="Y34" s="32" t="s">
        <v>1339</v>
      </c>
      <c r="AA34" s="31" t="s">
        <v>31</v>
      </c>
      <c r="AB34" s="31"/>
      <c r="AC34" s="33" t="s">
        <v>45</v>
      </c>
      <c r="AD34" s="33" t="s">
        <v>46</v>
      </c>
      <c r="AE34" s="33" t="s">
        <v>1352</v>
      </c>
      <c r="AF34" s="45" t="s">
        <v>1359</v>
      </c>
      <c r="AG34" s="45" t="s">
        <v>1339</v>
      </c>
    </row>
    <row r="35" spans="2:33" x14ac:dyDescent="0.35">
      <c r="B35" s="538">
        <v>1</v>
      </c>
      <c r="C35" s="34" t="s">
        <v>32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Q35" s="44">
        <v>44986</v>
      </c>
      <c r="R35" s="603">
        <v>6.6E-3</v>
      </c>
      <c r="S35" s="603">
        <v>7.9000000000000008E-3</v>
      </c>
      <c r="T35" s="603">
        <v>7.6E-3</v>
      </c>
      <c r="U35" s="603">
        <v>8.0000000000000002E-3</v>
      </c>
      <c r="V35" s="603">
        <v>3.0099999999999998E-2</v>
      </c>
      <c r="W35" s="603">
        <v>3.6799999999999999E-2</v>
      </c>
      <c r="X35" s="603">
        <v>3.5400000000000001E-2</v>
      </c>
      <c r="Y35" s="603">
        <v>3.7199999999999997E-2</v>
      </c>
      <c r="AA35" s="36">
        <v>1</v>
      </c>
      <c r="AB35" s="34" t="s">
        <v>32</v>
      </c>
      <c r="AC35" s="37">
        <v>0</v>
      </c>
      <c r="AD35" s="37">
        <v>0</v>
      </c>
      <c r="AE35" s="37">
        <v>0</v>
      </c>
      <c r="AF35" s="601">
        <v>0</v>
      </c>
      <c r="AG35" s="601">
        <v>0</v>
      </c>
    </row>
    <row r="36" spans="2:33" x14ac:dyDescent="0.35">
      <c r="B36" s="36">
        <v>2</v>
      </c>
      <c r="C36" s="34" t="s">
        <v>36</v>
      </c>
      <c r="D36" s="35">
        <v>0</v>
      </c>
      <c r="E36" s="35">
        <v>348.3639338263647</v>
      </c>
      <c r="F36" s="35">
        <v>0</v>
      </c>
      <c r="G36" s="35">
        <v>0</v>
      </c>
      <c r="H36" s="35">
        <v>0</v>
      </c>
      <c r="I36" s="35">
        <v>121.93212000000001</v>
      </c>
      <c r="J36" s="35">
        <v>0</v>
      </c>
      <c r="K36" s="35">
        <v>0</v>
      </c>
      <c r="L36" s="35">
        <v>0</v>
      </c>
      <c r="M36" s="35">
        <v>329.36</v>
      </c>
      <c r="N36" s="35">
        <v>0</v>
      </c>
      <c r="O36" s="35">
        <v>0</v>
      </c>
      <c r="Q36" s="44">
        <v>44958</v>
      </c>
      <c r="R36" s="603">
        <v>7.1000000000000004E-3</v>
      </c>
      <c r="S36" s="603">
        <v>7.4999999999999997E-3</v>
      </c>
      <c r="T36" s="603">
        <v>8.9999999999999993E-3</v>
      </c>
      <c r="U36" s="603">
        <v>8.5000000000000006E-3</v>
      </c>
      <c r="V36" s="603">
        <v>3.3000000000000002E-2</v>
      </c>
      <c r="W36" s="603">
        <v>3.4500000000000003E-2</v>
      </c>
      <c r="X36" s="603">
        <v>4.1300000000000003E-2</v>
      </c>
      <c r="Y36" s="603">
        <v>3.9399999999999998E-2</v>
      </c>
      <c r="AA36" s="36">
        <v>2</v>
      </c>
      <c r="AB36" s="34" t="s">
        <v>36</v>
      </c>
      <c r="AC36" s="37">
        <f t="shared" ref="AC36:AC44" si="0">SUMIF($D$33:$G$33,$AA$33,D36:G36)</f>
        <v>0</v>
      </c>
      <c r="AD36" s="37">
        <f t="shared" ref="AD36:AD46" si="1">SUMIF($H$33:$K$33,$AA$33,H36:K36)</f>
        <v>0</v>
      </c>
      <c r="AE36" s="37">
        <f t="shared" ref="AE36:AE44" si="2">SUMIF($L$33:$O$33,$AA$33,L36:O36)</f>
        <v>0</v>
      </c>
      <c r="AF36" s="601">
        <f>SUMIF($R$33:$U$33,$AA$33,R35:U35)</f>
        <v>7.6E-3</v>
      </c>
      <c r="AG36" s="601">
        <f>SUMIF($V$33:$Y$33,$AA$33,V35:Y35)</f>
        <v>3.5400000000000001E-2</v>
      </c>
    </row>
    <row r="37" spans="2:33" x14ac:dyDescent="0.35">
      <c r="B37" s="36">
        <v>3</v>
      </c>
      <c r="C37" s="34" t="s">
        <v>37</v>
      </c>
      <c r="D37" s="35">
        <v>419.65471032776111</v>
      </c>
      <c r="E37" s="35">
        <v>352.11525336072287</v>
      </c>
      <c r="F37" s="35">
        <v>394.74</v>
      </c>
      <c r="G37" s="35">
        <v>314.24</v>
      </c>
      <c r="H37" s="35">
        <v>273.59452799999997</v>
      </c>
      <c r="I37" s="35">
        <v>225.32315999999997</v>
      </c>
      <c r="J37" s="35">
        <v>271.94</v>
      </c>
      <c r="K37" s="35">
        <v>315.04000000000002</v>
      </c>
      <c r="L37" s="35">
        <v>395.37</v>
      </c>
      <c r="M37" s="35">
        <v>333.11</v>
      </c>
      <c r="N37" s="35">
        <v>375.34</v>
      </c>
      <c r="O37" s="35">
        <v>295.33000000000004</v>
      </c>
      <c r="Q37" s="44">
        <v>44927</v>
      </c>
      <c r="R37" s="603">
        <v>5.7000000000000002E-3</v>
      </c>
      <c r="S37" s="603">
        <v>7.4999999999999997E-3</v>
      </c>
      <c r="T37" s="603">
        <v>8.0000000000000002E-3</v>
      </c>
      <c r="U37" s="603">
        <v>8.0000000000000002E-3</v>
      </c>
      <c r="V37" s="603">
        <v>2.5899999999999999E-2</v>
      </c>
      <c r="W37" s="603">
        <v>3.4200000000000001E-2</v>
      </c>
      <c r="X37" s="603">
        <v>3.6299999999999999E-2</v>
      </c>
      <c r="Y37" s="603">
        <v>3.6799999999999999E-2</v>
      </c>
      <c r="AA37" s="36">
        <v>3</v>
      </c>
      <c r="AB37" s="34" t="s">
        <v>37</v>
      </c>
      <c r="AC37" s="37">
        <f t="shared" si="0"/>
        <v>394.74</v>
      </c>
      <c r="AD37" s="37">
        <f>SUMIF($H$33:$K$33,$AA$33,H37:K37)</f>
        <v>271.94</v>
      </c>
      <c r="AE37" s="37">
        <f t="shared" si="2"/>
        <v>375.34</v>
      </c>
      <c r="AF37" s="601">
        <f>SUMIF($R$33:$U$33,$AA$33,R36:U36)</f>
        <v>8.9999999999999993E-3</v>
      </c>
      <c r="AG37" s="601">
        <f t="shared" ref="AG37:AG48" si="3">SUMIF($V$33:$Y$33,$AA$33,V36:Y36)</f>
        <v>4.1300000000000003E-2</v>
      </c>
    </row>
    <row r="38" spans="2:33" x14ac:dyDescent="0.35">
      <c r="B38" s="36">
        <v>4</v>
      </c>
      <c r="C38" s="34" t="s">
        <v>38</v>
      </c>
      <c r="D38" s="35">
        <v>0</v>
      </c>
      <c r="E38" s="35">
        <v>353.79393382636471</v>
      </c>
      <c r="F38" s="35">
        <v>420.88</v>
      </c>
      <c r="G38" s="35">
        <v>326.35000000000002</v>
      </c>
      <c r="H38" s="35">
        <v>0</v>
      </c>
      <c r="I38" s="35">
        <v>326.839068</v>
      </c>
      <c r="J38" s="35">
        <v>656.31</v>
      </c>
      <c r="K38" s="35">
        <v>448.22</v>
      </c>
      <c r="L38" s="35">
        <v>0</v>
      </c>
      <c r="M38" s="35">
        <v>334.79</v>
      </c>
      <c r="N38" s="35">
        <v>401.47999999999996</v>
      </c>
      <c r="O38" s="35">
        <v>307.44</v>
      </c>
      <c r="Q38" s="44">
        <v>44896</v>
      </c>
      <c r="R38" s="603">
        <v>8.2000000000000007E-3</v>
      </c>
      <c r="S38" s="603">
        <v>8.2000000000000007E-3</v>
      </c>
      <c r="T38" s="603">
        <v>7.9000000000000008E-3</v>
      </c>
      <c r="U38" s="603">
        <v>8.6999999999999994E-3</v>
      </c>
      <c r="V38" s="603">
        <v>3.7900000000000003E-2</v>
      </c>
      <c r="W38" s="603">
        <v>3.7199999999999997E-2</v>
      </c>
      <c r="X38" s="603">
        <v>3.6200000000000003E-2</v>
      </c>
      <c r="Y38" s="603">
        <v>4.0500000000000001E-2</v>
      </c>
      <c r="AA38" s="36">
        <v>4</v>
      </c>
      <c r="AB38" s="34" t="s">
        <v>38</v>
      </c>
      <c r="AC38" s="37">
        <f t="shared" si="0"/>
        <v>420.88</v>
      </c>
      <c r="AD38" s="37">
        <f t="shared" si="1"/>
        <v>656.31</v>
      </c>
      <c r="AE38" s="37">
        <f t="shared" si="2"/>
        <v>401.47999999999996</v>
      </c>
      <c r="AF38" s="601">
        <f>SUMIF($R$33:$U$33,$AA$33,R37:U37)</f>
        <v>8.0000000000000002E-3</v>
      </c>
      <c r="AG38" s="601">
        <f t="shared" si="3"/>
        <v>3.6299999999999999E-2</v>
      </c>
    </row>
    <row r="39" spans="2:33" x14ac:dyDescent="0.35">
      <c r="B39" s="36">
        <v>5</v>
      </c>
      <c r="C39" s="34" t="s">
        <v>39</v>
      </c>
      <c r="D39" s="35">
        <v>0</v>
      </c>
      <c r="E39" s="35">
        <v>385.40393382636466</v>
      </c>
      <c r="F39" s="35">
        <v>432.45</v>
      </c>
      <c r="G39" s="35">
        <v>355.23</v>
      </c>
      <c r="H39" s="35">
        <v>0</v>
      </c>
      <c r="I39" s="35">
        <v>805.15918799999997</v>
      </c>
      <c r="J39" s="35">
        <v>712.04</v>
      </c>
      <c r="K39" s="35">
        <v>791.35</v>
      </c>
      <c r="L39" s="35">
        <v>0</v>
      </c>
      <c r="M39" s="35">
        <v>366.40000000000003</v>
      </c>
      <c r="N39" s="35">
        <v>413.05</v>
      </c>
      <c r="O39" s="35">
        <v>336.32</v>
      </c>
      <c r="Q39" s="44">
        <v>44866</v>
      </c>
      <c r="R39" s="603">
        <v>1.04E-2</v>
      </c>
      <c r="S39" s="603">
        <v>8.2000000000000007E-3</v>
      </c>
      <c r="T39" s="603">
        <v>8.8999999999999999E-3</v>
      </c>
      <c r="U39" s="603">
        <v>1.04E-2</v>
      </c>
      <c r="V39" s="603">
        <v>4.8800000000000003E-2</v>
      </c>
      <c r="W39" s="603">
        <v>3.7999999999999999E-2</v>
      </c>
      <c r="X39" s="603">
        <v>4.1599999999999998E-2</v>
      </c>
      <c r="Y39" s="603">
        <v>4.7699999999999999E-2</v>
      </c>
      <c r="AA39" s="36">
        <v>5</v>
      </c>
      <c r="AB39" s="34" t="s">
        <v>39</v>
      </c>
      <c r="AC39" s="37">
        <f t="shared" si="0"/>
        <v>432.45</v>
      </c>
      <c r="AD39" s="37">
        <f t="shared" si="1"/>
        <v>712.04</v>
      </c>
      <c r="AE39" s="37">
        <f t="shared" si="2"/>
        <v>413.05</v>
      </c>
      <c r="AF39" s="601">
        <f t="shared" ref="AF39:AF48" si="4">SUMIF($R$33:$U$33,$AA$33,R38:U38)</f>
        <v>7.9000000000000008E-3</v>
      </c>
      <c r="AG39" s="601">
        <f>SUMIF($V$33:$Y$33,$AA$33,V38:Y38)</f>
        <v>3.6200000000000003E-2</v>
      </c>
    </row>
    <row r="40" spans="2:33" x14ac:dyDescent="0.35">
      <c r="B40" s="36">
        <v>6</v>
      </c>
      <c r="C40" s="34" t="s">
        <v>40</v>
      </c>
      <c r="D40" s="35">
        <v>450.31471032776113</v>
      </c>
      <c r="E40" s="35">
        <v>385.40393382636466</v>
      </c>
      <c r="F40" s="35">
        <v>432.45</v>
      </c>
      <c r="G40" s="35">
        <v>355.23</v>
      </c>
      <c r="H40" s="35">
        <v>499.42191600000001</v>
      </c>
      <c r="I40" s="35">
        <v>805.15918799999997</v>
      </c>
      <c r="J40" s="35">
        <v>712.04</v>
      </c>
      <c r="K40" s="35">
        <v>791.35</v>
      </c>
      <c r="L40" s="35">
        <v>426.03000000000003</v>
      </c>
      <c r="M40" s="35">
        <v>366.40000000000003</v>
      </c>
      <c r="N40" s="35">
        <v>413.05</v>
      </c>
      <c r="O40" s="35">
        <v>336.32</v>
      </c>
      <c r="Q40" s="44">
        <v>44835</v>
      </c>
      <c r="R40" s="603">
        <v>7.3000000000000001E-3</v>
      </c>
      <c r="S40" s="603">
        <v>1.0500000000000001E-2</v>
      </c>
      <c r="T40" s="603">
        <v>8.8000000000000005E-3</v>
      </c>
      <c r="U40" s="603">
        <v>8.9999999999999993E-3</v>
      </c>
      <c r="V40" s="603">
        <v>3.3500000000000002E-2</v>
      </c>
      <c r="W40" s="603">
        <v>4.82E-2</v>
      </c>
      <c r="X40" s="603">
        <v>4.0599999999999997E-2</v>
      </c>
      <c r="Y40" s="603">
        <v>4.1599999999999998E-2</v>
      </c>
      <c r="AA40" s="36">
        <v>6</v>
      </c>
      <c r="AB40" s="34" t="s">
        <v>40</v>
      </c>
      <c r="AC40" s="37">
        <f t="shared" si="0"/>
        <v>432.45</v>
      </c>
      <c r="AD40" s="37">
        <f t="shared" si="1"/>
        <v>712.04</v>
      </c>
      <c r="AE40" s="37">
        <f t="shared" si="2"/>
        <v>413.05</v>
      </c>
      <c r="AF40" s="601">
        <f>SUMIF($R$33:$U$33,$AA$33,R39:U39)</f>
        <v>8.8999999999999999E-3</v>
      </c>
      <c r="AG40" s="601">
        <f t="shared" si="3"/>
        <v>4.1599999999999998E-2</v>
      </c>
    </row>
    <row r="41" spans="2:33" x14ac:dyDescent="0.35">
      <c r="B41" s="36">
        <v>7</v>
      </c>
      <c r="C41" s="34" t="s">
        <v>42</v>
      </c>
      <c r="D41" s="35">
        <v>645.70651157139355</v>
      </c>
      <c r="E41" s="35">
        <v>637.92433926295041</v>
      </c>
      <c r="F41" s="35">
        <v>649.69000000000005</v>
      </c>
      <c r="G41" s="35">
        <v>591.97</v>
      </c>
      <c r="H41" s="35">
        <v>1322.337745845</v>
      </c>
      <c r="I41" s="35">
        <v>1541.5738956900002</v>
      </c>
      <c r="J41" s="35">
        <v>1781.74</v>
      </c>
      <c r="K41" s="35">
        <v>1272.4546916339996</v>
      </c>
      <c r="L41" s="35">
        <v>568.49</v>
      </c>
      <c r="M41" s="35">
        <v>542.65000000000009</v>
      </c>
      <c r="N41" s="35">
        <v>576.54999999999995</v>
      </c>
      <c r="O41" s="35">
        <v>500.33</v>
      </c>
      <c r="Q41" s="44">
        <v>44805</v>
      </c>
      <c r="R41" s="603">
        <v>8.8000000000000005E-3</v>
      </c>
      <c r="S41" s="603">
        <v>7.7999999999999996E-3</v>
      </c>
      <c r="T41" s="603">
        <v>7.4000000000000003E-3</v>
      </c>
      <c r="U41" s="603">
        <v>7.7000000000000002E-3</v>
      </c>
      <c r="V41" s="603">
        <v>4.0500000000000001E-2</v>
      </c>
      <c r="W41" s="603">
        <v>3.6700000000000003E-2</v>
      </c>
      <c r="X41" s="603">
        <v>3.4099999999999998E-2</v>
      </c>
      <c r="Y41" s="603">
        <v>3.61E-2</v>
      </c>
      <c r="AA41" s="36">
        <v>7</v>
      </c>
      <c r="AB41" s="34" t="s">
        <v>41</v>
      </c>
      <c r="AC41" s="37">
        <f t="shared" si="0"/>
        <v>649.69000000000005</v>
      </c>
      <c r="AD41" s="37">
        <f t="shared" si="1"/>
        <v>1781.74</v>
      </c>
      <c r="AE41" s="37">
        <f t="shared" si="2"/>
        <v>576.54999999999995</v>
      </c>
      <c r="AF41" s="601">
        <f t="shared" si="4"/>
        <v>8.8000000000000005E-3</v>
      </c>
      <c r="AG41" s="601">
        <f t="shared" si="3"/>
        <v>4.0599999999999997E-2</v>
      </c>
    </row>
    <row r="42" spans="2:33" x14ac:dyDescent="0.35">
      <c r="B42" s="36">
        <v>8</v>
      </c>
      <c r="C42" s="34" t="s">
        <v>43</v>
      </c>
      <c r="D42" s="35">
        <v>632.37512759347999</v>
      </c>
      <c r="E42" s="35">
        <v>607.95546458366118</v>
      </c>
      <c r="F42" s="35">
        <v>659.31</v>
      </c>
      <c r="G42" s="35">
        <v>618.83000000000004</v>
      </c>
      <c r="H42" s="35">
        <v>1349.8486300799998</v>
      </c>
      <c r="I42" s="35">
        <v>1483.98311219625</v>
      </c>
      <c r="J42" s="35">
        <v>1835.19</v>
      </c>
      <c r="K42" s="35">
        <v>1370.4677244720001</v>
      </c>
      <c r="L42" s="35">
        <v>551.01</v>
      </c>
      <c r="M42" s="35">
        <v>515.53</v>
      </c>
      <c r="N42" s="35">
        <v>583.29</v>
      </c>
      <c r="O42" s="35">
        <v>517.4</v>
      </c>
      <c r="Q42" s="44">
        <v>44774</v>
      </c>
      <c r="R42" s="603">
        <v>9.5999999999999992E-3</v>
      </c>
      <c r="S42" s="603">
        <v>1.0999999999999999E-2</v>
      </c>
      <c r="T42" s="603">
        <v>9.1999999999999998E-3</v>
      </c>
      <c r="U42" s="603">
        <v>9.2999999999999992E-3</v>
      </c>
      <c r="V42" s="603">
        <v>4.4600000000000001E-2</v>
      </c>
      <c r="W42" s="603">
        <v>5.1400000000000001E-2</v>
      </c>
      <c r="X42" s="603">
        <v>4.2599999999999999E-2</v>
      </c>
      <c r="Y42" s="603">
        <v>4.3200000000000002E-2</v>
      </c>
      <c r="AA42" s="36">
        <v>8</v>
      </c>
      <c r="AB42" s="34" t="s">
        <v>42</v>
      </c>
      <c r="AC42" s="37">
        <f t="shared" si="0"/>
        <v>659.31</v>
      </c>
      <c r="AD42" s="37">
        <f t="shared" si="1"/>
        <v>1835.19</v>
      </c>
      <c r="AE42" s="37">
        <f t="shared" si="2"/>
        <v>583.29</v>
      </c>
      <c r="AF42" s="601">
        <f t="shared" si="4"/>
        <v>7.4000000000000003E-3</v>
      </c>
      <c r="AG42" s="601">
        <f t="shared" si="3"/>
        <v>3.4099999999999998E-2</v>
      </c>
    </row>
    <row r="43" spans="2:33" x14ac:dyDescent="0.35">
      <c r="B43" s="36">
        <v>9</v>
      </c>
      <c r="C43" s="34" t="s">
        <v>1380</v>
      </c>
      <c r="D43" s="35">
        <v>618.92257898120272</v>
      </c>
      <c r="E43" s="35">
        <v>595.01067792434606</v>
      </c>
      <c r="F43" s="35">
        <v>0</v>
      </c>
      <c r="G43" s="35">
        <v>0</v>
      </c>
      <c r="H43" s="35">
        <v>1321.1395464149998</v>
      </c>
      <c r="I43" s="35">
        <v>1452.39565597875</v>
      </c>
      <c r="J43" s="35">
        <v>0</v>
      </c>
      <c r="K43" s="35">
        <v>0</v>
      </c>
      <c r="L43" s="35">
        <v>539.29</v>
      </c>
      <c r="M43" s="35">
        <v>504.55</v>
      </c>
      <c r="N43" s="35">
        <v>0</v>
      </c>
      <c r="O43" s="35">
        <v>0</v>
      </c>
      <c r="Q43" s="44">
        <v>44743</v>
      </c>
      <c r="R43" s="603">
        <v>9.7999999999999997E-3</v>
      </c>
      <c r="S43" s="603">
        <v>1.6500000000000001E-2</v>
      </c>
      <c r="T43" s="603">
        <v>1.03E-2</v>
      </c>
      <c r="U43" s="603">
        <v>1.0200000000000001E-2</v>
      </c>
      <c r="V43" s="603">
        <v>4.58E-2</v>
      </c>
      <c r="W43" s="603">
        <v>7.5999999999999998E-2</v>
      </c>
      <c r="X43" s="603">
        <v>4.7100000000000003E-2</v>
      </c>
      <c r="Y43" s="603">
        <v>4.6399999999999997E-2</v>
      </c>
      <c r="AA43" s="36">
        <v>9</v>
      </c>
      <c r="AB43" s="34" t="s">
        <v>43</v>
      </c>
      <c r="AC43" s="37">
        <f t="shared" si="0"/>
        <v>0</v>
      </c>
      <c r="AD43" s="37">
        <f t="shared" si="1"/>
        <v>0</v>
      </c>
      <c r="AE43" s="37">
        <f t="shared" si="2"/>
        <v>0</v>
      </c>
      <c r="AF43" s="601">
        <f t="shared" si="4"/>
        <v>9.1999999999999998E-3</v>
      </c>
      <c r="AG43" s="601">
        <f t="shared" si="3"/>
        <v>4.2599999999999999E-2</v>
      </c>
    </row>
    <row r="44" spans="2:33" x14ac:dyDescent="0.35">
      <c r="B44" s="36">
        <v>10</v>
      </c>
      <c r="C44" s="34" t="s">
        <v>44</v>
      </c>
      <c r="D44" s="35">
        <v>690.77305839472524</v>
      </c>
      <c r="E44" s="35">
        <v>682.07947597775387</v>
      </c>
      <c r="F44" s="35">
        <v>672.13</v>
      </c>
      <c r="G44" s="35">
        <v>649.52</v>
      </c>
      <c r="H44" s="35">
        <v>1511.8263687824999</v>
      </c>
      <c r="I44" s="35">
        <v>1727.2311126525001</v>
      </c>
      <c r="J44" s="35">
        <v>1906.43</v>
      </c>
      <c r="K44" s="35">
        <v>1482.4555857719999</v>
      </c>
      <c r="L44" s="35">
        <v>597.99</v>
      </c>
      <c r="M44" s="35">
        <v>571.54999999999995</v>
      </c>
      <c r="N44" s="35">
        <v>592.27</v>
      </c>
      <c r="O44" s="35">
        <v>536.9</v>
      </c>
      <c r="Q44" s="44">
        <v>44713</v>
      </c>
      <c r="R44" s="603">
        <v>8.6E-3</v>
      </c>
      <c r="S44" s="603">
        <v>8.6999999999999994E-3</v>
      </c>
      <c r="T44" s="603">
        <v>7.9000000000000008E-3</v>
      </c>
      <c r="U44" s="603">
        <v>7.6E-3</v>
      </c>
      <c r="V44" s="603">
        <v>3.9800000000000002E-2</v>
      </c>
      <c r="W44" s="603">
        <v>3.9800000000000002E-2</v>
      </c>
      <c r="X44" s="603">
        <v>3.5999999999999997E-2</v>
      </c>
      <c r="Y44" s="603">
        <v>3.5200000000000002E-2</v>
      </c>
      <c r="AA44" s="36">
        <v>10</v>
      </c>
      <c r="AB44" s="34" t="s">
        <v>44</v>
      </c>
      <c r="AC44" s="37">
        <f t="shared" si="0"/>
        <v>672.13</v>
      </c>
      <c r="AD44" s="37">
        <f t="shared" si="1"/>
        <v>1906.43</v>
      </c>
      <c r="AE44" s="37">
        <f t="shared" si="2"/>
        <v>592.27</v>
      </c>
      <c r="AF44" s="601">
        <f t="shared" si="4"/>
        <v>1.03E-2</v>
      </c>
      <c r="AG44" s="601">
        <f t="shared" si="3"/>
        <v>4.7100000000000003E-2</v>
      </c>
    </row>
    <row r="45" spans="2:33" x14ac:dyDescent="0.35">
      <c r="D45" s="41">
        <v>3128</v>
      </c>
      <c r="E45" s="41">
        <v>3045</v>
      </c>
      <c r="F45" s="41">
        <v>3183</v>
      </c>
      <c r="G45" s="41">
        <v>3178</v>
      </c>
      <c r="H45" s="42">
        <v>44852</v>
      </c>
      <c r="I45" s="42">
        <v>44733</v>
      </c>
      <c r="J45" s="42">
        <v>45020</v>
      </c>
      <c r="K45" s="42">
        <v>45007</v>
      </c>
      <c r="L45" s="42"/>
      <c r="M45" s="42"/>
      <c r="N45" s="42"/>
      <c r="O45" s="42"/>
      <c r="Q45" s="44">
        <v>44682</v>
      </c>
      <c r="R45" s="603">
        <v>9.5999999999999992E-3</v>
      </c>
      <c r="S45" s="603">
        <v>1.0699999999999999E-2</v>
      </c>
      <c r="T45" s="603">
        <v>9.2999999999999992E-3</v>
      </c>
      <c r="U45" s="603">
        <v>9.4999999999999998E-3</v>
      </c>
      <c r="V45" s="604">
        <v>4.4600000000000001E-2</v>
      </c>
      <c r="W45" s="603">
        <v>4.9399999999999999E-2</v>
      </c>
      <c r="X45" s="603">
        <v>4.3400000000000001E-2</v>
      </c>
      <c r="Y45" s="603">
        <v>4.4200000000000003E-2</v>
      </c>
      <c r="AA45" s="40"/>
      <c r="AB45" s="40"/>
      <c r="AC45" s="41">
        <f>SUMIF($D$33:$G$33,$AA$33,D45:G45)</f>
        <v>3183</v>
      </c>
      <c r="AD45" s="38">
        <f t="shared" si="1"/>
        <v>45020</v>
      </c>
      <c r="AE45" s="38"/>
      <c r="AF45" s="601">
        <f t="shared" si="4"/>
        <v>7.9000000000000008E-3</v>
      </c>
      <c r="AG45" s="601">
        <f t="shared" si="3"/>
        <v>3.5999999999999997E-2</v>
      </c>
    </row>
    <row r="46" spans="2:33" x14ac:dyDescent="0.35">
      <c r="D46" s="40"/>
      <c r="E46" s="40"/>
      <c r="F46" s="40"/>
      <c r="G46" s="40"/>
      <c r="H46" s="40">
        <v>0.77</v>
      </c>
      <c r="I46" s="40">
        <v>0.75</v>
      </c>
      <c r="J46" s="40">
        <v>0.85</v>
      </c>
      <c r="K46" s="40">
        <v>0.7</v>
      </c>
      <c r="L46" s="40"/>
      <c r="M46" s="40"/>
      <c r="N46" s="40"/>
      <c r="O46" s="40"/>
      <c r="Q46" s="44">
        <v>44652</v>
      </c>
      <c r="R46" s="603">
        <v>7.4000000000000003E-3</v>
      </c>
      <c r="S46" s="603">
        <v>0.01</v>
      </c>
      <c r="T46" s="603">
        <v>7.4000000000000003E-3</v>
      </c>
      <c r="U46" s="603">
        <v>9.7000000000000003E-3</v>
      </c>
      <c r="V46" s="604">
        <v>4.4400000000000002E-2</v>
      </c>
      <c r="W46" s="603">
        <v>4.6600000000000003E-2</v>
      </c>
      <c r="X46" s="603">
        <v>3.4599999999999999E-2</v>
      </c>
      <c r="Y46" s="603">
        <v>4.2500000000000003E-2</v>
      </c>
      <c r="AA46" s="40"/>
      <c r="AB46" s="40"/>
      <c r="AC46" s="40"/>
      <c r="AD46" s="37">
        <f t="shared" si="1"/>
        <v>0.85</v>
      </c>
      <c r="AE46" s="37"/>
      <c r="AF46" s="601">
        <f t="shared" si="4"/>
        <v>9.2999999999999992E-3</v>
      </c>
      <c r="AG46" s="601">
        <f t="shared" si="3"/>
        <v>4.3400000000000001E-2</v>
      </c>
    </row>
    <row r="47" spans="2:33" x14ac:dyDescent="0.35">
      <c r="C47" s="634">
        <v>3</v>
      </c>
      <c r="D47" t="s">
        <v>1393</v>
      </c>
      <c r="Q47" s="44">
        <v>44621</v>
      </c>
      <c r="R47" s="603">
        <v>1.1000000000000001E-3</v>
      </c>
      <c r="S47" s="603">
        <v>2.3999999999999998E-3</v>
      </c>
      <c r="T47" s="603">
        <v>0</v>
      </c>
      <c r="U47" s="603">
        <v>0</v>
      </c>
      <c r="V47" s="604">
        <v>5.1999999999999998E-3</v>
      </c>
      <c r="W47" s="603">
        <v>1.0500000000000001E-2</v>
      </c>
      <c r="X47" s="603">
        <v>0</v>
      </c>
      <c r="Y47" s="603">
        <v>5.1999999999999998E-3</v>
      </c>
      <c r="AF47" s="601">
        <f t="shared" si="4"/>
        <v>7.4000000000000003E-3</v>
      </c>
      <c r="AG47" s="601">
        <f t="shared" si="3"/>
        <v>3.4599999999999999E-2</v>
      </c>
    </row>
    <row r="48" spans="2:33" x14ac:dyDescent="0.35">
      <c r="D48" t="s">
        <v>1333</v>
      </c>
      <c r="AF48" s="601">
        <f t="shared" si="4"/>
        <v>0</v>
      </c>
      <c r="AG48" s="601">
        <f t="shared" si="3"/>
        <v>0</v>
      </c>
    </row>
    <row r="49" spans="4:13" x14ac:dyDescent="0.35">
      <c r="D49" t="s">
        <v>1394</v>
      </c>
    </row>
    <row r="50" spans="4:13" x14ac:dyDescent="0.35">
      <c r="D50" t="s">
        <v>1395</v>
      </c>
    </row>
    <row r="51" spans="4:13" x14ac:dyDescent="0.35">
      <c r="M51" s="30" t="s">
        <v>3023</v>
      </c>
    </row>
  </sheetData>
  <sheetProtection algorithmName="SHA-512" hashValue="lazDHStcXYTpie9IyNVMfpK+J6Xfh92Bcg55VHguJ1okGsn5FS368lyLzlnyfO3QxdmWrA4da8JBK2cblNC1gw==" saltValue="hCitinGf5Rb6rt7vuP+Q1Q==" spinCount="100000" sheet="1" formatCells="0" formatColumns="0" formatRows="0" insertColumns="0" insertRows="0" insertHyperlinks="0" deleteColumns="0" deleteRows="0" sort="0" autoFilter="0" pivotTables="0"/>
  <mergeCells count="1">
    <mergeCell ref="AA33:AB33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F37:AF48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1"/>
  <dimension ref="A1:DC106"/>
  <sheetViews>
    <sheetView zoomScale="90" zoomScaleNormal="90" workbookViewId="0">
      <selection activeCell="I4" sqref="I4"/>
    </sheetView>
  </sheetViews>
  <sheetFormatPr defaultColWidth="9.1796875" defaultRowHeight="15" customHeight="1" x14ac:dyDescent="0.35"/>
  <cols>
    <col min="1" max="1" width="3.7265625" style="78" customWidth="1"/>
    <col min="2" max="2" width="3.7265625" style="110" customWidth="1"/>
    <col min="3" max="3" width="40.7265625" style="78" customWidth="1"/>
    <col min="4" max="4" width="11.7265625" style="78" customWidth="1"/>
    <col min="5" max="5" width="9.81640625" style="253" bestFit="1" customWidth="1"/>
    <col min="6" max="6" width="11" style="254" bestFit="1" customWidth="1"/>
    <col min="7" max="7" width="12.7265625" style="78" customWidth="1"/>
    <col min="8" max="107" width="11.7265625" style="78" customWidth="1"/>
    <col min="108" max="16384" width="9.1796875" style="78"/>
  </cols>
  <sheetData>
    <row r="1" spans="1:107" ht="15" customHeight="1" x14ac:dyDescent="0.35">
      <c r="A1" s="53"/>
    </row>
    <row r="2" spans="1:107" ht="15" customHeight="1" x14ac:dyDescent="0.35">
      <c r="B2" s="766" t="s">
        <v>977</v>
      </c>
      <c r="C2" s="767"/>
      <c r="D2" s="767"/>
      <c r="E2" s="767"/>
      <c r="F2" s="767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</row>
    <row r="3" spans="1:107" s="110" customFormat="1" ht="15" customHeight="1" x14ac:dyDescent="0.35">
      <c r="B3" s="256"/>
      <c r="C3" s="257"/>
      <c r="D3" s="257"/>
      <c r="E3" s="257"/>
      <c r="F3" s="258"/>
      <c r="G3" s="259" t="s">
        <v>51</v>
      </c>
      <c r="H3" s="260" t="s">
        <v>655</v>
      </c>
      <c r="I3" s="260" t="s">
        <v>656</v>
      </c>
      <c r="J3" s="260" t="s">
        <v>657</v>
      </c>
      <c r="K3" s="260" t="s">
        <v>658</v>
      </c>
      <c r="L3" s="260" t="s">
        <v>659</v>
      </c>
      <c r="M3" s="260" t="s">
        <v>660</v>
      </c>
      <c r="N3" s="260" t="s">
        <v>661</v>
      </c>
      <c r="O3" s="260" t="s">
        <v>662</v>
      </c>
      <c r="P3" s="260" t="s">
        <v>663</v>
      </c>
      <c r="Q3" s="260" t="s">
        <v>664</v>
      </c>
      <c r="R3" s="260" t="s">
        <v>665</v>
      </c>
      <c r="S3" s="260" t="s">
        <v>666</v>
      </c>
      <c r="T3" s="260" t="s">
        <v>667</v>
      </c>
      <c r="U3" s="260" t="s">
        <v>668</v>
      </c>
      <c r="V3" s="260" t="s">
        <v>669</v>
      </c>
      <c r="W3" s="260" t="s">
        <v>670</v>
      </c>
      <c r="X3" s="260" t="s">
        <v>671</v>
      </c>
      <c r="Y3" s="260" t="s">
        <v>672</v>
      </c>
      <c r="Z3" s="260" t="s">
        <v>673</v>
      </c>
      <c r="AA3" s="260" t="s">
        <v>674</v>
      </c>
      <c r="AB3" s="260" t="s">
        <v>675</v>
      </c>
      <c r="AC3" s="260" t="s">
        <v>676</v>
      </c>
      <c r="AD3" s="260" t="s">
        <v>677</v>
      </c>
      <c r="AE3" s="260" t="s">
        <v>678</v>
      </c>
      <c r="AF3" s="260" t="s">
        <v>679</v>
      </c>
      <c r="AG3" s="260" t="s">
        <v>680</v>
      </c>
      <c r="AH3" s="260" t="s">
        <v>681</v>
      </c>
      <c r="AI3" s="260" t="s">
        <v>682</v>
      </c>
      <c r="AJ3" s="260" t="s">
        <v>683</v>
      </c>
      <c r="AK3" s="260" t="s">
        <v>684</v>
      </c>
      <c r="AL3" s="260" t="s">
        <v>685</v>
      </c>
      <c r="AM3" s="260" t="s">
        <v>686</v>
      </c>
      <c r="AN3" s="260" t="s">
        <v>687</v>
      </c>
      <c r="AO3" s="260" t="s">
        <v>688</v>
      </c>
      <c r="AP3" s="260" t="s">
        <v>689</v>
      </c>
      <c r="AQ3" s="260" t="s">
        <v>690</v>
      </c>
      <c r="AR3" s="260" t="s">
        <v>691</v>
      </c>
      <c r="AS3" s="260" t="s">
        <v>692</v>
      </c>
      <c r="AT3" s="260" t="s">
        <v>693</v>
      </c>
      <c r="AU3" s="260" t="s">
        <v>694</v>
      </c>
      <c r="AV3" s="260" t="s">
        <v>695</v>
      </c>
      <c r="AW3" s="260" t="s">
        <v>696</v>
      </c>
      <c r="AX3" s="260" t="s">
        <v>697</v>
      </c>
      <c r="AY3" s="260" t="s">
        <v>698</v>
      </c>
      <c r="AZ3" s="260" t="s">
        <v>699</v>
      </c>
      <c r="BA3" s="260" t="s">
        <v>700</v>
      </c>
      <c r="BB3" s="260" t="s">
        <v>701</v>
      </c>
      <c r="BC3" s="260" t="s">
        <v>702</v>
      </c>
      <c r="BD3" s="260" t="s">
        <v>703</v>
      </c>
      <c r="BE3" s="260" t="s">
        <v>704</v>
      </c>
      <c r="BF3" s="260" t="s">
        <v>1563</v>
      </c>
      <c r="BG3" s="260" t="s">
        <v>1564</v>
      </c>
      <c r="BH3" s="260" t="s">
        <v>1565</v>
      </c>
      <c r="BI3" s="260" t="s">
        <v>1566</v>
      </c>
      <c r="BJ3" s="260" t="s">
        <v>1567</v>
      </c>
      <c r="BK3" s="260" t="s">
        <v>1568</v>
      </c>
      <c r="BL3" s="260" t="s">
        <v>1569</v>
      </c>
      <c r="BM3" s="260" t="s">
        <v>1570</v>
      </c>
      <c r="BN3" s="260" t="s">
        <v>1571</v>
      </c>
      <c r="BO3" s="260" t="s">
        <v>1572</v>
      </c>
      <c r="BP3" s="260" t="s">
        <v>1573</v>
      </c>
      <c r="BQ3" s="260" t="s">
        <v>1574</v>
      </c>
      <c r="BR3" s="260" t="s">
        <v>1575</v>
      </c>
      <c r="BS3" s="260" t="s">
        <v>1576</v>
      </c>
      <c r="BT3" s="260" t="s">
        <v>1577</v>
      </c>
      <c r="BU3" s="260" t="s">
        <v>1578</v>
      </c>
      <c r="BV3" s="260" t="s">
        <v>1579</v>
      </c>
      <c r="BW3" s="260" t="s">
        <v>1580</v>
      </c>
      <c r="BX3" s="260" t="s">
        <v>1581</v>
      </c>
      <c r="BY3" s="260" t="s">
        <v>1582</v>
      </c>
      <c r="BZ3" s="260" t="s">
        <v>1583</v>
      </c>
      <c r="CA3" s="260" t="s">
        <v>1584</v>
      </c>
      <c r="CB3" s="260" t="s">
        <v>1585</v>
      </c>
      <c r="CC3" s="260" t="s">
        <v>1586</v>
      </c>
      <c r="CD3" s="260" t="s">
        <v>1587</v>
      </c>
      <c r="CE3" s="260" t="s">
        <v>1588</v>
      </c>
      <c r="CF3" s="260" t="s">
        <v>1589</v>
      </c>
      <c r="CG3" s="260" t="s">
        <v>1590</v>
      </c>
      <c r="CH3" s="260" t="s">
        <v>1591</v>
      </c>
      <c r="CI3" s="260" t="s">
        <v>1592</v>
      </c>
      <c r="CJ3" s="260" t="s">
        <v>1593</v>
      </c>
      <c r="CK3" s="260" t="s">
        <v>1594</v>
      </c>
      <c r="CL3" s="260" t="s">
        <v>1595</v>
      </c>
      <c r="CM3" s="260" t="s">
        <v>1596</v>
      </c>
      <c r="CN3" s="260" t="s">
        <v>1597</v>
      </c>
      <c r="CO3" s="260" t="s">
        <v>1598</v>
      </c>
      <c r="CP3" s="260" t="s">
        <v>1599</v>
      </c>
      <c r="CQ3" s="260" t="s">
        <v>1600</v>
      </c>
      <c r="CR3" s="260" t="s">
        <v>1601</v>
      </c>
      <c r="CS3" s="260" t="s">
        <v>1602</v>
      </c>
      <c r="CT3" s="260" t="s">
        <v>1603</v>
      </c>
      <c r="CU3" s="260" t="s">
        <v>1604</v>
      </c>
      <c r="CV3" s="260" t="s">
        <v>1605</v>
      </c>
      <c r="CW3" s="260" t="s">
        <v>1606</v>
      </c>
      <c r="CX3" s="260" t="s">
        <v>1607</v>
      </c>
      <c r="CY3" s="260" t="s">
        <v>1608</v>
      </c>
      <c r="CZ3" s="260" t="s">
        <v>1609</v>
      </c>
      <c r="DA3" s="260" t="s">
        <v>1610</v>
      </c>
      <c r="DB3" s="260" t="s">
        <v>1611</v>
      </c>
      <c r="DC3" s="260" t="s">
        <v>1612</v>
      </c>
    </row>
    <row r="4" spans="1:107" s="110" customFormat="1" ht="15" customHeight="1" x14ac:dyDescent="0.35">
      <c r="B4" s="256">
        <v>1</v>
      </c>
      <c r="C4" s="354" t="s">
        <v>3028</v>
      </c>
      <c r="D4" s="257"/>
      <c r="E4" s="257"/>
      <c r="F4" s="258"/>
      <c r="G4" s="259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</row>
    <row r="5" spans="1:107" s="110" customFormat="1" ht="15" customHeight="1" x14ac:dyDescent="0.35">
      <c r="B5" s="401">
        <v>2</v>
      </c>
      <c r="C5" s="402" t="s">
        <v>122</v>
      </c>
      <c r="D5" s="403"/>
      <c r="E5" s="403"/>
      <c r="F5" s="404"/>
      <c r="G5" s="405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A5" s="406"/>
      <c r="AB5" s="406"/>
      <c r="AC5" s="406"/>
      <c r="AD5" s="406"/>
      <c r="AE5" s="406"/>
      <c r="AF5" s="406"/>
      <c r="AG5" s="406"/>
      <c r="AH5" s="406"/>
      <c r="AI5" s="406"/>
      <c r="AJ5" s="406"/>
      <c r="AK5" s="406"/>
      <c r="AL5" s="406"/>
      <c r="AM5" s="406"/>
      <c r="AN5" s="406"/>
      <c r="AO5" s="406"/>
      <c r="AP5" s="406"/>
      <c r="AQ5" s="406"/>
      <c r="AR5" s="406"/>
      <c r="AS5" s="406"/>
      <c r="AT5" s="406"/>
      <c r="AU5" s="406"/>
      <c r="AV5" s="406"/>
      <c r="AW5" s="406"/>
      <c r="AX5" s="406"/>
      <c r="AY5" s="406"/>
      <c r="AZ5" s="406"/>
      <c r="BA5" s="406"/>
      <c r="BB5" s="406"/>
      <c r="BC5" s="406"/>
      <c r="BD5" s="406"/>
      <c r="BE5" s="406"/>
      <c r="BF5" s="406"/>
      <c r="BG5" s="406"/>
      <c r="BH5" s="406"/>
      <c r="BI5" s="406"/>
      <c r="BJ5" s="406"/>
      <c r="BK5" s="406"/>
      <c r="BL5" s="406"/>
      <c r="BM5" s="406"/>
      <c r="BN5" s="406"/>
      <c r="BO5" s="406"/>
      <c r="BP5" s="406"/>
      <c r="BQ5" s="406"/>
      <c r="BR5" s="406"/>
      <c r="BS5" s="406"/>
      <c r="BT5" s="406"/>
      <c r="BU5" s="406"/>
      <c r="BV5" s="406"/>
      <c r="BW5" s="406"/>
      <c r="BX5" s="406"/>
      <c r="BY5" s="406"/>
      <c r="BZ5" s="406"/>
      <c r="CA5" s="406"/>
      <c r="CB5" s="406"/>
      <c r="CC5" s="406"/>
      <c r="CD5" s="406"/>
      <c r="CE5" s="406"/>
      <c r="CF5" s="406"/>
      <c r="CG5" s="406"/>
      <c r="CH5" s="406"/>
      <c r="CI5" s="406"/>
      <c r="CJ5" s="406"/>
      <c r="CK5" s="406"/>
      <c r="CL5" s="406"/>
      <c r="CM5" s="406"/>
      <c r="CN5" s="406"/>
      <c r="CO5" s="406"/>
      <c r="CP5" s="406"/>
      <c r="CQ5" s="406"/>
      <c r="CR5" s="406"/>
      <c r="CS5" s="406"/>
      <c r="CT5" s="406"/>
      <c r="CU5" s="406"/>
      <c r="CV5" s="406"/>
      <c r="CW5" s="406"/>
      <c r="CX5" s="406"/>
      <c r="CY5" s="406"/>
      <c r="CZ5" s="406"/>
      <c r="DA5" s="406"/>
      <c r="DB5" s="406"/>
      <c r="DC5" s="406"/>
    </row>
    <row r="6" spans="1:107" ht="15" customHeight="1" x14ac:dyDescent="0.35">
      <c r="B6" s="256">
        <v>3</v>
      </c>
      <c r="C6" s="261" t="s">
        <v>705</v>
      </c>
      <c r="D6" s="261"/>
      <c r="E6" s="262" t="s">
        <v>706</v>
      </c>
      <c r="F6" s="268" t="s">
        <v>867</v>
      </c>
      <c r="G6" s="271">
        <f>SUM(H6:DC6)</f>
        <v>0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 ht="15" customHeight="1" x14ac:dyDescent="0.35">
      <c r="B7" s="256">
        <v>4</v>
      </c>
      <c r="C7" s="261" t="s">
        <v>707</v>
      </c>
      <c r="D7" s="261"/>
      <c r="E7" s="267" t="s">
        <v>71</v>
      </c>
      <c r="F7" s="337" t="s">
        <v>1068</v>
      </c>
      <c r="G7" s="273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</row>
    <row r="8" spans="1:107" ht="15" customHeight="1" x14ac:dyDescent="0.35">
      <c r="B8" s="885">
        <v>5</v>
      </c>
      <c r="C8" s="261" t="s">
        <v>1058</v>
      </c>
      <c r="D8" s="261"/>
      <c r="E8" s="267" t="s">
        <v>71</v>
      </c>
      <c r="F8" s="337" t="s">
        <v>1069</v>
      </c>
      <c r="G8" s="271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</row>
    <row r="9" spans="1:107" ht="15" customHeight="1" x14ac:dyDescent="0.35">
      <c r="B9" s="887"/>
      <c r="C9" s="261" t="s">
        <v>1059</v>
      </c>
      <c r="D9" s="261"/>
      <c r="E9" s="267" t="s">
        <v>71</v>
      </c>
      <c r="F9" s="337" t="s">
        <v>1070</v>
      </c>
      <c r="G9" s="271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</row>
    <row r="10" spans="1:107" ht="15" customHeight="1" x14ac:dyDescent="0.35">
      <c r="B10" s="256">
        <v>6</v>
      </c>
      <c r="C10" s="261" t="s">
        <v>55</v>
      </c>
      <c r="D10" s="261"/>
      <c r="E10" s="267"/>
      <c r="F10" s="268" t="s">
        <v>868</v>
      </c>
      <c r="G10" s="271">
        <f>SUM(H10:DC10)</f>
        <v>0</v>
      </c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</row>
    <row r="11" spans="1:107" ht="15" customHeight="1" x14ac:dyDescent="0.35">
      <c r="B11" s="335">
        <v>7</v>
      </c>
      <c r="C11" s="261" t="s">
        <v>59</v>
      </c>
      <c r="D11" s="261"/>
      <c r="E11" s="267" t="s">
        <v>5</v>
      </c>
      <c r="F11" s="268" t="s">
        <v>615</v>
      </c>
      <c r="G11" s="280">
        <f>SUM(H11:DC11)</f>
        <v>0</v>
      </c>
      <c r="H11" s="278">
        <f>IF(H8=0,0,(H6*0.736*H10)/H8)</f>
        <v>0</v>
      </c>
      <c r="I11" s="278">
        <f t="shared" ref="I11:BD11" si="0">IF(I8=0,0,(I6*0.736*I10)/I8)</f>
        <v>0</v>
      </c>
      <c r="J11" s="278">
        <f t="shared" si="0"/>
        <v>0</v>
      </c>
      <c r="K11" s="278">
        <f t="shared" si="0"/>
        <v>0</v>
      </c>
      <c r="L11" s="278">
        <f t="shared" si="0"/>
        <v>0</v>
      </c>
      <c r="M11" s="278">
        <f t="shared" si="0"/>
        <v>0</v>
      </c>
      <c r="N11" s="278">
        <f t="shared" si="0"/>
        <v>0</v>
      </c>
      <c r="O11" s="278">
        <f t="shared" si="0"/>
        <v>0</v>
      </c>
      <c r="P11" s="278">
        <f t="shared" si="0"/>
        <v>0</v>
      </c>
      <c r="Q11" s="278">
        <f t="shared" si="0"/>
        <v>0</v>
      </c>
      <c r="R11" s="278">
        <f t="shared" si="0"/>
        <v>0</v>
      </c>
      <c r="S11" s="278">
        <f t="shared" si="0"/>
        <v>0</v>
      </c>
      <c r="T11" s="278">
        <f t="shared" si="0"/>
        <v>0</v>
      </c>
      <c r="U11" s="278">
        <f t="shared" si="0"/>
        <v>0</v>
      </c>
      <c r="V11" s="278">
        <f t="shared" si="0"/>
        <v>0</v>
      </c>
      <c r="W11" s="278">
        <f t="shared" si="0"/>
        <v>0</v>
      </c>
      <c r="X11" s="278">
        <f t="shared" si="0"/>
        <v>0</v>
      </c>
      <c r="Y11" s="278">
        <f t="shared" si="0"/>
        <v>0</v>
      </c>
      <c r="Z11" s="278">
        <f t="shared" si="0"/>
        <v>0</v>
      </c>
      <c r="AA11" s="278">
        <f t="shared" si="0"/>
        <v>0</v>
      </c>
      <c r="AB11" s="278">
        <f t="shared" si="0"/>
        <v>0</v>
      </c>
      <c r="AC11" s="278">
        <f t="shared" si="0"/>
        <v>0</v>
      </c>
      <c r="AD11" s="278">
        <f t="shared" si="0"/>
        <v>0</v>
      </c>
      <c r="AE11" s="278">
        <f t="shared" si="0"/>
        <v>0</v>
      </c>
      <c r="AF11" s="278">
        <f t="shared" si="0"/>
        <v>0</v>
      </c>
      <c r="AG11" s="278">
        <f t="shared" si="0"/>
        <v>0</v>
      </c>
      <c r="AH11" s="278">
        <f t="shared" si="0"/>
        <v>0</v>
      </c>
      <c r="AI11" s="278">
        <f t="shared" si="0"/>
        <v>0</v>
      </c>
      <c r="AJ11" s="278">
        <f t="shared" si="0"/>
        <v>0</v>
      </c>
      <c r="AK11" s="278">
        <f t="shared" si="0"/>
        <v>0</v>
      </c>
      <c r="AL11" s="278">
        <f t="shared" si="0"/>
        <v>0</v>
      </c>
      <c r="AM11" s="278">
        <f t="shared" si="0"/>
        <v>0</v>
      </c>
      <c r="AN11" s="278">
        <f t="shared" si="0"/>
        <v>0</v>
      </c>
      <c r="AO11" s="278">
        <f t="shared" si="0"/>
        <v>0</v>
      </c>
      <c r="AP11" s="278">
        <f t="shared" si="0"/>
        <v>0</v>
      </c>
      <c r="AQ11" s="278">
        <f t="shared" si="0"/>
        <v>0</v>
      </c>
      <c r="AR11" s="278">
        <f t="shared" si="0"/>
        <v>0</v>
      </c>
      <c r="AS11" s="278">
        <f t="shared" si="0"/>
        <v>0</v>
      </c>
      <c r="AT11" s="278">
        <f t="shared" si="0"/>
        <v>0</v>
      </c>
      <c r="AU11" s="278">
        <f t="shared" si="0"/>
        <v>0</v>
      </c>
      <c r="AV11" s="278">
        <f t="shared" si="0"/>
        <v>0</v>
      </c>
      <c r="AW11" s="278">
        <f t="shared" si="0"/>
        <v>0</v>
      </c>
      <c r="AX11" s="278">
        <f t="shared" si="0"/>
        <v>0</v>
      </c>
      <c r="AY11" s="278">
        <f t="shared" si="0"/>
        <v>0</v>
      </c>
      <c r="AZ11" s="278">
        <f t="shared" si="0"/>
        <v>0</v>
      </c>
      <c r="BA11" s="278">
        <f t="shared" si="0"/>
        <v>0</v>
      </c>
      <c r="BB11" s="278">
        <f t="shared" si="0"/>
        <v>0</v>
      </c>
      <c r="BC11" s="278">
        <f t="shared" si="0"/>
        <v>0</v>
      </c>
      <c r="BD11" s="278">
        <f t="shared" si="0"/>
        <v>0</v>
      </c>
      <c r="BE11" s="278">
        <f t="shared" ref="BE11:DC11" si="1">IF(BE8=0,0,(BE6*0.736*BE10)/BE8)</f>
        <v>0</v>
      </c>
      <c r="BF11" s="278">
        <f t="shared" si="1"/>
        <v>0</v>
      </c>
      <c r="BG11" s="278">
        <f t="shared" si="1"/>
        <v>0</v>
      </c>
      <c r="BH11" s="278">
        <f t="shared" si="1"/>
        <v>0</v>
      </c>
      <c r="BI11" s="278">
        <f t="shared" si="1"/>
        <v>0</v>
      </c>
      <c r="BJ11" s="278">
        <f t="shared" si="1"/>
        <v>0</v>
      </c>
      <c r="BK11" s="278">
        <f t="shared" si="1"/>
        <v>0</v>
      </c>
      <c r="BL11" s="278">
        <f t="shared" si="1"/>
        <v>0</v>
      </c>
      <c r="BM11" s="278">
        <f t="shared" si="1"/>
        <v>0</v>
      </c>
      <c r="BN11" s="278">
        <f t="shared" si="1"/>
        <v>0</v>
      </c>
      <c r="BO11" s="278">
        <f t="shared" si="1"/>
        <v>0</v>
      </c>
      <c r="BP11" s="278">
        <f t="shared" si="1"/>
        <v>0</v>
      </c>
      <c r="BQ11" s="278">
        <f t="shared" si="1"/>
        <v>0</v>
      </c>
      <c r="BR11" s="278">
        <f t="shared" si="1"/>
        <v>0</v>
      </c>
      <c r="BS11" s="278">
        <f t="shared" si="1"/>
        <v>0</v>
      </c>
      <c r="BT11" s="278">
        <f t="shared" si="1"/>
        <v>0</v>
      </c>
      <c r="BU11" s="278">
        <f t="shared" si="1"/>
        <v>0</v>
      </c>
      <c r="BV11" s="278">
        <f t="shared" si="1"/>
        <v>0</v>
      </c>
      <c r="BW11" s="278">
        <f t="shared" si="1"/>
        <v>0</v>
      </c>
      <c r="BX11" s="278">
        <f t="shared" si="1"/>
        <v>0</v>
      </c>
      <c r="BY11" s="278">
        <f t="shared" si="1"/>
        <v>0</v>
      </c>
      <c r="BZ11" s="278">
        <f t="shared" si="1"/>
        <v>0</v>
      </c>
      <c r="CA11" s="278">
        <f t="shared" si="1"/>
        <v>0</v>
      </c>
      <c r="CB11" s="278">
        <f t="shared" si="1"/>
        <v>0</v>
      </c>
      <c r="CC11" s="278">
        <f t="shared" si="1"/>
        <v>0</v>
      </c>
      <c r="CD11" s="278">
        <f t="shared" si="1"/>
        <v>0</v>
      </c>
      <c r="CE11" s="278">
        <f t="shared" si="1"/>
        <v>0</v>
      </c>
      <c r="CF11" s="278">
        <f t="shared" si="1"/>
        <v>0</v>
      </c>
      <c r="CG11" s="278">
        <f t="shared" si="1"/>
        <v>0</v>
      </c>
      <c r="CH11" s="278">
        <f t="shared" si="1"/>
        <v>0</v>
      </c>
      <c r="CI11" s="278">
        <f t="shared" si="1"/>
        <v>0</v>
      </c>
      <c r="CJ11" s="278">
        <f t="shared" si="1"/>
        <v>0</v>
      </c>
      <c r="CK11" s="278">
        <f t="shared" si="1"/>
        <v>0</v>
      </c>
      <c r="CL11" s="278">
        <f t="shared" si="1"/>
        <v>0</v>
      </c>
      <c r="CM11" s="278">
        <f t="shared" si="1"/>
        <v>0</v>
      </c>
      <c r="CN11" s="278">
        <f t="shared" si="1"/>
        <v>0</v>
      </c>
      <c r="CO11" s="278">
        <f t="shared" si="1"/>
        <v>0</v>
      </c>
      <c r="CP11" s="278">
        <f t="shared" si="1"/>
        <v>0</v>
      </c>
      <c r="CQ11" s="278">
        <f t="shared" si="1"/>
        <v>0</v>
      </c>
      <c r="CR11" s="278">
        <f t="shared" si="1"/>
        <v>0</v>
      </c>
      <c r="CS11" s="278">
        <f t="shared" si="1"/>
        <v>0</v>
      </c>
      <c r="CT11" s="278">
        <f t="shared" si="1"/>
        <v>0</v>
      </c>
      <c r="CU11" s="278">
        <f t="shared" si="1"/>
        <v>0</v>
      </c>
      <c r="CV11" s="278">
        <f t="shared" si="1"/>
        <v>0</v>
      </c>
      <c r="CW11" s="278">
        <f t="shared" si="1"/>
        <v>0</v>
      </c>
      <c r="CX11" s="278">
        <f t="shared" si="1"/>
        <v>0</v>
      </c>
      <c r="CY11" s="278">
        <f t="shared" si="1"/>
        <v>0</v>
      </c>
      <c r="CZ11" s="278">
        <f t="shared" si="1"/>
        <v>0</v>
      </c>
      <c r="DA11" s="278">
        <f t="shared" si="1"/>
        <v>0</v>
      </c>
      <c r="DB11" s="278">
        <f t="shared" si="1"/>
        <v>0</v>
      </c>
      <c r="DC11" s="278">
        <f t="shared" si="1"/>
        <v>0</v>
      </c>
    </row>
    <row r="12" spans="1:107" ht="15" customHeight="1" x14ac:dyDescent="0.35">
      <c r="B12" s="335">
        <v>8</v>
      </c>
      <c r="C12" s="261" t="s">
        <v>644</v>
      </c>
      <c r="D12" s="261"/>
      <c r="E12" s="267" t="s">
        <v>5</v>
      </c>
      <c r="F12" s="268" t="s">
        <v>1004</v>
      </c>
      <c r="G12" s="280">
        <f>SUM(H12:DC12)</f>
        <v>0</v>
      </c>
      <c r="H12" s="278">
        <f>IF(H9=0,0,H11*H7*(H8/H9))</f>
        <v>0</v>
      </c>
      <c r="I12" s="278">
        <f t="shared" ref="I12:BD12" si="2">IF(I9=0,0,I11*I7*(I8/I9))</f>
        <v>0</v>
      </c>
      <c r="J12" s="278">
        <f t="shared" si="2"/>
        <v>0</v>
      </c>
      <c r="K12" s="278">
        <f t="shared" si="2"/>
        <v>0</v>
      </c>
      <c r="L12" s="278">
        <f t="shared" si="2"/>
        <v>0</v>
      </c>
      <c r="M12" s="278">
        <f t="shared" si="2"/>
        <v>0</v>
      </c>
      <c r="N12" s="278">
        <f t="shared" si="2"/>
        <v>0</v>
      </c>
      <c r="O12" s="278">
        <f t="shared" si="2"/>
        <v>0</v>
      </c>
      <c r="P12" s="278">
        <f t="shared" si="2"/>
        <v>0</v>
      </c>
      <c r="Q12" s="278">
        <f t="shared" si="2"/>
        <v>0</v>
      </c>
      <c r="R12" s="278">
        <f t="shared" si="2"/>
        <v>0</v>
      </c>
      <c r="S12" s="278">
        <f t="shared" si="2"/>
        <v>0</v>
      </c>
      <c r="T12" s="278">
        <f t="shared" si="2"/>
        <v>0</v>
      </c>
      <c r="U12" s="278">
        <f t="shared" si="2"/>
        <v>0</v>
      </c>
      <c r="V12" s="278">
        <f t="shared" si="2"/>
        <v>0</v>
      </c>
      <c r="W12" s="278">
        <f t="shared" si="2"/>
        <v>0</v>
      </c>
      <c r="X12" s="278">
        <f t="shared" si="2"/>
        <v>0</v>
      </c>
      <c r="Y12" s="278">
        <f t="shared" si="2"/>
        <v>0</v>
      </c>
      <c r="Z12" s="278">
        <f t="shared" si="2"/>
        <v>0</v>
      </c>
      <c r="AA12" s="278">
        <f t="shared" si="2"/>
        <v>0</v>
      </c>
      <c r="AB12" s="278">
        <f t="shared" si="2"/>
        <v>0</v>
      </c>
      <c r="AC12" s="278">
        <f t="shared" si="2"/>
        <v>0</v>
      </c>
      <c r="AD12" s="278">
        <f t="shared" si="2"/>
        <v>0</v>
      </c>
      <c r="AE12" s="278">
        <f t="shared" si="2"/>
        <v>0</v>
      </c>
      <c r="AF12" s="278">
        <f t="shared" si="2"/>
        <v>0</v>
      </c>
      <c r="AG12" s="278">
        <f t="shared" si="2"/>
        <v>0</v>
      </c>
      <c r="AH12" s="278">
        <f t="shared" si="2"/>
        <v>0</v>
      </c>
      <c r="AI12" s="278">
        <f t="shared" si="2"/>
        <v>0</v>
      </c>
      <c r="AJ12" s="278">
        <f t="shared" si="2"/>
        <v>0</v>
      </c>
      <c r="AK12" s="278">
        <f t="shared" si="2"/>
        <v>0</v>
      </c>
      <c r="AL12" s="278">
        <f t="shared" si="2"/>
        <v>0</v>
      </c>
      <c r="AM12" s="278">
        <f t="shared" si="2"/>
        <v>0</v>
      </c>
      <c r="AN12" s="278">
        <f t="shared" si="2"/>
        <v>0</v>
      </c>
      <c r="AO12" s="278">
        <f t="shared" si="2"/>
        <v>0</v>
      </c>
      <c r="AP12" s="278">
        <f t="shared" si="2"/>
        <v>0</v>
      </c>
      <c r="AQ12" s="278">
        <f t="shared" si="2"/>
        <v>0</v>
      </c>
      <c r="AR12" s="278">
        <f t="shared" si="2"/>
        <v>0</v>
      </c>
      <c r="AS12" s="278">
        <f t="shared" si="2"/>
        <v>0</v>
      </c>
      <c r="AT12" s="278">
        <f t="shared" si="2"/>
        <v>0</v>
      </c>
      <c r="AU12" s="278">
        <f t="shared" si="2"/>
        <v>0</v>
      </c>
      <c r="AV12" s="278">
        <f t="shared" si="2"/>
        <v>0</v>
      </c>
      <c r="AW12" s="278">
        <f t="shared" si="2"/>
        <v>0</v>
      </c>
      <c r="AX12" s="278">
        <f t="shared" si="2"/>
        <v>0</v>
      </c>
      <c r="AY12" s="278">
        <f t="shared" si="2"/>
        <v>0</v>
      </c>
      <c r="AZ12" s="278">
        <f t="shared" si="2"/>
        <v>0</v>
      </c>
      <c r="BA12" s="278">
        <f t="shared" si="2"/>
        <v>0</v>
      </c>
      <c r="BB12" s="278">
        <f t="shared" si="2"/>
        <v>0</v>
      </c>
      <c r="BC12" s="278">
        <f t="shared" si="2"/>
        <v>0</v>
      </c>
      <c r="BD12" s="278">
        <f t="shared" si="2"/>
        <v>0</v>
      </c>
      <c r="BE12" s="278">
        <f t="shared" ref="BE12:DC12" si="3">IF(BE9=0,0,BE11*BE7*(BE8/BE9))</f>
        <v>0</v>
      </c>
      <c r="BF12" s="278">
        <f t="shared" si="3"/>
        <v>0</v>
      </c>
      <c r="BG12" s="278">
        <f t="shared" si="3"/>
        <v>0</v>
      </c>
      <c r="BH12" s="278">
        <f t="shared" si="3"/>
        <v>0</v>
      </c>
      <c r="BI12" s="278">
        <f t="shared" si="3"/>
        <v>0</v>
      </c>
      <c r="BJ12" s="278">
        <f t="shared" si="3"/>
        <v>0</v>
      </c>
      <c r="BK12" s="278">
        <f t="shared" si="3"/>
        <v>0</v>
      </c>
      <c r="BL12" s="278">
        <f t="shared" si="3"/>
        <v>0</v>
      </c>
      <c r="BM12" s="278">
        <f t="shared" si="3"/>
        <v>0</v>
      </c>
      <c r="BN12" s="278">
        <f t="shared" si="3"/>
        <v>0</v>
      </c>
      <c r="BO12" s="278">
        <f t="shared" si="3"/>
        <v>0</v>
      </c>
      <c r="BP12" s="278">
        <f t="shared" si="3"/>
        <v>0</v>
      </c>
      <c r="BQ12" s="278">
        <f t="shared" si="3"/>
        <v>0</v>
      </c>
      <c r="BR12" s="278">
        <f t="shared" si="3"/>
        <v>0</v>
      </c>
      <c r="BS12" s="278">
        <f t="shared" si="3"/>
        <v>0</v>
      </c>
      <c r="BT12" s="278">
        <f t="shared" si="3"/>
        <v>0</v>
      </c>
      <c r="BU12" s="278">
        <f t="shared" si="3"/>
        <v>0</v>
      </c>
      <c r="BV12" s="278">
        <f t="shared" si="3"/>
        <v>0</v>
      </c>
      <c r="BW12" s="278">
        <f t="shared" si="3"/>
        <v>0</v>
      </c>
      <c r="BX12" s="278">
        <f t="shared" si="3"/>
        <v>0</v>
      </c>
      <c r="BY12" s="278">
        <f t="shared" si="3"/>
        <v>0</v>
      </c>
      <c r="BZ12" s="278">
        <f t="shared" si="3"/>
        <v>0</v>
      </c>
      <c r="CA12" s="278">
        <f t="shared" si="3"/>
        <v>0</v>
      </c>
      <c r="CB12" s="278">
        <f t="shared" si="3"/>
        <v>0</v>
      </c>
      <c r="CC12" s="278">
        <f t="shared" si="3"/>
        <v>0</v>
      </c>
      <c r="CD12" s="278">
        <f t="shared" si="3"/>
        <v>0</v>
      </c>
      <c r="CE12" s="278">
        <f t="shared" si="3"/>
        <v>0</v>
      </c>
      <c r="CF12" s="278">
        <f t="shared" si="3"/>
        <v>0</v>
      </c>
      <c r="CG12" s="278">
        <f t="shared" si="3"/>
        <v>0</v>
      </c>
      <c r="CH12" s="278">
        <f t="shared" si="3"/>
        <v>0</v>
      </c>
      <c r="CI12" s="278">
        <f t="shared" si="3"/>
        <v>0</v>
      </c>
      <c r="CJ12" s="278">
        <f t="shared" si="3"/>
        <v>0</v>
      </c>
      <c r="CK12" s="278">
        <f t="shared" si="3"/>
        <v>0</v>
      </c>
      <c r="CL12" s="278">
        <f t="shared" si="3"/>
        <v>0</v>
      </c>
      <c r="CM12" s="278">
        <f t="shared" si="3"/>
        <v>0</v>
      </c>
      <c r="CN12" s="278">
        <f t="shared" si="3"/>
        <v>0</v>
      </c>
      <c r="CO12" s="278">
        <f t="shared" si="3"/>
        <v>0</v>
      </c>
      <c r="CP12" s="278">
        <f t="shared" si="3"/>
        <v>0</v>
      </c>
      <c r="CQ12" s="278">
        <f t="shared" si="3"/>
        <v>0</v>
      </c>
      <c r="CR12" s="278">
        <f t="shared" si="3"/>
        <v>0</v>
      </c>
      <c r="CS12" s="278">
        <f t="shared" si="3"/>
        <v>0</v>
      </c>
      <c r="CT12" s="278">
        <f t="shared" si="3"/>
        <v>0</v>
      </c>
      <c r="CU12" s="278">
        <f t="shared" si="3"/>
        <v>0</v>
      </c>
      <c r="CV12" s="278">
        <f t="shared" si="3"/>
        <v>0</v>
      </c>
      <c r="CW12" s="278">
        <f t="shared" si="3"/>
        <v>0</v>
      </c>
      <c r="CX12" s="278">
        <f t="shared" si="3"/>
        <v>0</v>
      </c>
      <c r="CY12" s="278">
        <f t="shared" si="3"/>
        <v>0</v>
      </c>
      <c r="CZ12" s="278">
        <f t="shared" si="3"/>
        <v>0</v>
      </c>
      <c r="DA12" s="278">
        <f t="shared" si="3"/>
        <v>0</v>
      </c>
      <c r="DB12" s="278">
        <f t="shared" si="3"/>
        <v>0</v>
      </c>
      <c r="DC12" s="278">
        <f t="shared" si="3"/>
        <v>0</v>
      </c>
    </row>
    <row r="13" spans="1:107" ht="15" customHeight="1" x14ac:dyDescent="0.35">
      <c r="B13" s="885">
        <v>9</v>
      </c>
      <c r="C13" s="261" t="s">
        <v>66</v>
      </c>
      <c r="D13" s="261"/>
      <c r="E13" s="267" t="s">
        <v>68</v>
      </c>
      <c r="F13" s="268"/>
      <c r="G13" s="273" t="str">
        <f>IF(COUNTA(H13:DC13)=0,"",IF(OR(LARGE(H13:DC13,1)&gt;24,SMALL(H13:DC13,1)&lt;0),"ERRO",""))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</row>
    <row r="14" spans="1:107" ht="15" customHeight="1" x14ac:dyDescent="0.35">
      <c r="B14" s="886"/>
      <c r="C14" s="275" t="s">
        <v>67</v>
      </c>
      <c r="D14" s="275"/>
      <c r="E14" s="276" t="s">
        <v>69</v>
      </c>
      <c r="F14" s="268"/>
      <c r="G14" s="273" t="str">
        <f>IF(COUNTA(H14:DC14)=0,"",IF(OR(LARGE(H14:DC14,1)&gt;365,SMALL(H14:DC14,1)&lt;0),"ERRO",""))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35">
      <c r="B15" s="887"/>
      <c r="C15" s="261" t="s">
        <v>56</v>
      </c>
      <c r="D15" s="261"/>
      <c r="E15" s="267" t="s">
        <v>58</v>
      </c>
      <c r="F15" s="268" t="s">
        <v>873</v>
      </c>
      <c r="G15" s="273" t="str">
        <f>IF(COUNTA(H15:DC15)=0,"",IF(OR(LARGE(H15:DC15,1)&gt;8760,SMALL(H15:DC15,1)&lt;0),"ERRO",""))</f>
        <v/>
      </c>
      <c r="H15" s="278">
        <f>H13*H14</f>
        <v>0</v>
      </c>
      <c r="I15" s="278">
        <f t="shared" ref="I15:BD15" si="4">I13*I14</f>
        <v>0</v>
      </c>
      <c r="J15" s="278">
        <f t="shared" si="4"/>
        <v>0</v>
      </c>
      <c r="K15" s="278">
        <f t="shared" si="4"/>
        <v>0</v>
      </c>
      <c r="L15" s="278">
        <f t="shared" si="4"/>
        <v>0</v>
      </c>
      <c r="M15" s="278">
        <f t="shared" si="4"/>
        <v>0</v>
      </c>
      <c r="N15" s="278">
        <f t="shared" si="4"/>
        <v>0</v>
      </c>
      <c r="O15" s="278">
        <f t="shared" si="4"/>
        <v>0</v>
      </c>
      <c r="P15" s="278">
        <f t="shared" si="4"/>
        <v>0</v>
      </c>
      <c r="Q15" s="278">
        <f t="shared" si="4"/>
        <v>0</v>
      </c>
      <c r="R15" s="278">
        <f t="shared" si="4"/>
        <v>0</v>
      </c>
      <c r="S15" s="278">
        <f t="shared" si="4"/>
        <v>0</v>
      </c>
      <c r="T15" s="278">
        <f t="shared" si="4"/>
        <v>0</v>
      </c>
      <c r="U15" s="278">
        <f t="shared" si="4"/>
        <v>0</v>
      </c>
      <c r="V15" s="278">
        <f t="shared" si="4"/>
        <v>0</v>
      </c>
      <c r="W15" s="278">
        <f t="shared" si="4"/>
        <v>0</v>
      </c>
      <c r="X15" s="278">
        <f t="shared" si="4"/>
        <v>0</v>
      </c>
      <c r="Y15" s="278">
        <f t="shared" si="4"/>
        <v>0</v>
      </c>
      <c r="Z15" s="278">
        <f t="shared" si="4"/>
        <v>0</v>
      </c>
      <c r="AA15" s="278">
        <f t="shared" si="4"/>
        <v>0</v>
      </c>
      <c r="AB15" s="278">
        <f t="shared" si="4"/>
        <v>0</v>
      </c>
      <c r="AC15" s="278">
        <f t="shared" si="4"/>
        <v>0</v>
      </c>
      <c r="AD15" s="278">
        <f t="shared" si="4"/>
        <v>0</v>
      </c>
      <c r="AE15" s="278">
        <f t="shared" si="4"/>
        <v>0</v>
      </c>
      <c r="AF15" s="278">
        <f t="shared" si="4"/>
        <v>0</v>
      </c>
      <c r="AG15" s="278">
        <f t="shared" si="4"/>
        <v>0</v>
      </c>
      <c r="AH15" s="278">
        <f t="shared" si="4"/>
        <v>0</v>
      </c>
      <c r="AI15" s="278">
        <f t="shared" si="4"/>
        <v>0</v>
      </c>
      <c r="AJ15" s="278">
        <f t="shared" si="4"/>
        <v>0</v>
      </c>
      <c r="AK15" s="278">
        <f t="shared" si="4"/>
        <v>0</v>
      </c>
      <c r="AL15" s="278">
        <f t="shared" si="4"/>
        <v>0</v>
      </c>
      <c r="AM15" s="278">
        <f t="shared" si="4"/>
        <v>0</v>
      </c>
      <c r="AN15" s="278">
        <f t="shared" si="4"/>
        <v>0</v>
      </c>
      <c r="AO15" s="278">
        <f t="shared" si="4"/>
        <v>0</v>
      </c>
      <c r="AP15" s="278">
        <f t="shared" si="4"/>
        <v>0</v>
      </c>
      <c r="AQ15" s="278">
        <f t="shared" si="4"/>
        <v>0</v>
      </c>
      <c r="AR15" s="278">
        <f t="shared" si="4"/>
        <v>0</v>
      </c>
      <c r="AS15" s="278">
        <f t="shared" si="4"/>
        <v>0</v>
      </c>
      <c r="AT15" s="278">
        <f t="shared" si="4"/>
        <v>0</v>
      </c>
      <c r="AU15" s="278">
        <f t="shared" si="4"/>
        <v>0</v>
      </c>
      <c r="AV15" s="278">
        <f t="shared" si="4"/>
        <v>0</v>
      </c>
      <c r="AW15" s="278">
        <f t="shared" si="4"/>
        <v>0</v>
      </c>
      <c r="AX15" s="278">
        <f t="shared" si="4"/>
        <v>0</v>
      </c>
      <c r="AY15" s="278">
        <f t="shared" si="4"/>
        <v>0</v>
      </c>
      <c r="AZ15" s="278">
        <f t="shared" si="4"/>
        <v>0</v>
      </c>
      <c r="BA15" s="278">
        <f t="shared" si="4"/>
        <v>0</v>
      </c>
      <c r="BB15" s="278">
        <f t="shared" si="4"/>
        <v>0</v>
      </c>
      <c r="BC15" s="278">
        <f t="shared" si="4"/>
        <v>0</v>
      </c>
      <c r="BD15" s="278">
        <f t="shared" si="4"/>
        <v>0</v>
      </c>
      <c r="BE15" s="278">
        <f t="shared" ref="BE15:DC15" si="5">BE13*BE14</f>
        <v>0</v>
      </c>
      <c r="BF15" s="278">
        <f t="shared" si="5"/>
        <v>0</v>
      </c>
      <c r="BG15" s="278">
        <f t="shared" si="5"/>
        <v>0</v>
      </c>
      <c r="BH15" s="278">
        <f t="shared" si="5"/>
        <v>0</v>
      </c>
      <c r="BI15" s="278">
        <f t="shared" si="5"/>
        <v>0</v>
      </c>
      <c r="BJ15" s="278">
        <f t="shared" si="5"/>
        <v>0</v>
      </c>
      <c r="BK15" s="278">
        <f t="shared" si="5"/>
        <v>0</v>
      </c>
      <c r="BL15" s="278">
        <f t="shared" si="5"/>
        <v>0</v>
      </c>
      <c r="BM15" s="278">
        <f t="shared" si="5"/>
        <v>0</v>
      </c>
      <c r="BN15" s="278">
        <f t="shared" si="5"/>
        <v>0</v>
      </c>
      <c r="BO15" s="278">
        <f t="shared" si="5"/>
        <v>0</v>
      </c>
      <c r="BP15" s="278">
        <f t="shared" si="5"/>
        <v>0</v>
      </c>
      <c r="BQ15" s="278">
        <f t="shared" si="5"/>
        <v>0</v>
      </c>
      <c r="BR15" s="278">
        <f t="shared" si="5"/>
        <v>0</v>
      </c>
      <c r="BS15" s="278">
        <f t="shared" si="5"/>
        <v>0</v>
      </c>
      <c r="BT15" s="278">
        <f t="shared" si="5"/>
        <v>0</v>
      </c>
      <c r="BU15" s="278">
        <f t="shared" si="5"/>
        <v>0</v>
      </c>
      <c r="BV15" s="278">
        <f t="shared" si="5"/>
        <v>0</v>
      </c>
      <c r="BW15" s="278">
        <f t="shared" si="5"/>
        <v>0</v>
      </c>
      <c r="BX15" s="278">
        <f t="shared" si="5"/>
        <v>0</v>
      </c>
      <c r="BY15" s="278">
        <f t="shared" si="5"/>
        <v>0</v>
      </c>
      <c r="BZ15" s="278">
        <f t="shared" si="5"/>
        <v>0</v>
      </c>
      <c r="CA15" s="278">
        <f t="shared" si="5"/>
        <v>0</v>
      </c>
      <c r="CB15" s="278">
        <f t="shared" si="5"/>
        <v>0</v>
      </c>
      <c r="CC15" s="278">
        <f t="shared" si="5"/>
        <v>0</v>
      </c>
      <c r="CD15" s="278">
        <f t="shared" si="5"/>
        <v>0</v>
      </c>
      <c r="CE15" s="278">
        <f t="shared" si="5"/>
        <v>0</v>
      </c>
      <c r="CF15" s="278">
        <f t="shared" si="5"/>
        <v>0</v>
      </c>
      <c r="CG15" s="278">
        <f t="shared" si="5"/>
        <v>0</v>
      </c>
      <c r="CH15" s="278">
        <f t="shared" si="5"/>
        <v>0</v>
      </c>
      <c r="CI15" s="278">
        <f t="shared" si="5"/>
        <v>0</v>
      </c>
      <c r="CJ15" s="278">
        <f t="shared" si="5"/>
        <v>0</v>
      </c>
      <c r="CK15" s="278">
        <f t="shared" si="5"/>
        <v>0</v>
      </c>
      <c r="CL15" s="278">
        <f t="shared" si="5"/>
        <v>0</v>
      </c>
      <c r="CM15" s="278">
        <f t="shared" si="5"/>
        <v>0</v>
      </c>
      <c r="CN15" s="278">
        <f t="shared" si="5"/>
        <v>0</v>
      </c>
      <c r="CO15" s="278">
        <f t="shared" si="5"/>
        <v>0</v>
      </c>
      <c r="CP15" s="278">
        <f t="shared" si="5"/>
        <v>0</v>
      </c>
      <c r="CQ15" s="278">
        <f t="shared" si="5"/>
        <v>0</v>
      </c>
      <c r="CR15" s="278">
        <f t="shared" si="5"/>
        <v>0</v>
      </c>
      <c r="CS15" s="278">
        <f t="shared" si="5"/>
        <v>0</v>
      </c>
      <c r="CT15" s="278">
        <f t="shared" si="5"/>
        <v>0</v>
      </c>
      <c r="CU15" s="278">
        <f t="shared" si="5"/>
        <v>0</v>
      </c>
      <c r="CV15" s="278">
        <f t="shared" si="5"/>
        <v>0</v>
      </c>
      <c r="CW15" s="278">
        <f t="shared" si="5"/>
        <v>0</v>
      </c>
      <c r="CX15" s="278">
        <f t="shared" si="5"/>
        <v>0</v>
      </c>
      <c r="CY15" s="278">
        <f t="shared" si="5"/>
        <v>0</v>
      </c>
      <c r="CZ15" s="278">
        <f t="shared" si="5"/>
        <v>0</v>
      </c>
      <c r="DA15" s="278">
        <f t="shared" si="5"/>
        <v>0</v>
      </c>
      <c r="DB15" s="278">
        <f t="shared" si="5"/>
        <v>0</v>
      </c>
      <c r="DC15" s="278">
        <f t="shared" si="5"/>
        <v>0</v>
      </c>
    </row>
    <row r="16" spans="1:107" ht="15" customHeight="1" x14ac:dyDescent="0.35">
      <c r="B16" s="885">
        <v>10</v>
      </c>
      <c r="C16" s="261" t="s">
        <v>1133</v>
      </c>
      <c r="D16" s="261"/>
      <c r="E16" s="267" t="s">
        <v>68</v>
      </c>
      <c r="F16" s="268" t="s">
        <v>1220</v>
      </c>
      <c r="G16" s="273" t="str">
        <f>IF(COUNTA(H16:DC16)=0,"",IF(OR(LARGE(H16:DC16,1)&gt;3,SMALL(H16:DC16,1)&lt;0),"ERRO",""))</f>
        <v/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ht="15" customHeight="1" x14ac:dyDescent="0.35">
      <c r="B17" s="886"/>
      <c r="C17" s="261" t="s">
        <v>1134</v>
      </c>
      <c r="D17" s="261"/>
      <c r="E17" s="262" t="s">
        <v>1131</v>
      </c>
      <c r="F17" s="268" t="s">
        <v>1221</v>
      </c>
      <c r="G17" s="273" t="str">
        <f>IF(COUNTA(H17:DC17)=0,"",IF(OR(LARGE(H17:DC17,1)&gt;22,SMALL(H17:DC17,1)&lt;0),"ERRO",""))</f>
        <v/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</row>
    <row r="18" spans="2:107" ht="15" customHeight="1" x14ac:dyDescent="0.35">
      <c r="B18" s="886"/>
      <c r="C18" s="261" t="s">
        <v>1135</v>
      </c>
      <c r="D18" s="261"/>
      <c r="E18" s="262" t="s">
        <v>1132</v>
      </c>
      <c r="F18" s="268" t="s">
        <v>1222</v>
      </c>
      <c r="G18" s="273" t="str">
        <f>IF(COUNTA(H18:DC18)=0,"",IF(OR(LARGE(H18:DC18,1)&gt;12,SMALL(H18:DC18,1)&lt;0),"ERRO",""))</f>
        <v/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</row>
    <row r="19" spans="2:107" ht="15" customHeight="1" x14ac:dyDescent="0.35">
      <c r="B19" s="886"/>
      <c r="C19" s="261" t="s">
        <v>643</v>
      </c>
      <c r="D19" s="261"/>
      <c r="E19" s="267" t="s">
        <v>5</v>
      </c>
      <c r="F19" s="268" t="s">
        <v>1060</v>
      </c>
      <c r="G19" s="269">
        <f>SUM(H19:DC19)</f>
        <v>0</v>
      </c>
      <c r="H19" s="272">
        <f>H12*((H16*H17*H18)/792)</f>
        <v>0</v>
      </c>
      <c r="I19" s="272">
        <f t="shared" ref="I19:BD19" si="6">I12*((I16*I17*I18)/792)</f>
        <v>0</v>
      </c>
      <c r="J19" s="272">
        <f t="shared" si="6"/>
        <v>0</v>
      </c>
      <c r="K19" s="272">
        <f t="shared" si="6"/>
        <v>0</v>
      </c>
      <c r="L19" s="272">
        <f t="shared" si="6"/>
        <v>0</v>
      </c>
      <c r="M19" s="272">
        <f t="shared" si="6"/>
        <v>0</v>
      </c>
      <c r="N19" s="272">
        <f t="shared" si="6"/>
        <v>0</v>
      </c>
      <c r="O19" s="272">
        <f t="shared" si="6"/>
        <v>0</v>
      </c>
      <c r="P19" s="272">
        <f t="shared" si="6"/>
        <v>0</v>
      </c>
      <c r="Q19" s="272">
        <f t="shared" si="6"/>
        <v>0</v>
      </c>
      <c r="R19" s="272">
        <f t="shared" si="6"/>
        <v>0</v>
      </c>
      <c r="S19" s="272">
        <f t="shared" si="6"/>
        <v>0</v>
      </c>
      <c r="T19" s="272">
        <f t="shared" si="6"/>
        <v>0</v>
      </c>
      <c r="U19" s="272">
        <f t="shared" si="6"/>
        <v>0</v>
      </c>
      <c r="V19" s="272">
        <f t="shared" si="6"/>
        <v>0</v>
      </c>
      <c r="W19" s="272">
        <f t="shared" si="6"/>
        <v>0</v>
      </c>
      <c r="X19" s="272">
        <f t="shared" si="6"/>
        <v>0</v>
      </c>
      <c r="Y19" s="272">
        <f t="shared" si="6"/>
        <v>0</v>
      </c>
      <c r="Z19" s="272">
        <f t="shared" si="6"/>
        <v>0</v>
      </c>
      <c r="AA19" s="272">
        <f t="shared" si="6"/>
        <v>0</v>
      </c>
      <c r="AB19" s="272">
        <f t="shared" si="6"/>
        <v>0</v>
      </c>
      <c r="AC19" s="272">
        <f t="shared" si="6"/>
        <v>0</v>
      </c>
      <c r="AD19" s="272">
        <f t="shared" si="6"/>
        <v>0</v>
      </c>
      <c r="AE19" s="272">
        <f t="shared" si="6"/>
        <v>0</v>
      </c>
      <c r="AF19" s="272">
        <f t="shared" si="6"/>
        <v>0</v>
      </c>
      <c r="AG19" s="272">
        <f t="shared" si="6"/>
        <v>0</v>
      </c>
      <c r="AH19" s="272">
        <f t="shared" si="6"/>
        <v>0</v>
      </c>
      <c r="AI19" s="272">
        <f t="shared" si="6"/>
        <v>0</v>
      </c>
      <c r="AJ19" s="272">
        <f t="shared" si="6"/>
        <v>0</v>
      </c>
      <c r="AK19" s="272">
        <f t="shared" si="6"/>
        <v>0</v>
      </c>
      <c r="AL19" s="272">
        <f t="shared" si="6"/>
        <v>0</v>
      </c>
      <c r="AM19" s="272">
        <f t="shared" si="6"/>
        <v>0</v>
      </c>
      <c r="AN19" s="272">
        <f t="shared" si="6"/>
        <v>0</v>
      </c>
      <c r="AO19" s="272">
        <f t="shared" si="6"/>
        <v>0</v>
      </c>
      <c r="AP19" s="272">
        <f t="shared" si="6"/>
        <v>0</v>
      </c>
      <c r="AQ19" s="272">
        <f t="shared" si="6"/>
        <v>0</v>
      </c>
      <c r="AR19" s="272">
        <f t="shared" si="6"/>
        <v>0</v>
      </c>
      <c r="AS19" s="272">
        <f t="shared" si="6"/>
        <v>0</v>
      </c>
      <c r="AT19" s="272">
        <f t="shared" si="6"/>
        <v>0</v>
      </c>
      <c r="AU19" s="272">
        <f t="shared" si="6"/>
        <v>0</v>
      </c>
      <c r="AV19" s="272">
        <f t="shared" si="6"/>
        <v>0</v>
      </c>
      <c r="AW19" s="272">
        <f t="shared" si="6"/>
        <v>0</v>
      </c>
      <c r="AX19" s="272">
        <f t="shared" si="6"/>
        <v>0</v>
      </c>
      <c r="AY19" s="272">
        <f t="shared" si="6"/>
        <v>0</v>
      </c>
      <c r="AZ19" s="272">
        <f t="shared" si="6"/>
        <v>0</v>
      </c>
      <c r="BA19" s="272">
        <f t="shared" si="6"/>
        <v>0</v>
      </c>
      <c r="BB19" s="272">
        <f t="shared" si="6"/>
        <v>0</v>
      </c>
      <c r="BC19" s="272">
        <f t="shared" si="6"/>
        <v>0</v>
      </c>
      <c r="BD19" s="272">
        <f t="shared" si="6"/>
        <v>0</v>
      </c>
      <c r="BE19" s="272">
        <f t="shared" ref="BE19:DC19" si="7">BE12*((BE16*BE17*BE18)/792)</f>
        <v>0</v>
      </c>
      <c r="BF19" s="272">
        <f t="shared" si="7"/>
        <v>0</v>
      </c>
      <c r="BG19" s="272">
        <f t="shared" si="7"/>
        <v>0</v>
      </c>
      <c r="BH19" s="272">
        <f t="shared" si="7"/>
        <v>0</v>
      </c>
      <c r="BI19" s="272">
        <f t="shared" si="7"/>
        <v>0</v>
      </c>
      <c r="BJ19" s="272">
        <f t="shared" si="7"/>
        <v>0</v>
      </c>
      <c r="BK19" s="272">
        <f t="shared" si="7"/>
        <v>0</v>
      </c>
      <c r="BL19" s="272">
        <f t="shared" si="7"/>
        <v>0</v>
      </c>
      <c r="BM19" s="272">
        <f t="shared" si="7"/>
        <v>0</v>
      </c>
      <c r="BN19" s="272">
        <f t="shared" si="7"/>
        <v>0</v>
      </c>
      <c r="BO19" s="272">
        <f t="shared" si="7"/>
        <v>0</v>
      </c>
      <c r="BP19" s="272">
        <f t="shared" si="7"/>
        <v>0</v>
      </c>
      <c r="BQ19" s="272">
        <f t="shared" si="7"/>
        <v>0</v>
      </c>
      <c r="BR19" s="272">
        <f t="shared" si="7"/>
        <v>0</v>
      </c>
      <c r="BS19" s="272">
        <f t="shared" si="7"/>
        <v>0</v>
      </c>
      <c r="BT19" s="272">
        <f t="shared" si="7"/>
        <v>0</v>
      </c>
      <c r="BU19" s="272">
        <f t="shared" si="7"/>
        <v>0</v>
      </c>
      <c r="BV19" s="272">
        <f t="shared" si="7"/>
        <v>0</v>
      </c>
      <c r="BW19" s="272">
        <f t="shared" si="7"/>
        <v>0</v>
      </c>
      <c r="BX19" s="272">
        <f t="shared" si="7"/>
        <v>0</v>
      </c>
      <c r="BY19" s="272">
        <f t="shared" si="7"/>
        <v>0</v>
      </c>
      <c r="BZ19" s="272">
        <f t="shared" si="7"/>
        <v>0</v>
      </c>
      <c r="CA19" s="272">
        <f t="shared" si="7"/>
        <v>0</v>
      </c>
      <c r="CB19" s="272">
        <f t="shared" si="7"/>
        <v>0</v>
      </c>
      <c r="CC19" s="272">
        <f t="shared" si="7"/>
        <v>0</v>
      </c>
      <c r="CD19" s="272">
        <f t="shared" si="7"/>
        <v>0</v>
      </c>
      <c r="CE19" s="272">
        <f t="shared" si="7"/>
        <v>0</v>
      </c>
      <c r="CF19" s="272">
        <f t="shared" si="7"/>
        <v>0</v>
      </c>
      <c r="CG19" s="272">
        <f t="shared" si="7"/>
        <v>0</v>
      </c>
      <c r="CH19" s="272">
        <f t="shared" si="7"/>
        <v>0</v>
      </c>
      <c r="CI19" s="272">
        <f t="shared" si="7"/>
        <v>0</v>
      </c>
      <c r="CJ19" s="272">
        <f t="shared" si="7"/>
        <v>0</v>
      </c>
      <c r="CK19" s="272">
        <f t="shared" si="7"/>
        <v>0</v>
      </c>
      <c r="CL19" s="272">
        <f t="shared" si="7"/>
        <v>0</v>
      </c>
      <c r="CM19" s="272">
        <f t="shared" si="7"/>
        <v>0</v>
      </c>
      <c r="CN19" s="272">
        <f t="shared" si="7"/>
        <v>0</v>
      </c>
      <c r="CO19" s="272">
        <f t="shared" si="7"/>
        <v>0</v>
      </c>
      <c r="CP19" s="272">
        <f t="shared" si="7"/>
        <v>0</v>
      </c>
      <c r="CQ19" s="272">
        <f t="shared" si="7"/>
        <v>0</v>
      </c>
      <c r="CR19" s="272">
        <f t="shared" si="7"/>
        <v>0</v>
      </c>
      <c r="CS19" s="272">
        <f t="shared" si="7"/>
        <v>0</v>
      </c>
      <c r="CT19" s="272">
        <f t="shared" si="7"/>
        <v>0</v>
      </c>
      <c r="CU19" s="272">
        <f t="shared" si="7"/>
        <v>0</v>
      </c>
      <c r="CV19" s="272">
        <f t="shared" si="7"/>
        <v>0</v>
      </c>
      <c r="CW19" s="272">
        <f t="shared" si="7"/>
        <v>0</v>
      </c>
      <c r="CX19" s="272">
        <f t="shared" si="7"/>
        <v>0</v>
      </c>
      <c r="CY19" s="272">
        <f t="shared" si="7"/>
        <v>0</v>
      </c>
      <c r="CZ19" s="272">
        <f t="shared" si="7"/>
        <v>0</v>
      </c>
      <c r="DA19" s="272">
        <f t="shared" si="7"/>
        <v>0</v>
      </c>
      <c r="DB19" s="272">
        <f t="shared" si="7"/>
        <v>0</v>
      </c>
      <c r="DC19" s="272">
        <f t="shared" si="7"/>
        <v>0</v>
      </c>
    </row>
    <row r="20" spans="2:107" ht="15" customHeight="1" x14ac:dyDescent="0.35">
      <c r="B20" s="887"/>
      <c r="C20" s="261" t="s">
        <v>60</v>
      </c>
      <c r="D20" s="261"/>
      <c r="E20" s="261"/>
      <c r="F20" s="268" t="s">
        <v>73</v>
      </c>
      <c r="G20" s="273" t="str">
        <f>IF(COUNTA(H20:DC20)=0,"",IF(OR(LARGE(H20:DC20,1)&gt;1,SMALL(H20:DC20,1)&lt;0),"ERRO",""))</f>
        <v/>
      </c>
      <c r="H20" s="279">
        <f>IF(H12=0,0,H19/H12)</f>
        <v>0</v>
      </c>
      <c r="I20" s="279">
        <f t="shared" ref="I20:BD20" si="8">IF(I12=0,0,I19/I12)</f>
        <v>0</v>
      </c>
      <c r="J20" s="279">
        <f t="shared" si="8"/>
        <v>0</v>
      </c>
      <c r="K20" s="279">
        <f t="shared" si="8"/>
        <v>0</v>
      </c>
      <c r="L20" s="279">
        <f t="shared" si="8"/>
        <v>0</v>
      </c>
      <c r="M20" s="279">
        <f t="shared" si="8"/>
        <v>0</v>
      </c>
      <c r="N20" s="279">
        <f t="shared" si="8"/>
        <v>0</v>
      </c>
      <c r="O20" s="279">
        <f t="shared" si="8"/>
        <v>0</v>
      </c>
      <c r="P20" s="279">
        <f t="shared" si="8"/>
        <v>0</v>
      </c>
      <c r="Q20" s="279">
        <f t="shared" si="8"/>
        <v>0</v>
      </c>
      <c r="R20" s="279">
        <f t="shared" si="8"/>
        <v>0</v>
      </c>
      <c r="S20" s="279">
        <f t="shared" si="8"/>
        <v>0</v>
      </c>
      <c r="T20" s="279">
        <f t="shared" si="8"/>
        <v>0</v>
      </c>
      <c r="U20" s="279">
        <f t="shared" si="8"/>
        <v>0</v>
      </c>
      <c r="V20" s="279">
        <f t="shared" si="8"/>
        <v>0</v>
      </c>
      <c r="W20" s="279">
        <f t="shared" si="8"/>
        <v>0</v>
      </c>
      <c r="X20" s="279">
        <f t="shared" si="8"/>
        <v>0</v>
      </c>
      <c r="Y20" s="279">
        <f t="shared" si="8"/>
        <v>0</v>
      </c>
      <c r="Z20" s="279">
        <f t="shared" si="8"/>
        <v>0</v>
      </c>
      <c r="AA20" s="279">
        <f t="shared" si="8"/>
        <v>0</v>
      </c>
      <c r="AB20" s="279">
        <f t="shared" si="8"/>
        <v>0</v>
      </c>
      <c r="AC20" s="279">
        <f t="shared" si="8"/>
        <v>0</v>
      </c>
      <c r="AD20" s="279">
        <f t="shared" si="8"/>
        <v>0</v>
      </c>
      <c r="AE20" s="279">
        <f t="shared" si="8"/>
        <v>0</v>
      </c>
      <c r="AF20" s="279">
        <f t="shared" si="8"/>
        <v>0</v>
      </c>
      <c r="AG20" s="279">
        <f t="shared" si="8"/>
        <v>0</v>
      </c>
      <c r="AH20" s="279">
        <f t="shared" si="8"/>
        <v>0</v>
      </c>
      <c r="AI20" s="279">
        <f t="shared" si="8"/>
        <v>0</v>
      </c>
      <c r="AJ20" s="279">
        <f t="shared" si="8"/>
        <v>0</v>
      </c>
      <c r="AK20" s="279">
        <f t="shared" si="8"/>
        <v>0</v>
      </c>
      <c r="AL20" s="279">
        <f t="shared" si="8"/>
        <v>0</v>
      </c>
      <c r="AM20" s="279">
        <f t="shared" si="8"/>
        <v>0</v>
      </c>
      <c r="AN20" s="279">
        <f t="shared" si="8"/>
        <v>0</v>
      </c>
      <c r="AO20" s="279">
        <f t="shared" si="8"/>
        <v>0</v>
      </c>
      <c r="AP20" s="279">
        <f t="shared" si="8"/>
        <v>0</v>
      </c>
      <c r="AQ20" s="279">
        <f t="shared" si="8"/>
        <v>0</v>
      </c>
      <c r="AR20" s="279">
        <f t="shared" si="8"/>
        <v>0</v>
      </c>
      <c r="AS20" s="279">
        <f t="shared" si="8"/>
        <v>0</v>
      </c>
      <c r="AT20" s="279">
        <f t="shared" si="8"/>
        <v>0</v>
      </c>
      <c r="AU20" s="279">
        <f t="shared" si="8"/>
        <v>0</v>
      </c>
      <c r="AV20" s="279">
        <f t="shared" si="8"/>
        <v>0</v>
      </c>
      <c r="AW20" s="279">
        <f t="shared" si="8"/>
        <v>0</v>
      </c>
      <c r="AX20" s="279">
        <f t="shared" si="8"/>
        <v>0</v>
      </c>
      <c r="AY20" s="279">
        <f t="shared" si="8"/>
        <v>0</v>
      </c>
      <c r="AZ20" s="279">
        <f t="shared" si="8"/>
        <v>0</v>
      </c>
      <c r="BA20" s="279">
        <f t="shared" si="8"/>
        <v>0</v>
      </c>
      <c r="BB20" s="279">
        <f t="shared" si="8"/>
        <v>0</v>
      </c>
      <c r="BC20" s="279">
        <f t="shared" si="8"/>
        <v>0</v>
      </c>
      <c r="BD20" s="279">
        <f t="shared" si="8"/>
        <v>0</v>
      </c>
      <c r="BE20" s="279">
        <f t="shared" ref="BE20:DC20" si="9">IF(BE12=0,0,BE19/BE12)</f>
        <v>0</v>
      </c>
      <c r="BF20" s="279">
        <f t="shared" si="9"/>
        <v>0</v>
      </c>
      <c r="BG20" s="279">
        <f t="shared" si="9"/>
        <v>0</v>
      </c>
      <c r="BH20" s="279">
        <f t="shared" si="9"/>
        <v>0</v>
      </c>
      <c r="BI20" s="279">
        <f t="shared" si="9"/>
        <v>0</v>
      </c>
      <c r="BJ20" s="279">
        <f t="shared" si="9"/>
        <v>0</v>
      </c>
      <c r="BK20" s="279">
        <f t="shared" si="9"/>
        <v>0</v>
      </c>
      <c r="BL20" s="279">
        <f t="shared" si="9"/>
        <v>0</v>
      </c>
      <c r="BM20" s="279">
        <f t="shared" si="9"/>
        <v>0</v>
      </c>
      <c r="BN20" s="279">
        <f t="shared" si="9"/>
        <v>0</v>
      </c>
      <c r="BO20" s="279">
        <f t="shared" si="9"/>
        <v>0</v>
      </c>
      <c r="BP20" s="279">
        <f t="shared" si="9"/>
        <v>0</v>
      </c>
      <c r="BQ20" s="279">
        <f t="shared" si="9"/>
        <v>0</v>
      </c>
      <c r="BR20" s="279">
        <f t="shared" si="9"/>
        <v>0</v>
      </c>
      <c r="BS20" s="279">
        <f t="shared" si="9"/>
        <v>0</v>
      </c>
      <c r="BT20" s="279">
        <f t="shared" si="9"/>
        <v>0</v>
      </c>
      <c r="BU20" s="279">
        <f t="shared" si="9"/>
        <v>0</v>
      </c>
      <c r="BV20" s="279">
        <f t="shared" si="9"/>
        <v>0</v>
      </c>
      <c r="BW20" s="279">
        <f t="shared" si="9"/>
        <v>0</v>
      </c>
      <c r="BX20" s="279">
        <f t="shared" si="9"/>
        <v>0</v>
      </c>
      <c r="BY20" s="279">
        <f t="shared" si="9"/>
        <v>0</v>
      </c>
      <c r="BZ20" s="279">
        <f t="shared" si="9"/>
        <v>0</v>
      </c>
      <c r="CA20" s="279">
        <f t="shared" si="9"/>
        <v>0</v>
      </c>
      <c r="CB20" s="279">
        <f t="shared" si="9"/>
        <v>0</v>
      </c>
      <c r="CC20" s="279">
        <f t="shared" si="9"/>
        <v>0</v>
      </c>
      <c r="CD20" s="279">
        <f t="shared" si="9"/>
        <v>0</v>
      </c>
      <c r="CE20" s="279">
        <f t="shared" si="9"/>
        <v>0</v>
      </c>
      <c r="CF20" s="279">
        <f t="shared" si="9"/>
        <v>0</v>
      </c>
      <c r="CG20" s="279">
        <f t="shared" si="9"/>
        <v>0</v>
      </c>
      <c r="CH20" s="279">
        <f t="shared" si="9"/>
        <v>0</v>
      </c>
      <c r="CI20" s="279">
        <f t="shared" si="9"/>
        <v>0</v>
      </c>
      <c r="CJ20" s="279">
        <f t="shared" si="9"/>
        <v>0</v>
      </c>
      <c r="CK20" s="279">
        <f t="shared" si="9"/>
        <v>0</v>
      </c>
      <c r="CL20" s="279">
        <f t="shared" si="9"/>
        <v>0</v>
      </c>
      <c r="CM20" s="279">
        <f t="shared" si="9"/>
        <v>0</v>
      </c>
      <c r="CN20" s="279">
        <f t="shared" si="9"/>
        <v>0</v>
      </c>
      <c r="CO20" s="279">
        <f t="shared" si="9"/>
        <v>0</v>
      </c>
      <c r="CP20" s="279">
        <f t="shared" si="9"/>
        <v>0</v>
      </c>
      <c r="CQ20" s="279">
        <f t="shared" si="9"/>
        <v>0</v>
      </c>
      <c r="CR20" s="279">
        <f t="shared" si="9"/>
        <v>0</v>
      </c>
      <c r="CS20" s="279">
        <f t="shared" si="9"/>
        <v>0</v>
      </c>
      <c r="CT20" s="279">
        <f t="shared" si="9"/>
        <v>0</v>
      </c>
      <c r="CU20" s="279">
        <f t="shared" si="9"/>
        <v>0</v>
      </c>
      <c r="CV20" s="279">
        <f t="shared" si="9"/>
        <v>0</v>
      </c>
      <c r="CW20" s="279">
        <f t="shared" si="9"/>
        <v>0</v>
      </c>
      <c r="CX20" s="279">
        <f t="shared" si="9"/>
        <v>0</v>
      </c>
      <c r="CY20" s="279">
        <f t="shared" si="9"/>
        <v>0</v>
      </c>
      <c r="CZ20" s="279">
        <f t="shared" si="9"/>
        <v>0</v>
      </c>
      <c r="DA20" s="279">
        <f t="shared" si="9"/>
        <v>0</v>
      </c>
      <c r="DB20" s="279">
        <f t="shared" si="9"/>
        <v>0</v>
      </c>
      <c r="DC20" s="279">
        <f t="shared" si="9"/>
        <v>0</v>
      </c>
    </row>
    <row r="21" spans="2:107" ht="15" customHeight="1" x14ac:dyDescent="0.35">
      <c r="B21" s="256">
        <v>11</v>
      </c>
      <c r="C21" s="261" t="s">
        <v>61</v>
      </c>
      <c r="D21" s="261"/>
      <c r="E21" s="267" t="s">
        <v>4</v>
      </c>
      <c r="F21" s="268" t="s">
        <v>1061</v>
      </c>
      <c r="G21" s="280">
        <f>SUM(H21:DC21)</f>
        <v>0</v>
      </c>
      <c r="H21" s="278">
        <f>H12*H15/1000</f>
        <v>0</v>
      </c>
      <c r="I21" s="278">
        <f t="shared" ref="I21:BD21" si="10">I12*I15/1000</f>
        <v>0</v>
      </c>
      <c r="J21" s="278">
        <f t="shared" si="10"/>
        <v>0</v>
      </c>
      <c r="K21" s="278">
        <f t="shared" si="10"/>
        <v>0</v>
      </c>
      <c r="L21" s="278">
        <f t="shared" si="10"/>
        <v>0</v>
      </c>
      <c r="M21" s="278">
        <f t="shared" si="10"/>
        <v>0</v>
      </c>
      <c r="N21" s="278">
        <f t="shared" si="10"/>
        <v>0</v>
      </c>
      <c r="O21" s="278">
        <f t="shared" si="10"/>
        <v>0</v>
      </c>
      <c r="P21" s="278">
        <f t="shared" si="10"/>
        <v>0</v>
      </c>
      <c r="Q21" s="278">
        <f t="shared" si="10"/>
        <v>0</v>
      </c>
      <c r="R21" s="278">
        <f t="shared" si="10"/>
        <v>0</v>
      </c>
      <c r="S21" s="278">
        <f t="shared" si="10"/>
        <v>0</v>
      </c>
      <c r="T21" s="278">
        <f t="shared" si="10"/>
        <v>0</v>
      </c>
      <c r="U21" s="278">
        <f t="shared" si="10"/>
        <v>0</v>
      </c>
      <c r="V21" s="278">
        <f t="shared" si="10"/>
        <v>0</v>
      </c>
      <c r="W21" s="278">
        <f t="shared" si="10"/>
        <v>0</v>
      </c>
      <c r="X21" s="278">
        <f t="shared" si="10"/>
        <v>0</v>
      </c>
      <c r="Y21" s="278">
        <f t="shared" si="10"/>
        <v>0</v>
      </c>
      <c r="Z21" s="278">
        <f t="shared" si="10"/>
        <v>0</v>
      </c>
      <c r="AA21" s="278">
        <f t="shared" si="10"/>
        <v>0</v>
      </c>
      <c r="AB21" s="278">
        <f t="shared" si="10"/>
        <v>0</v>
      </c>
      <c r="AC21" s="278">
        <f t="shared" si="10"/>
        <v>0</v>
      </c>
      <c r="AD21" s="278">
        <f t="shared" si="10"/>
        <v>0</v>
      </c>
      <c r="AE21" s="278">
        <f t="shared" si="10"/>
        <v>0</v>
      </c>
      <c r="AF21" s="278">
        <f t="shared" si="10"/>
        <v>0</v>
      </c>
      <c r="AG21" s="278">
        <f t="shared" si="10"/>
        <v>0</v>
      </c>
      <c r="AH21" s="278">
        <f t="shared" si="10"/>
        <v>0</v>
      </c>
      <c r="AI21" s="278">
        <f t="shared" si="10"/>
        <v>0</v>
      </c>
      <c r="AJ21" s="278">
        <f t="shared" si="10"/>
        <v>0</v>
      </c>
      <c r="AK21" s="278">
        <f t="shared" si="10"/>
        <v>0</v>
      </c>
      <c r="AL21" s="278">
        <f t="shared" si="10"/>
        <v>0</v>
      </c>
      <c r="AM21" s="278">
        <f t="shared" si="10"/>
        <v>0</v>
      </c>
      <c r="AN21" s="278">
        <f t="shared" si="10"/>
        <v>0</v>
      </c>
      <c r="AO21" s="278">
        <f t="shared" si="10"/>
        <v>0</v>
      </c>
      <c r="AP21" s="278">
        <f t="shared" si="10"/>
        <v>0</v>
      </c>
      <c r="AQ21" s="278">
        <f t="shared" si="10"/>
        <v>0</v>
      </c>
      <c r="AR21" s="278">
        <f t="shared" si="10"/>
        <v>0</v>
      </c>
      <c r="AS21" s="278">
        <f t="shared" si="10"/>
        <v>0</v>
      </c>
      <c r="AT21" s="278">
        <f t="shared" si="10"/>
        <v>0</v>
      </c>
      <c r="AU21" s="278">
        <f t="shared" si="10"/>
        <v>0</v>
      </c>
      <c r="AV21" s="278">
        <f t="shared" si="10"/>
        <v>0</v>
      </c>
      <c r="AW21" s="278">
        <f t="shared" si="10"/>
        <v>0</v>
      </c>
      <c r="AX21" s="278">
        <f t="shared" si="10"/>
        <v>0</v>
      </c>
      <c r="AY21" s="278">
        <f t="shared" si="10"/>
        <v>0</v>
      </c>
      <c r="AZ21" s="278">
        <f t="shared" si="10"/>
        <v>0</v>
      </c>
      <c r="BA21" s="278">
        <f t="shared" si="10"/>
        <v>0</v>
      </c>
      <c r="BB21" s="278">
        <f t="shared" si="10"/>
        <v>0</v>
      </c>
      <c r="BC21" s="278">
        <f t="shared" si="10"/>
        <v>0</v>
      </c>
      <c r="BD21" s="278">
        <f t="shared" si="10"/>
        <v>0</v>
      </c>
      <c r="BE21" s="278">
        <f t="shared" ref="BE21:DC21" si="11">BE12*BE15/1000</f>
        <v>0</v>
      </c>
      <c r="BF21" s="278">
        <f t="shared" si="11"/>
        <v>0</v>
      </c>
      <c r="BG21" s="278">
        <f t="shared" si="11"/>
        <v>0</v>
      </c>
      <c r="BH21" s="278">
        <f t="shared" si="11"/>
        <v>0</v>
      </c>
      <c r="BI21" s="278">
        <f t="shared" si="11"/>
        <v>0</v>
      </c>
      <c r="BJ21" s="278">
        <f t="shared" si="11"/>
        <v>0</v>
      </c>
      <c r="BK21" s="278">
        <f t="shared" si="11"/>
        <v>0</v>
      </c>
      <c r="BL21" s="278">
        <f t="shared" si="11"/>
        <v>0</v>
      </c>
      <c r="BM21" s="278">
        <f t="shared" si="11"/>
        <v>0</v>
      </c>
      <c r="BN21" s="278">
        <f t="shared" si="11"/>
        <v>0</v>
      </c>
      <c r="BO21" s="278">
        <f t="shared" si="11"/>
        <v>0</v>
      </c>
      <c r="BP21" s="278">
        <f t="shared" si="11"/>
        <v>0</v>
      </c>
      <c r="BQ21" s="278">
        <f t="shared" si="11"/>
        <v>0</v>
      </c>
      <c r="BR21" s="278">
        <f t="shared" si="11"/>
        <v>0</v>
      </c>
      <c r="BS21" s="278">
        <f t="shared" si="11"/>
        <v>0</v>
      </c>
      <c r="BT21" s="278">
        <f t="shared" si="11"/>
        <v>0</v>
      </c>
      <c r="BU21" s="278">
        <f t="shared" si="11"/>
        <v>0</v>
      </c>
      <c r="BV21" s="278">
        <f t="shared" si="11"/>
        <v>0</v>
      </c>
      <c r="BW21" s="278">
        <f t="shared" si="11"/>
        <v>0</v>
      </c>
      <c r="BX21" s="278">
        <f t="shared" si="11"/>
        <v>0</v>
      </c>
      <c r="BY21" s="278">
        <f t="shared" si="11"/>
        <v>0</v>
      </c>
      <c r="BZ21" s="278">
        <f t="shared" si="11"/>
        <v>0</v>
      </c>
      <c r="CA21" s="278">
        <f t="shared" si="11"/>
        <v>0</v>
      </c>
      <c r="CB21" s="278">
        <f t="shared" si="11"/>
        <v>0</v>
      </c>
      <c r="CC21" s="278">
        <f t="shared" si="11"/>
        <v>0</v>
      </c>
      <c r="CD21" s="278">
        <f t="shared" si="11"/>
        <v>0</v>
      </c>
      <c r="CE21" s="278">
        <f t="shared" si="11"/>
        <v>0</v>
      </c>
      <c r="CF21" s="278">
        <f t="shared" si="11"/>
        <v>0</v>
      </c>
      <c r="CG21" s="278">
        <f t="shared" si="11"/>
        <v>0</v>
      </c>
      <c r="CH21" s="278">
        <f t="shared" si="11"/>
        <v>0</v>
      </c>
      <c r="CI21" s="278">
        <f t="shared" si="11"/>
        <v>0</v>
      </c>
      <c r="CJ21" s="278">
        <f t="shared" si="11"/>
        <v>0</v>
      </c>
      <c r="CK21" s="278">
        <f t="shared" si="11"/>
        <v>0</v>
      </c>
      <c r="CL21" s="278">
        <f t="shared" si="11"/>
        <v>0</v>
      </c>
      <c r="CM21" s="278">
        <f t="shared" si="11"/>
        <v>0</v>
      </c>
      <c r="CN21" s="278">
        <f t="shared" si="11"/>
        <v>0</v>
      </c>
      <c r="CO21" s="278">
        <f t="shared" si="11"/>
        <v>0</v>
      </c>
      <c r="CP21" s="278">
        <f t="shared" si="11"/>
        <v>0</v>
      </c>
      <c r="CQ21" s="278">
        <f t="shared" si="11"/>
        <v>0</v>
      </c>
      <c r="CR21" s="278">
        <f t="shared" si="11"/>
        <v>0</v>
      </c>
      <c r="CS21" s="278">
        <f t="shared" si="11"/>
        <v>0</v>
      </c>
      <c r="CT21" s="278">
        <f t="shared" si="11"/>
        <v>0</v>
      </c>
      <c r="CU21" s="278">
        <f t="shared" si="11"/>
        <v>0</v>
      </c>
      <c r="CV21" s="278">
        <f t="shared" si="11"/>
        <v>0</v>
      </c>
      <c r="CW21" s="278">
        <f t="shared" si="11"/>
        <v>0</v>
      </c>
      <c r="CX21" s="278">
        <f t="shared" si="11"/>
        <v>0</v>
      </c>
      <c r="CY21" s="278">
        <f t="shared" si="11"/>
        <v>0</v>
      </c>
      <c r="CZ21" s="278">
        <f t="shared" si="11"/>
        <v>0</v>
      </c>
      <c r="DA21" s="278">
        <f t="shared" si="11"/>
        <v>0</v>
      </c>
      <c r="DB21" s="278">
        <f t="shared" si="11"/>
        <v>0</v>
      </c>
      <c r="DC21" s="278">
        <f t="shared" si="11"/>
        <v>0</v>
      </c>
    </row>
    <row r="22" spans="2:107" ht="15" customHeight="1" x14ac:dyDescent="0.35">
      <c r="B22" s="256">
        <v>12</v>
      </c>
      <c r="C22" s="261" t="s">
        <v>62</v>
      </c>
      <c r="D22" s="261"/>
      <c r="E22" s="262" t="s">
        <v>5</v>
      </c>
      <c r="F22" s="268" t="s">
        <v>874</v>
      </c>
      <c r="G22" s="281">
        <f>SUM(H22:DC22)</f>
        <v>0</v>
      </c>
      <c r="H22" s="282">
        <f>H12*H20</f>
        <v>0</v>
      </c>
      <c r="I22" s="282">
        <f t="shared" ref="I22:BD22" si="12">I12*I20</f>
        <v>0</v>
      </c>
      <c r="J22" s="282">
        <f t="shared" si="12"/>
        <v>0</v>
      </c>
      <c r="K22" s="282">
        <f t="shared" si="12"/>
        <v>0</v>
      </c>
      <c r="L22" s="282">
        <f t="shared" si="12"/>
        <v>0</v>
      </c>
      <c r="M22" s="282">
        <f t="shared" si="12"/>
        <v>0</v>
      </c>
      <c r="N22" s="282">
        <f t="shared" si="12"/>
        <v>0</v>
      </c>
      <c r="O22" s="282">
        <f t="shared" si="12"/>
        <v>0</v>
      </c>
      <c r="P22" s="282">
        <f t="shared" si="12"/>
        <v>0</v>
      </c>
      <c r="Q22" s="282">
        <f t="shared" si="12"/>
        <v>0</v>
      </c>
      <c r="R22" s="282">
        <f t="shared" si="12"/>
        <v>0</v>
      </c>
      <c r="S22" s="282">
        <f t="shared" si="12"/>
        <v>0</v>
      </c>
      <c r="T22" s="282">
        <f t="shared" si="12"/>
        <v>0</v>
      </c>
      <c r="U22" s="282">
        <f t="shared" si="12"/>
        <v>0</v>
      </c>
      <c r="V22" s="282">
        <f t="shared" si="12"/>
        <v>0</v>
      </c>
      <c r="W22" s="282">
        <f t="shared" si="12"/>
        <v>0</v>
      </c>
      <c r="X22" s="282">
        <f t="shared" si="12"/>
        <v>0</v>
      </c>
      <c r="Y22" s="282">
        <f t="shared" si="12"/>
        <v>0</v>
      </c>
      <c r="Z22" s="282">
        <f t="shared" si="12"/>
        <v>0</v>
      </c>
      <c r="AA22" s="282">
        <f t="shared" si="12"/>
        <v>0</v>
      </c>
      <c r="AB22" s="282">
        <f t="shared" si="12"/>
        <v>0</v>
      </c>
      <c r="AC22" s="282">
        <f t="shared" si="12"/>
        <v>0</v>
      </c>
      <c r="AD22" s="282">
        <f t="shared" si="12"/>
        <v>0</v>
      </c>
      <c r="AE22" s="282">
        <f t="shared" si="12"/>
        <v>0</v>
      </c>
      <c r="AF22" s="282">
        <f t="shared" si="12"/>
        <v>0</v>
      </c>
      <c r="AG22" s="282">
        <f t="shared" si="12"/>
        <v>0</v>
      </c>
      <c r="AH22" s="282">
        <f t="shared" si="12"/>
        <v>0</v>
      </c>
      <c r="AI22" s="282">
        <f t="shared" si="12"/>
        <v>0</v>
      </c>
      <c r="AJ22" s="282">
        <f t="shared" si="12"/>
        <v>0</v>
      </c>
      <c r="AK22" s="282">
        <f t="shared" si="12"/>
        <v>0</v>
      </c>
      <c r="AL22" s="282">
        <f t="shared" si="12"/>
        <v>0</v>
      </c>
      <c r="AM22" s="282">
        <f t="shared" si="12"/>
        <v>0</v>
      </c>
      <c r="AN22" s="282">
        <f t="shared" si="12"/>
        <v>0</v>
      </c>
      <c r="AO22" s="282">
        <f t="shared" si="12"/>
        <v>0</v>
      </c>
      <c r="AP22" s="282">
        <f t="shared" si="12"/>
        <v>0</v>
      </c>
      <c r="AQ22" s="282">
        <f t="shared" si="12"/>
        <v>0</v>
      </c>
      <c r="AR22" s="282">
        <f t="shared" si="12"/>
        <v>0</v>
      </c>
      <c r="AS22" s="282">
        <f t="shared" si="12"/>
        <v>0</v>
      </c>
      <c r="AT22" s="282">
        <f t="shared" si="12"/>
        <v>0</v>
      </c>
      <c r="AU22" s="282">
        <f t="shared" si="12"/>
        <v>0</v>
      </c>
      <c r="AV22" s="282">
        <f t="shared" si="12"/>
        <v>0</v>
      </c>
      <c r="AW22" s="282">
        <f t="shared" si="12"/>
        <v>0</v>
      </c>
      <c r="AX22" s="282">
        <f t="shared" si="12"/>
        <v>0</v>
      </c>
      <c r="AY22" s="282">
        <f t="shared" si="12"/>
        <v>0</v>
      </c>
      <c r="AZ22" s="282">
        <f t="shared" si="12"/>
        <v>0</v>
      </c>
      <c r="BA22" s="282">
        <f t="shared" si="12"/>
        <v>0</v>
      </c>
      <c r="BB22" s="282">
        <f t="shared" si="12"/>
        <v>0</v>
      </c>
      <c r="BC22" s="282">
        <f t="shared" si="12"/>
        <v>0</v>
      </c>
      <c r="BD22" s="282">
        <f t="shared" si="12"/>
        <v>0</v>
      </c>
      <c r="BE22" s="282">
        <f t="shared" ref="BE22:DC22" si="13">BE12*BE20</f>
        <v>0</v>
      </c>
      <c r="BF22" s="282">
        <f t="shared" si="13"/>
        <v>0</v>
      </c>
      <c r="BG22" s="282">
        <f t="shared" si="13"/>
        <v>0</v>
      </c>
      <c r="BH22" s="282">
        <f t="shared" si="13"/>
        <v>0</v>
      </c>
      <c r="BI22" s="282">
        <f t="shared" si="13"/>
        <v>0</v>
      </c>
      <c r="BJ22" s="282">
        <f t="shared" si="13"/>
        <v>0</v>
      </c>
      <c r="BK22" s="282">
        <f t="shared" si="13"/>
        <v>0</v>
      </c>
      <c r="BL22" s="282">
        <f t="shared" si="13"/>
        <v>0</v>
      </c>
      <c r="BM22" s="282">
        <f t="shared" si="13"/>
        <v>0</v>
      </c>
      <c r="BN22" s="282">
        <f t="shared" si="13"/>
        <v>0</v>
      </c>
      <c r="BO22" s="282">
        <f t="shared" si="13"/>
        <v>0</v>
      </c>
      <c r="BP22" s="282">
        <f t="shared" si="13"/>
        <v>0</v>
      </c>
      <c r="BQ22" s="282">
        <f t="shared" si="13"/>
        <v>0</v>
      </c>
      <c r="BR22" s="282">
        <f t="shared" si="13"/>
        <v>0</v>
      </c>
      <c r="BS22" s="282">
        <f t="shared" si="13"/>
        <v>0</v>
      </c>
      <c r="BT22" s="282">
        <f t="shared" si="13"/>
        <v>0</v>
      </c>
      <c r="BU22" s="282">
        <f t="shared" si="13"/>
        <v>0</v>
      </c>
      <c r="BV22" s="282">
        <f t="shared" si="13"/>
        <v>0</v>
      </c>
      <c r="BW22" s="282">
        <f t="shared" si="13"/>
        <v>0</v>
      </c>
      <c r="BX22" s="282">
        <f t="shared" si="13"/>
        <v>0</v>
      </c>
      <c r="BY22" s="282">
        <f t="shared" si="13"/>
        <v>0</v>
      </c>
      <c r="BZ22" s="282">
        <f t="shared" si="13"/>
        <v>0</v>
      </c>
      <c r="CA22" s="282">
        <f t="shared" si="13"/>
        <v>0</v>
      </c>
      <c r="CB22" s="282">
        <f t="shared" si="13"/>
        <v>0</v>
      </c>
      <c r="CC22" s="282">
        <f t="shared" si="13"/>
        <v>0</v>
      </c>
      <c r="CD22" s="282">
        <f t="shared" si="13"/>
        <v>0</v>
      </c>
      <c r="CE22" s="282">
        <f t="shared" si="13"/>
        <v>0</v>
      </c>
      <c r="CF22" s="282">
        <f t="shared" si="13"/>
        <v>0</v>
      </c>
      <c r="CG22" s="282">
        <f t="shared" si="13"/>
        <v>0</v>
      </c>
      <c r="CH22" s="282">
        <f t="shared" si="13"/>
        <v>0</v>
      </c>
      <c r="CI22" s="282">
        <f t="shared" si="13"/>
        <v>0</v>
      </c>
      <c r="CJ22" s="282">
        <f t="shared" si="13"/>
        <v>0</v>
      </c>
      <c r="CK22" s="282">
        <f t="shared" si="13"/>
        <v>0</v>
      </c>
      <c r="CL22" s="282">
        <f t="shared" si="13"/>
        <v>0</v>
      </c>
      <c r="CM22" s="282">
        <f t="shared" si="13"/>
        <v>0</v>
      </c>
      <c r="CN22" s="282">
        <f t="shared" si="13"/>
        <v>0</v>
      </c>
      <c r="CO22" s="282">
        <f t="shared" si="13"/>
        <v>0</v>
      </c>
      <c r="CP22" s="282">
        <f t="shared" si="13"/>
        <v>0</v>
      </c>
      <c r="CQ22" s="282">
        <f t="shared" si="13"/>
        <v>0</v>
      </c>
      <c r="CR22" s="282">
        <f t="shared" si="13"/>
        <v>0</v>
      </c>
      <c r="CS22" s="282">
        <f t="shared" si="13"/>
        <v>0</v>
      </c>
      <c r="CT22" s="282">
        <f t="shared" si="13"/>
        <v>0</v>
      </c>
      <c r="CU22" s="282">
        <f t="shared" si="13"/>
        <v>0</v>
      </c>
      <c r="CV22" s="282">
        <f t="shared" si="13"/>
        <v>0</v>
      </c>
      <c r="CW22" s="282">
        <f t="shared" si="13"/>
        <v>0</v>
      </c>
      <c r="CX22" s="282">
        <f t="shared" si="13"/>
        <v>0</v>
      </c>
      <c r="CY22" s="282">
        <f t="shared" si="13"/>
        <v>0</v>
      </c>
      <c r="CZ22" s="282">
        <f t="shared" si="13"/>
        <v>0</v>
      </c>
      <c r="DA22" s="282">
        <f t="shared" si="13"/>
        <v>0</v>
      </c>
      <c r="DB22" s="282">
        <f t="shared" si="13"/>
        <v>0</v>
      </c>
      <c r="DC22" s="282">
        <f t="shared" si="13"/>
        <v>0</v>
      </c>
    </row>
    <row r="24" spans="2:107" ht="15" customHeight="1" x14ac:dyDescent="0.35">
      <c r="B24" s="766" t="s">
        <v>978</v>
      </c>
      <c r="C24" s="767"/>
      <c r="D24" s="767"/>
      <c r="E24" s="767"/>
      <c r="F24" s="768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  <c r="CE24" s="255"/>
      <c r="CF24" s="255"/>
      <c r="CG24" s="255"/>
      <c r="CH24" s="255"/>
      <c r="CI24" s="255"/>
      <c r="CJ24" s="255"/>
      <c r="CK24" s="255"/>
      <c r="CL24" s="255"/>
      <c r="CM24" s="255"/>
      <c r="CN24" s="255"/>
      <c r="CO24" s="255"/>
      <c r="CP24" s="255"/>
      <c r="CQ24" s="255"/>
      <c r="CR24" s="255"/>
      <c r="CS24" s="255"/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</row>
    <row r="25" spans="2:107" s="110" customFormat="1" ht="15" customHeight="1" x14ac:dyDescent="0.35">
      <c r="B25" s="256"/>
      <c r="C25" s="257"/>
      <c r="D25" s="257"/>
      <c r="E25" s="257"/>
      <c r="F25" s="283"/>
      <c r="G25" s="259" t="s">
        <v>51</v>
      </c>
      <c r="H25" s="260" t="s">
        <v>655</v>
      </c>
      <c r="I25" s="260" t="s">
        <v>656</v>
      </c>
      <c r="J25" s="260" t="s">
        <v>657</v>
      </c>
      <c r="K25" s="260" t="s">
        <v>658</v>
      </c>
      <c r="L25" s="260" t="s">
        <v>659</v>
      </c>
      <c r="M25" s="260" t="s">
        <v>660</v>
      </c>
      <c r="N25" s="260" t="s">
        <v>661</v>
      </c>
      <c r="O25" s="260" t="s">
        <v>662</v>
      </c>
      <c r="P25" s="260" t="s">
        <v>663</v>
      </c>
      <c r="Q25" s="260" t="s">
        <v>664</v>
      </c>
      <c r="R25" s="260" t="s">
        <v>665</v>
      </c>
      <c r="S25" s="260" t="s">
        <v>666</v>
      </c>
      <c r="T25" s="260" t="s">
        <v>667</v>
      </c>
      <c r="U25" s="260" t="s">
        <v>668</v>
      </c>
      <c r="V25" s="260" t="s">
        <v>669</v>
      </c>
      <c r="W25" s="260" t="s">
        <v>670</v>
      </c>
      <c r="X25" s="260" t="s">
        <v>671</v>
      </c>
      <c r="Y25" s="260" t="s">
        <v>672</v>
      </c>
      <c r="Z25" s="260" t="s">
        <v>673</v>
      </c>
      <c r="AA25" s="260" t="s">
        <v>674</v>
      </c>
      <c r="AB25" s="260" t="s">
        <v>675</v>
      </c>
      <c r="AC25" s="260" t="s">
        <v>676</v>
      </c>
      <c r="AD25" s="260" t="s">
        <v>677</v>
      </c>
      <c r="AE25" s="260" t="s">
        <v>678</v>
      </c>
      <c r="AF25" s="260" t="s">
        <v>679</v>
      </c>
      <c r="AG25" s="260" t="s">
        <v>680</v>
      </c>
      <c r="AH25" s="260" t="s">
        <v>681</v>
      </c>
      <c r="AI25" s="260" t="s">
        <v>682</v>
      </c>
      <c r="AJ25" s="260" t="s">
        <v>683</v>
      </c>
      <c r="AK25" s="260" t="s">
        <v>684</v>
      </c>
      <c r="AL25" s="260" t="s">
        <v>685</v>
      </c>
      <c r="AM25" s="260" t="s">
        <v>686</v>
      </c>
      <c r="AN25" s="260" t="s">
        <v>687</v>
      </c>
      <c r="AO25" s="260" t="s">
        <v>688</v>
      </c>
      <c r="AP25" s="260" t="s">
        <v>689</v>
      </c>
      <c r="AQ25" s="260" t="s">
        <v>690</v>
      </c>
      <c r="AR25" s="260" t="s">
        <v>691</v>
      </c>
      <c r="AS25" s="260" t="s">
        <v>692</v>
      </c>
      <c r="AT25" s="260" t="s">
        <v>693</v>
      </c>
      <c r="AU25" s="260" t="s">
        <v>694</v>
      </c>
      <c r="AV25" s="260" t="s">
        <v>695</v>
      </c>
      <c r="AW25" s="260" t="s">
        <v>696</v>
      </c>
      <c r="AX25" s="260" t="s">
        <v>697</v>
      </c>
      <c r="AY25" s="260" t="s">
        <v>698</v>
      </c>
      <c r="AZ25" s="260" t="s">
        <v>699</v>
      </c>
      <c r="BA25" s="260" t="s">
        <v>700</v>
      </c>
      <c r="BB25" s="260" t="s">
        <v>701</v>
      </c>
      <c r="BC25" s="260" t="s">
        <v>702</v>
      </c>
      <c r="BD25" s="260" t="s">
        <v>703</v>
      </c>
      <c r="BE25" s="260" t="s">
        <v>704</v>
      </c>
      <c r="BF25" s="260" t="s">
        <v>1563</v>
      </c>
      <c r="BG25" s="260" t="s">
        <v>1564</v>
      </c>
      <c r="BH25" s="260" t="s">
        <v>1565</v>
      </c>
      <c r="BI25" s="260" t="s">
        <v>1566</v>
      </c>
      <c r="BJ25" s="260" t="s">
        <v>1567</v>
      </c>
      <c r="BK25" s="260" t="s">
        <v>1568</v>
      </c>
      <c r="BL25" s="260" t="s">
        <v>1569</v>
      </c>
      <c r="BM25" s="260" t="s">
        <v>1570</v>
      </c>
      <c r="BN25" s="260" t="s">
        <v>1571</v>
      </c>
      <c r="BO25" s="260" t="s">
        <v>1572</v>
      </c>
      <c r="BP25" s="260" t="s">
        <v>1573</v>
      </c>
      <c r="BQ25" s="260" t="s">
        <v>1574</v>
      </c>
      <c r="BR25" s="260" t="s">
        <v>1575</v>
      </c>
      <c r="BS25" s="260" t="s">
        <v>1576</v>
      </c>
      <c r="BT25" s="260" t="s">
        <v>1577</v>
      </c>
      <c r="BU25" s="260" t="s">
        <v>1578</v>
      </c>
      <c r="BV25" s="260" t="s">
        <v>1579</v>
      </c>
      <c r="BW25" s="260" t="s">
        <v>1580</v>
      </c>
      <c r="BX25" s="260" t="s">
        <v>1581</v>
      </c>
      <c r="BY25" s="260" t="s">
        <v>1582</v>
      </c>
      <c r="BZ25" s="260" t="s">
        <v>1583</v>
      </c>
      <c r="CA25" s="260" t="s">
        <v>1584</v>
      </c>
      <c r="CB25" s="260" t="s">
        <v>1585</v>
      </c>
      <c r="CC25" s="260" t="s">
        <v>1586</v>
      </c>
      <c r="CD25" s="260" t="s">
        <v>1587</v>
      </c>
      <c r="CE25" s="260" t="s">
        <v>1588</v>
      </c>
      <c r="CF25" s="260" t="s">
        <v>1589</v>
      </c>
      <c r="CG25" s="260" t="s">
        <v>1590</v>
      </c>
      <c r="CH25" s="260" t="s">
        <v>1591</v>
      </c>
      <c r="CI25" s="260" t="s">
        <v>1592</v>
      </c>
      <c r="CJ25" s="260" t="s">
        <v>1593</v>
      </c>
      <c r="CK25" s="260" t="s">
        <v>1594</v>
      </c>
      <c r="CL25" s="260" t="s">
        <v>1595</v>
      </c>
      <c r="CM25" s="260" t="s">
        <v>1596</v>
      </c>
      <c r="CN25" s="260" t="s">
        <v>1597</v>
      </c>
      <c r="CO25" s="260" t="s">
        <v>1598</v>
      </c>
      <c r="CP25" s="260" t="s">
        <v>1599</v>
      </c>
      <c r="CQ25" s="260" t="s">
        <v>1600</v>
      </c>
      <c r="CR25" s="260" t="s">
        <v>1601</v>
      </c>
      <c r="CS25" s="260" t="s">
        <v>1602</v>
      </c>
      <c r="CT25" s="260" t="s">
        <v>1603</v>
      </c>
      <c r="CU25" s="260" t="s">
        <v>1604</v>
      </c>
      <c r="CV25" s="260" t="s">
        <v>1605</v>
      </c>
      <c r="CW25" s="260" t="s">
        <v>1606</v>
      </c>
      <c r="CX25" s="260" t="s">
        <v>1607</v>
      </c>
      <c r="CY25" s="260" t="s">
        <v>1608</v>
      </c>
      <c r="CZ25" s="260" t="s">
        <v>1609</v>
      </c>
      <c r="DA25" s="260" t="s">
        <v>1610</v>
      </c>
      <c r="DB25" s="260" t="s">
        <v>1611</v>
      </c>
      <c r="DC25" s="260" t="s">
        <v>1612</v>
      </c>
    </row>
    <row r="26" spans="2:107" s="110" customFormat="1" ht="15" customHeight="1" x14ac:dyDescent="0.35">
      <c r="B26" s="256">
        <v>13</v>
      </c>
      <c r="C26" s="354" t="s">
        <v>3028</v>
      </c>
      <c r="D26" s="257"/>
      <c r="E26" s="257"/>
      <c r="F26" s="258"/>
      <c r="G26" s="259"/>
      <c r="H26" s="260" t="str">
        <f>IF(H4="","",H4)</f>
        <v/>
      </c>
      <c r="I26" s="260" t="str">
        <f t="shared" ref="I26:BT26" si="14">IF(I4="","",I4)</f>
        <v/>
      </c>
      <c r="J26" s="260" t="str">
        <f t="shared" si="14"/>
        <v/>
      </c>
      <c r="K26" s="260" t="str">
        <f t="shared" si="14"/>
        <v/>
      </c>
      <c r="L26" s="260" t="str">
        <f t="shared" si="14"/>
        <v/>
      </c>
      <c r="M26" s="260" t="str">
        <f t="shared" si="14"/>
        <v/>
      </c>
      <c r="N26" s="260" t="str">
        <f t="shared" si="14"/>
        <v/>
      </c>
      <c r="O26" s="260" t="str">
        <f t="shared" si="14"/>
        <v/>
      </c>
      <c r="P26" s="260" t="str">
        <f t="shared" si="14"/>
        <v/>
      </c>
      <c r="Q26" s="260" t="str">
        <f t="shared" si="14"/>
        <v/>
      </c>
      <c r="R26" s="260" t="str">
        <f t="shared" si="14"/>
        <v/>
      </c>
      <c r="S26" s="260" t="str">
        <f t="shared" si="14"/>
        <v/>
      </c>
      <c r="T26" s="260" t="str">
        <f t="shared" si="14"/>
        <v/>
      </c>
      <c r="U26" s="260" t="str">
        <f t="shared" si="14"/>
        <v/>
      </c>
      <c r="V26" s="260" t="str">
        <f t="shared" si="14"/>
        <v/>
      </c>
      <c r="W26" s="260" t="str">
        <f t="shared" si="14"/>
        <v/>
      </c>
      <c r="X26" s="260" t="str">
        <f t="shared" si="14"/>
        <v/>
      </c>
      <c r="Y26" s="260" t="str">
        <f t="shared" si="14"/>
        <v/>
      </c>
      <c r="Z26" s="260" t="str">
        <f t="shared" si="14"/>
        <v/>
      </c>
      <c r="AA26" s="260" t="str">
        <f t="shared" si="14"/>
        <v/>
      </c>
      <c r="AB26" s="260" t="str">
        <f t="shared" si="14"/>
        <v/>
      </c>
      <c r="AC26" s="260" t="str">
        <f t="shared" si="14"/>
        <v/>
      </c>
      <c r="AD26" s="260" t="str">
        <f t="shared" si="14"/>
        <v/>
      </c>
      <c r="AE26" s="260" t="str">
        <f t="shared" si="14"/>
        <v/>
      </c>
      <c r="AF26" s="260" t="str">
        <f t="shared" si="14"/>
        <v/>
      </c>
      <c r="AG26" s="260" t="str">
        <f t="shared" si="14"/>
        <v/>
      </c>
      <c r="AH26" s="260" t="str">
        <f t="shared" si="14"/>
        <v/>
      </c>
      <c r="AI26" s="260" t="str">
        <f t="shared" si="14"/>
        <v/>
      </c>
      <c r="AJ26" s="260" t="str">
        <f t="shared" si="14"/>
        <v/>
      </c>
      <c r="AK26" s="260" t="str">
        <f t="shared" si="14"/>
        <v/>
      </c>
      <c r="AL26" s="260" t="str">
        <f t="shared" si="14"/>
        <v/>
      </c>
      <c r="AM26" s="260" t="str">
        <f t="shared" si="14"/>
        <v/>
      </c>
      <c r="AN26" s="260" t="str">
        <f t="shared" si="14"/>
        <v/>
      </c>
      <c r="AO26" s="260" t="str">
        <f t="shared" si="14"/>
        <v/>
      </c>
      <c r="AP26" s="260" t="str">
        <f t="shared" si="14"/>
        <v/>
      </c>
      <c r="AQ26" s="260" t="str">
        <f t="shared" si="14"/>
        <v/>
      </c>
      <c r="AR26" s="260" t="str">
        <f t="shared" si="14"/>
        <v/>
      </c>
      <c r="AS26" s="260" t="str">
        <f t="shared" si="14"/>
        <v/>
      </c>
      <c r="AT26" s="260" t="str">
        <f t="shared" si="14"/>
        <v/>
      </c>
      <c r="AU26" s="260" t="str">
        <f t="shared" si="14"/>
        <v/>
      </c>
      <c r="AV26" s="260" t="str">
        <f t="shared" si="14"/>
        <v/>
      </c>
      <c r="AW26" s="260" t="str">
        <f t="shared" si="14"/>
        <v/>
      </c>
      <c r="AX26" s="260" t="str">
        <f t="shared" si="14"/>
        <v/>
      </c>
      <c r="AY26" s="260" t="str">
        <f t="shared" si="14"/>
        <v/>
      </c>
      <c r="AZ26" s="260" t="str">
        <f t="shared" si="14"/>
        <v/>
      </c>
      <c r="BA26" s="260" t="str">
        <f t="shared" si="14"/>
        <v/>
      </c>
      <c r="BB26" s="260" t="str">
        <f t="shared" si="14"/>
        <v/>
      </c>
      <c r="BC26" s="260" t="str">
        <f t="shared" si="14"/>
        <v/>
      </c>
      <c r="BD26" s="260" t="str">
        <f t="shared" si="14"/>
        <v/>
      </c>
      <c r="BE26" s="260" t="str">
        <f t="shared" si="14"/>
        <v/>
      </c>
      <c r="BF26" s="260" t="str">
        <f t="shared" si="14"/>
        <v/>
      </c>
      <c r="BG26" s="260" t="str">
        <f t="shared" si="14"/>
        <v/>
      </c>
      <c r="BH26" s="260" t="str">
        <f t="shared" si="14"/>
        <v/>
      </c>
      <c r="BI26" s="260" t="str">
        <f t="shared" si="14"/>
        <v/>
      </c>
      <c r="BJ26" s="260" t="str">
        <f t="shared" si="14"/>
        <v/>
      </c>
      <c r="BK26" s="260" t="str">
        <f t="shared" si="14"/>
        <v/>
      </c>
      <c r="BL26" s="260" t="str">
        <f t="shared" si="14"/>
        <v/>
      </c>
      <c r="BM26" s="260" t="str">
        <f t="shared" si="14"/>
        <v/>
      </c>
      <c r="BN26" s="260" t="str">
        <f t="shared" si="14"/>
        <v/>
      </c>
      <c r="BO26" s="260" t="str">
        <f t="shared" si="14"/>
        <v/>
      </c>
      <c r="BP26" s="260" t="str">
        <f t="shared" si="14"/>
        <v/>
      </c>
      <c r="BQ26" s="260" t="str">
        <f t="shared" si="14"/>
        <v/>
      </c>
      <c r="BR26" s="260" t="str">
        <f t="shared" si="14"/>
        <v/>
      </c>
      <c r="BS26" s="260" t="str">
        <f t="shared" si="14"/>
        <v/>
      </c>
      <c r="BT26" s="260" t="str">
        <f t="shared" si="14"/>
        <v/>
      </c>
      <c r="BU26" s="260" t="str">
        <f t="shared" ref="BU26:DC26" si="15">IF(BU4="","",BU4)</f>
        <v/>
      </c>
      <c r="BV26" s="260" t="str">
        <f t="shared" si="15"/>
        <v/>
      </c>
      <c r="BW26" s="260" t="str">
        <f t="shared" si="15"/>
        <v/>
      </c>
      <c r="BX26" s="260" t="str">
        <f t="shared" si="15"/>
        <v/>
      </c>
      <c r="BY26" s="260" t="str">
        <f t="shared" si="15"/>
        <v/>
      </c>
      <c r="BZ26" s="260" t="str">
        <f t="shared" si="15"/>
        <v/>
      </c>
      <c r="CA26" s="260" t="str">
        <f t="shared" si="15"/>
        <v/>
      </c>
      <c r="CB26" s="260" t="str">
        <f t="shared" si="15"/>
        <v/>
      </c>
      <c r="CC26" s="260" t="str">
        <f t="shared" si="15"/>
        <v/>
      </c>
      <c r="CD26" s="260" t="str">
        <f t="shared" si="15"/>
        <v/>
      </c>
      <c r="CE26" s="260" t="str">
        <f t="shared" si="15"/>
        <v/>
      </c>
      <c r="CF26" s="260" t="str">
        <f t="shared" si="15"/>
        <v/>
      </c>
      <c r="CG26" s="260" t="str">
        <f t="shared" si="15"/>
        <v/>
      </c>
      <c r="CH26" s="260" t="str">
        <f t="shared" si="15"/>
        <v/>
      </c>
      <c r="CI26" s="260" t="str">
        <f t="shared" si="15"/>
        <v/>
      </c>
      <c r="CJ26" s="260" t="str">
        <f t="shared" si="15"/>
        <v/>
      </c>
      <c r="CK26" s="260" t="str">
        <f t="shared" si="15"/>
        <v/>
      </c>
      <c r="CL26" s="260" t="str">
        <f t="shared" si="15"/>
        <v/>
      </c>
      <c r="CM26" s="260" t="str">
        <f t="shared" si="15"/>
        <v/>
      </c>
      <c r="CN26" s="260" t="str">
        <f t="shared" si="15"/>
        <v/>
      </c>
      <c r="CO26" s="260" t="str">
        <f t="shared" si="15"/>
        <v/>
      </c>
      <c r="CP26" s="260" t="str">
        <f t="shared" si="15"/>
        <v/>
      </c>
      <c r="CQ26" s="260" t="str">
        <f t="shared" si="15"/>
        <v/>
      </c>
      <c r="CR26" s="260" t="str">
        <f t="shared" si="15"/>
        <v/>
      </c>
      <c r="CS26" s="260" t="str">
        <f t="shared" si="15"/>
        <v/>
      </c>
      <c r="CT26" s="260" t="str">
        <f t="shared" si="15"/>
        <v/>
      </c>
      <c r="CU26" s="260" t="str">
        <f t="shared" si="15"/>
        <v/>
      </c>
      <c r="CV26" s="260" t="str">
        <f t="shared" si="15"/>
        <v/>
      </c>
      <c r="CW26" s="260" t="str">
        <f t="shared" si="15"/>
        <v/>
      </c>
      <c r="CX26" s="260" t="str">
        <f t="shared" si="15"/>
        <v/>
      </c>
      <c r="CY26" s="260" t="str">
        <f t="shared" si="15"/>
        <v/>
      </c>
      <c r="CZ26" s="260" t="str">
        <f t="shared" si="15"/>
        <v/>
      </c>
      <c r="DA26" s="260" t="str">
        <f t="shared" si="15"/>
        <v/>
      </c>
      <c r="DB26" s="260" t="str">
        <f t="shared" si="15"/>
        <v/>
      </c>
      <c r="DC26" s="260" t="str">
        <f t="shared" si="15"/>
        <v/>
      </c>
    </row>
    <row r="27" spans="2:107" ht="15" customHeight="1" x14ac:dyDescent="0.35">
      <c r="B27" s="256">
        <v>14</v>
      </c>
      <c r="C27" s="261" t="s">
        <v>705</v>
      </c>
      <c r="D27" s="261"/>
      <c r="E27" s="262" t="s">
        <v>706</v>
      </c>
      <c r="F27" s="268" t="s">
        <v>892</v>
      </c>
      <c r="G27" s="271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35">
      <c r="B28" s="256">
        <v>15</v>
      </c>
      <c r="C28" s="261" t="s">
        <v>707</v>
      </c>
      <c r="D28" s="261"/>
      <c r="E28" s="267" t="s">
        <v>71</v>
      </c>
      <c r="F28" s="337" t="s">
        <v>1071</v>
      </c>
      <c r="G28" s="273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</row>
    <row r="29" spans="2:107" ht="15" customHeight="1" x14ac:dyDescent="0.35">
      <c r="B29" s="885">
        <v>16</v>
      </c>
      <c r="C29" s="261" t="s">
        <v>1058</v>
      </c>
      <c r="D29" s="261"/>
      <c r="E29" s="267" t="s">
        <v>71</v>
      </c>
      <c r="F29" s="337" t="s">
        <v>1072</v>
      </c>
      <c r="G29" s="27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</row>
    <row r="30" spans="2:107" ht="15" customHeight="1" x14ac:dyDescent="0.35">
      <c r="B30" s="887"/>
      <c r="C30" s="261" t="s">
        <v>1059</v>
      </c>
      <c r="D30" s="261"/>
      <c r="E30" s="267" t="s">
        <v>71</v>
      </c>
      <c r="F30" s="337" t="s">
        <v>1073</v>
      </c>
      <c r="G30" s="27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</row>
    <row r="31" spans="2:107" ht="15" customHeight="1" x14ac:dyDescent="0.35">
      <c r="B31" s="256">
        <v>17</v>
      </c>
      <c r="C31" s="261" t="s">
        <v>55</v>
      </c>
      <c r="D31" s="261"/>
      <c r="E31" s="267"/>
      <c r="F31" s="268" t="s">
        <v>891</v>
      </c>
      <c r="G31" s="271">
        <f>SUM(H31:DC31)</f>
        <v>0</v>
      </c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</row>
    <row r="32" spans="2:107" ht="15" customHeight="1" x14ac:dyDescent="0.35">
      <c r="B32" s="256">
        <v>18</v>
      </c>
      <c r="C32" s="261" t="s">
        <v>59</v>
      </c>
      <c r="D32" s="261"/>
      <c r="E32" s="267" t="s">
        <v>5</v>
      </c>
      <c r="F32" s="268" t="s">
        <v>616</v>
      </c>
      <c r="G32" s="280">
        <f>SUM(H32:DC32)</f>
        <v>0</v>
      </c>
      <c r="H32" s="278">
        <f>IF(H29=0,0,(H27*0.736*H31)/H29)</f>
        <v>0</v>
      </c>
      <c r="I32" s="278">
        <f t="shared" ref="I32:BD32" si="16">IF(I29=0,0,(I27*0.736*I31)/I29)</f>
        <v>0</v>
      </c>
      <c r="J32" s="278">
        <f t="shared" si="16"/>
        <v>0</v>
      </c>
      <c r="K32" s="278">
        <f t="shared" si="16"/>
        <v>0</v>
      </c>
      <c r="L32" s="278">
        <f t="shared" si="16"/>
        <v>0</v>
      </c>
      <c r="M32" s="278">
        <f t="shared" si="16"/>
        <v>0</v>
      </c>
      <c r="N32" s="278">
        <f t="shared" si="16"/>
        <v>0</v>
      </c>
      <c r="O32" s="278">
        <f t="shared" si="16"/>
        <v>0</v>
      </c>
      <c r="P32" s="278">
        <f t="shared" si="16"/>
        <v>0</v>
      </c>
      <c r="Q32" s="278">
        <f t="shared" si="16"/>
        <v>0</v>
      </c>
      <c r="R32" s="278">
        <f t="shared" si="16"/>
        <v>0</v>
      </c>
      <c r="S32" s="278">
        <f t="shared" si="16"/>
        <v>0</v>
      </c>
      <c r="T32" s="278">
        <f t="shared" si="16"/>
        <v>0</v>
      </c>
      <c r="U32" s="278">
        <f t="shared" si="16"/>
        <v>0</v>
      </c>
      <c r="V32" s="278">
        <f t="shared" si="16"/>
        <v>0</v>
      </c>
      <c r="W32" s="278">
        <f t="shared" si="16"/>
        <v>0</v>
      </c>
      <c r="X32" s="278">
        <f t="shared" si="16"/>
        <v>0</v>
      </c>
      <c r="Y32" s="278">
        <f t="shared" si="16"/>
        <v>0</v>
      </c>
      <c r="Z32" s="278">
        <f t="shared" si="16"/>
        <v>0</v>
      </c>
      <c r="AA32" s="278">
        <f t="shared" si="16"/>
        <v>0</v>
      </c>
      <c r="AB32" s="278">
        <f t="shared" si="16"/>
        <v>0</v>
      </c>
      <c r="AC32" s="278">
        <f t="shared" si="16"/>
        <v>0</v>
      </c>
      <c r="AD32" s="278">
        <f t="shared" si="16"/>
        <v>0</v>
      </c>
      <c r="AE32" s="278">
        <f t="shared" si="16"/>
        <v>0</v>
      </c>
      <c r="AF32" s="278">
        <f t="shared" si="16"/>
        <v>0</v>
      </c>
      <c r="AG32" s="278">
        <f t="shared" si="16"/>
        <v>0</v>
      </c>
      <c r="AH32" s="278">
        <f t="shared" si="16"/>
        <v>0</v>
      </c>
      <c r="AI32" s="278">
        <f t="shared" si="16"/>
        <v>0</v>
      </c>
      <c r="AJ32" s="278">
        <f t="shared" si="16"/>
        <v>0</v>
      </c>
      <c r="AK32" s="278">
        <f t="shared" si="16"/>
        <v>0</v>
      </c>
      <c r="AL32" s="278">
        <f t="shared" si="16"/>
        <v>0</v>
      </c>
      <c r="AM32" s="278">
        <f t="shared" si="16"/>
        <v>0</v>
      </c>
      <c r="AN32" s="278">
        <f t="shared" si="16"/>
        <v>0</v>
      </c>
      <c r="AO32" s="278">
        <f t="shared" si="16"/>
        <v>0</v>
      </c>
      <c r="AP32" s="278">
        <f t="shared" si="16"/>
        <v>0</v>
      </c>
      <c r="AQ32" s="278">
        <f t="shared" si="16"/>
        <v>0</v>
      </c>
      <c r="AR32" s="278">
        <f t="shared" si="16"/>
        <v>0</v>
      </c>
      <c r="AS32" s="278">
        <f t="shared" si="16"/>
        <v>0</v>
      </c>
      <c r="AT32" s="278">
        <f t="shared" si="16"/>
        <v>0</v>
      </c>
      <c r="AU32" s="278">
        <f t="shared" si="16"/>
        <v>0</v>
      </c>
      <c r="AV32" s="278">
        <f t="shared" si="16"/>
        <v>0</v>
      </c>
      <c r="AW32" s="278">
        <f t="shared" si="16"/>
        <v>0</v>
      </c>
      <c r="AX32" s="278">
        <f t="shared" si="16"/>
        <v>0</v>
      </c>
      <c r="AY32" s="278">
        <f t="shared" si="16"/>
        <v>0</v>
      </c>
      <c r="AZ32" s="278">
        <f t="shared" si="16"/>
        <v>0</v>
      </c>
      <c r="BA32" s="278">
        <f t="shared" si="16"/>
        <v>0</v>
      </c>
      <c r="BB32" s="278">
        <f t="shared" si="16"/>
        <v>0</v>
      </c>
      <c r="BC32" s="278">
        <f t="shared" si="16"/>
        <v>0</v>
      </c>
      <c r="BD32" s="278">
        <f t="shared" si="16"/>
        <v>0</v>
      </c>
      <c r="BE32" s="278">
        <f t="shared" ref="BE32:DC32" si="17">IF(BE29=0,0,(BE27*0.736*BE31)/BE29)</f>
        <v>0</v>
      </c>
      <c r="BF32" s="278">
        <f t="shared" si="17"/>
        <v>0</v>
      </c>
      <c r="BG32" s="278">
        <f t="shared" si="17"/>
        <v>0</v>
      </c>
      <c r="BH32" s="278">
        <f t="shared" si="17"/>
        <v>0</v>
      </c>
      <c r="BI32" s="278">
        <f t="shared" si="17"/>
        <v>0</v>
      </c>
      <c r="BJ32" s="278">
        <f t="shared" si="17"/>
        <v>0</v>
      </c>
      <c r="BK32" s="278">
        <f t="shared" si="17"/>
        <v>0</v>
      </c>
      <c r="BL32" s="278">
        <f t="shared" si="17"/>
        <v>0</v>
      </c>
      <c r="BM32" s="278">
        <f t="shared" si="17"/>
        <v>0</v>
      </c>
      <c r="BN32" s="278">
        <f t="shared" si="17"/>
        <v>0</v>
      </c>
      <c r="BO32" s="278">
        <f t="shared" si="17"/>
        <v>0</v>
      </c>
      <c r="BP32" s="278">
        <f t="shared" si="17"/>
        <v>0</v>
      </c>
      <c r="BQ32" s="278">
        <f t="shared" si="17"/>
        <v>0</v>
      </c>
      <c r="BR32" s="278">
        <f t="shared" si="17"/>
        <v>0</v>
      </c>
      <c r="BS32" s="278">
        <f t="shared" si="17"/>
        <v>0</v>
      </c>
      <c r="BT32" s="278">
        <f t="shared" si="17"/>
        <v>0</v>
      </c>
      <c r="BU32" s="278">
        <f t="shared" si="17"/>
        <v>0</v>
      </c>
      <c r="BV32" s="278">
        <f t="shared" si="17"/>
        <v>0</v>
      </c>
      <c r="BW32" s="278">
        <f t="shared" si="17"/>
        <v>0</v>
      </c>
      <c r="BX32" s="278">
        <f t="shared" si="17"/>
        <v>0</v>
      </c>
      <c r="BY32" s="278">
        <f t="shared" si="17"/>
        <v>0</v>
      </c>
      <c r="BZ32" s="278">
        <f t="shared" si="17"/>
        <v>0</v>
      </c>
      <c r="CA32" s="278">
        <f t="shared" si="17"/>
        <v>0</v>
      </c>
      <c r="CB32" s="278">
        <f t="shared" si="17"/>
        <v>0</v>
      </c>
      <c r="CC32" s="278">
        <f t="shared" si="17"/>
        <v>0</v>
      </c>
      <c r="CD32" s="278">
        <f t="shared" si="17"/>
        <v>0</v>
      </c>
      <c r="CE32" s="278">
        <f t="shared" si="17"/>
        <v>0</v>
      </c>
      <c r="CF32" s="278">
        <f t="shared" si="17"/>
        <v>0</v>
      </c>
      <c r="CG32" s="278">
        <f t="shared" si="17"/>
        <v>0</v>
      </c>
      <c r="CH32" s="278">
        <f t="shared" si="17"/>
        <v>0</v>
      </c>
      <c r="CI32" s="278">
        <f t="shared" si="17"/>
        <v>0</v>
      </c>
      <c r="CJ32" s="278">
        <f t="shared" si="17"/>
        <v>0</v>
      </c>
      <c r="CK32" s="278">
        <f t="shared" si="17"/>
        <v>0</v>
      </c>
      <c r="CL32" s="278">
        <f t="shared" si="17"/>
        <v>0</v>
      </c>
      <c r="CM32" s="278">
        <f t="shared" si="17"/>
        <v>0</v>
      </c>
      <c r="CN32" s="278">
        <f t="shared" si="17"/>
        <v>0</v>
      </c>
      <c r="CO32" s="278">
        <f t="shared" si="17"/>
        <v>0</v>
      </c>
      <c r="CP32" s="278">
        <f t="shared" si="17"/>
        <v>0</v>
      </c>
      <c r="CQ32" s="278">
        <f t="shared" si="17"/>
        <v>0</v>
      </c>
      <c r="CR32" s="278">
        <f t="shared" si="17"/>
        <v>0</v>
      </c>
      <c r="CS32" s="278">
        <f t="shared" si="17"/>
        <v>0</v>
      </c>
      <c r="CT32" s="278">
        <f t="shared" si="17"/>
        <v>0</v>
      </c>
      <c r="CU32" s="278">
        <f t="shared" si="17"/>
        <v>0</v>
      </c>
      <c r="CV32" s="278">
        <f t="shared" si="17"/>
        <v>0</v>
      </c>
      <c r="CW32" s="278">
        <f t="shared" si="17"/>
        <v>0</v>
      </c>
      <c r="CX32" s="278">
        <f t="shared" si="17"/>
        <v>0</v>
      </c>
      <c r="CY32" s="278">
        <f t="shared" si="17"/>
        <v>0</v>
      </c>
      <c r="CZ32" s="278">
        <f t="shared" si="17"/>
        <v>0</v>
      </c>
      <c r="DA32" s="278">
        <f t="shared" si="17"/>
        <v>0</v>
      </c>
      <c r="DB32" s="278">
        <f t="shared" si="17"/>
        <v>0</v>
      </c>
      <c r="DC32" s="278">
        <f t="shared" si="17"/>
        <v>0</v>
      </c>
    </row>
    <row r="33" spans="2:107" ht="15" customHeight="1" x14ac:dyDescent="0.35">
      <c r="B33" s="256">
        <v>19</v>
      </c>
      <c r="C33" s="261" t="s">
        <v>644</v>
      </c>
      <c r="D33" s="261"/>
      <c r="E33" s="267" t="s">
        <v>5</v>
      </c>
      <c r="F33" s="268" t="s">
        <v>1006</v>
      </c>
      <c r="G33" s="280">
        <f>SUM(H33:DC33)</f>
        <v>0</v>
      </c>
      <c r="H33" s="278">
        <f>IF(H30=0,0,H32*H28*(H29/H30))</f>
        <v>0</v>
      </c>
      <c r="I33" s="278">
        <f t="shared" ref="I33:BD33" si="18">IF(I30=0,0,I32*I28*(I29/I30))</f>
        <v>0</v>
      </c>
      <c r="J33" s="278">
        <f t="shared" si="18"/>
        <v>0</v>
      </c>
      <c r="K33" s="278">
        <f t="shared" si="18"/>
        <v>0</v>
      </c>
      <c r="L33" s="278">
        <f t="shared" si="18"/>
        <v>0</v>
      </c>
      <c r="M33" s="278">
        <f t="shared" si="18"/>
        <v>0</v>
      </c>
      <c r="N33" s="278">
        <f t="shared" si="18"/>
        <v>0</v>
      </c>
      <c r="O33" s="278">
        <f t="shared" si="18"/>
        <v>0</v>
      </c>
      <c r="P33" s="278">
        <f t="shared" si="18"/>
        <v>0</v>
      </c>
      <c r="Q33" s="278">
        <f t="shared" si="18"/>
        <v>0</v>
      </c>
      <c r="R33" s="278">
        <f t="shared" si="18"/>
        <v>0</v>
      </c>
      <c r="S33" s="278">
        <f t="shared" si="18"/>
        <v>0</v>
      </c>
      <c r="T33" s="278">
        <f t="shared" si="18"/>
        <v>0</v>
      </c>
      <c r="U33" s="278">
        <f t="shared" si="18"/>
        <v>0</v>
      </c>
      <c r="V33" s="278">
        <f t="shared" si="18"/>
        <v>0</v>
      </c>
      <c r="W33" s="278">
        <f t="shared" si="18"/>
        <v>0</v>
      </c>
      <c r="X33" s="278">
        <f t="shared" si="18"/>
        <v>0</v>
      </c>
      <c r="Y33" s="278">
        <f t="shared" si="18"/>
        <v>0</v>
      </c>
      <c r="Z33" s="278">
        <f t="shared" si="18"/>
        <v>0</v>
      </c>
      <c r="AA33" s="278">
        <f t="shared" si="18"/>
        <v>0</v>
      </c>
      <c r="AB33" s="278">
        <f t="shared" si="18"/>
        <v>0</v>
      </c>
      <c r="AC33" s="278">
        <f t="shared" si="18"/>
        <v>0</v>
      </c>
      <c r="AD33" s="278">
        <f t="shared" si="18"/>
        <v>0</v>
      </c>
      <c r="AE33" s="278">
        <f t="shared" si="18"/>
        <v>0</v>
      </c>
      <c r="AF33" s="278">
        <f t="shared" si="18"/>
        <v>0</v>
      </c>
      <c r="AG33" s="278">
        <f t="shared" si="18"/>
        <v>0</v>
      </c>
      <c r="AH33" s="278">
        <f t="shared" si="18"/>
        <v>0</v>
      </c>
      <c r="AI33" s="278">
        <f t="shared" si="18"/>
        <v>0</v>
      </c>
      <c r="AJ33" s="278">
        <f t="shared" si="18"/>
        <v>0</v>
      </c>
      <c r="AK33" s="278">
        <f t="shared" si="18"/>
        <v>0</v>
      </c>
      <c r="AL33" s="278">
        <f t="shared" si="18"/>
        <v>0</v>
      </c>
      <c r="AM33" s="278">
        <f t="shared" si="18"/>
        <v>0</v>
      </c>
      <c r="AN33" s="278">
        <f t="shared" si="18"/>
        <v>0</v>
      </c>
      <c r="AO33" s="278">
        <f t="shared" si="18"/>
        <v>0</v>
      </c>
      <c r="AP33" s="278">
        <f t="shared" si="18"/>
        <v>0</v>
      </c>
      <c r="AQ33" s="278">
        <f t="shared" si="18"/>
        <v>0</v>
      </c>
      <c r="AR33" s="278">
        <f t="shared" si="18"/>
        <v>0</v>
      </c>
      <c r="AS33" s="278">
        <f t="shared" si="18"/>
        <v>0</v>
      </c>
      <c r="AT33" s="278">
        <f t="shared" si="18"/>
        <v>0</v>
      </c>
      <c r="AU33" s="278">
        <f t="shared" si="18"/>
        <v>0</v>
      </c>
      <c r="AV33" s="278">
        <f t="shared" si="18"/>
        <v>0</v>
      </c>
      <c r="AW33" s="278">
        <f t="shared" si="18"/>
        <v>0</v>
      </c>
      <c r="AX33" s="278">
        <f t="shared" si="18"/>
        <v>0</v>
      </c>
      <c r="AY33" s="278">
        <f t="shared" si="18"/>
        <v>0</v>
      </c>
      <c r="AZ33" s="278">
        <f t="shared" si="18"/>
        <v>0</v>
      </c>
      <c r="BA33" s="278">
        <f t="shared" si="18"/>
        <v>0</v>
      </c>
      <c r="BB33" s="278">
        <f t="shared" si="18"/>
        <v>0</v>
      </c>
      <c r="BC33" s="278">
        <f t="shared" si="18"/>
        <v>0</v>
      </c>
      <c r="BD33" s="278">
        <f t="shared" si="18"/>
        <v>0</v>
      </c>
      <c r="BE33" s="278">
        <f t="shared" ref="BE33:DC33" si="19">IF(BE30=0,0,BE32*BE28*(BE29/BE30))</f>
        <v>0</v>
      </c>
      <c r="BF33" s="278">
        <f t="shared" si="19"/>
        <v>0</v>
      </c>
      <c r="BG33" s="278">
        <f t="shared" si="19"/>
        <v>0</v>
      </c>
      <c r="BH33" s="278">
        <f t="shared" si="19"/>
        <v>0</v>
      </c>
      <c r="BI33" s="278">
        <f t="shared" si="19"/>
        <v>0</v>
      </c>
      <c r="BJ33" s="278">
        <f t="shared" si="19"/>
        <v>0</v>
      </c>
      <c r="BK33" s="278">
        <f t="shared" si="19"/>
        <v>0</v>
      </c>
      <c r="BL33" s="278">
        <f t="shared" si="19"/>
        <v>0</v>
      </c>
      <c r="BM33" s="278">
        <f t="shared" si="19"/>
        <v>0</v>
      </c>
      <c r="BN33" s="278">
        <f t="shared" si="19"/>
        <v>0</v>
      </c>
      <c r="BO33" s="278">
        <f t="shared" si="19"/>
        <v>0</v>
      </c>
      <c r="BP33" s="278">
        <f t="shared" si="19"/>
        <v>0</v>
      </c>
      <c r="BQ33" s="278">
        <f t="shared" si="19"/>
        <v>0</v>
      </c>
      <c r="BR33" s="278">
        <f t="shared" si="19"/>
        <v>0</v>
      </c>
      <c r="BS33" s="278">
        <f t="shared" si="19"/>
        <v>0</v>
      </c>
      <c r="BT33" s="278">
        <f t="shared" si="19"/>
        <v>0</v>
      </c>
      <c r="BU33" s="278">
        <f t="shared" si="19"/>
        <v>0</v>
      </c>
      <c r="BV33" s="278">
        <f t="shared" si="19"/>
        <v>0</v>
      </c>
      <c r="BW33" s="278">
        <f t="shared" si="19"/>
        <v>0</v>
      </c>
      <c r="BX33" s="278">
        <f t="shared" si="19"/>
        <v>0</v>
      </c>
      <c r="BY33" s="278">
        <f t="shared" si="19"/>
        <v>0</v>
      </c>
      <c r="BZ33" s="278">
        <f t="shared" si="19"/>
        <v>0</v>
      </c>
      <c r="CA33" s="278">
        <f t="shared" si="19"/>
        <v>0</v>
      </c>
      <c r="CB33" s="278">
        <f t="shared" si="19"/>
        <v>0</v>
      </c>
      <c r="CC33" s="278">
        <f t="shared" si="19"/>
        <v>0</v>
      </c>
      <c r="CD33" s="278">
        <f t="shared" si="19"/>
        <v>0</v>
      </c>
      <c r="CE33" s="278">
        <f t="shared" si="19"/>
        <v>0</v>
      </c>
      <c r="CF33" s="278">
        <f t="shared" si="19"/>
        <v>0</v>
      </c>
      <c r="CG33" s="278">
        <f t="shared" si="19"/>
        <v>0</v>
      </c>
      <c r="CH33" s="278">
        <f t="shared" si="19"/>
        <v>0</v>
      </c>
      <c r="CI33" s="278">
        <f t="shared" si="19"/>
        <v>0</v>
      </c>
      <c r="CJ33" s="278">
        <f t="shared" si="19"/>
        <v>0</v>
      </c>
      <c r="CK33" s="278">
        <f t="shared" si="19"/>
        <v>0</v>
      </c>
      <c r="CL33" s="278">
        <f t="shared" si="19"/>
        <v>0</v>
      </c>
      <c r="CM33" s="278">
        <f t="shared" si="19"/>
        <v>0</v>
      </c>
      <c r="CN33" s="278">
        <f t="shared" si="19"/>
        <v>0</v>
      </c>
      <c r="CO33" s="278">
        <f t="shared" si="19"/>
        <v>0</v>
      </c>
      <c r="CP33" s="278">
        <f t="shared" si="19"/>
        <v>0</v>
      </c>
      <c r="CQ33" s="278">
        <f t="shared" si="19"/>
        <v>0</v>
      </c>
      <c r="CR33" s="278">
        <f t="shared" si="19"/>
        <v>0</v>
      </c>
      <c r="CS33" s="278">
        <f t="shared" si="19"/>
        <v>0</v>
      </c>
      <c r="CT33" s="278">
        <f t="shared" si="19"/>
        <v>0</v>
      </c>
      <c r="CU33" s="278">
        <f t="shared" si="19"/>
        <v>0</v>
      </c>
      <c r="CV33" s="278">
        <f t="shared" si="19"/>
        <v>0</v>
      </c>
      <c r="CW33" s="278">
        <f t="shared" si="19"/>
        <v>0</v>
      </c>
      <c r="CX33" s="278">
        <f t="shared" si="19"/>
        <v>0</v>
      </c>
      <c r="CY33" s="278">
        <f t="shared" si="19"/>
        <v>0</v>
      </c>
      <c r="CZ33" s="278">
        <f t="shared" si="19"/>
        <v>0</v>
      </c>
      <c r="DA33" s="278">
        <f t="shared" si="19"/>
        <v>0</v>
      </c>
      <c r="DB33" s="278">
        <f t="shared" si="19"/>
        <v>0</v>
      </c>
      <c r="DC33" s="278">
        <f t="shared" si="19"/>
        <v>0</v>
      </c>
    </row>
    <row r="34" spans="2:107" ht="15" customHeight="1" x14ac:dyDescent="0.35">
      <c r="B34" s="885">
        <v>20</v>
      </c>
      <c r="C34" s="261" t="s">
        <v>66</v>
      </c>
      <c r="D34" s="261"/>
      <c r="E34" s="267" t="s">
        <v>68</v>
      </c>
      <c r="F34" s="268"/>
      <c r="G34" s="273" t="str">
        <f>IF(COUNTA(H34:DC34)=0,"",IF(OR(LARGE(H34:DC34,1)&gt;24,SMALL(H34:DC34,1)&lt;0),"ERRO",""))</f>
        <v/>
      </c>
      <c r="H34" s="632">
        <f t="shared" ref="H34:AM34" si="20">H13</f>
        <v>0</v>
      </c>
      <c r="I34" s="632">
        <f t="shared" si="20"/>
        <v>0</v>
      </c>
      <c r="J34" s="632">
        <f t="shared" si="20"/>
        <v>0</v>
      </c>
      <c r="K34" s="632">
        <f t="shared" si="20"/>
        <v>0</v>
      </c>
      <c r="L34" s="632">
        <f t="shared" si="20"/>
        <v>0</v>
      </c>
      <c r="M34" s="632">
        <f t="shared" si="20"/>
        <v>0</v>
      </c>
      <c r="N34" s="632">
        <f t="shared" si="20"/>
        <v>0</v>
      </c>
      <c r="O34" s="632">
        <f t="shared" si="20"/>
        <v>0</v>
      </c>
      <c r="P34" s="632">
        <f t="shared" si="20"/>
        <v>0</v>
      </c>
      <c r="Q34" s="632">
        <f t="shared" si="20"/>
        <v>0</v>
      </c>
      <c r="R34" s="632">
        <f t="shared" si="20"/>
        <v>0</v>
      </c>
      <c r="S34" s="632">
        <f t="shared" si="20"/>
        <v>0</v>
      </c>
      <c r="T34" s="632">
        <f t="shared" si="20"/>
        <v>0</v>
      </c>
      <c r="U34" s="632">
        <f t="shared" si="20"/>
        <v>0</v>
      </c>
      <c r="V34" s="632">
        <f t="shared" si="20"/>
        <v>0</v>
      </c>
      <c r="W34" s="632">
        <f t="shared" si="20"/>
        <v>0</v>
      </c>
      <c r="X34" s="632">
        <f t="shared" si="20"/>
        <v>0</v>
      </c>
      <c r="Y34" s="632">
        <f t="shared" si="20"/>
        <v>0</v>
      </c>
      <c r="Z34" s="632">
        <f t="shared" si="20"/>
        <v>0</v>
      </c>
      <c r="AA34" s="632">
        <f t="shared" si="20"/>
        <v>0</v>
      </c>
      <c r="AB34" s="632">
        <f t="shared" si="20"/>
        <v>0</v>
      </c>
      <c r="AC34" s="632">
        <f t="shared" si="20"/>
        <v>0</v>
      </c>
      <c r="AD34" s="632">
        <f t="shared" si="20"/>
        <v>0</v>
      </c>
      <c r="AE34" s="632">
        <f t="shared" si="20"/>
        <v>0</v>
      </c>
      <c r="AF34" s="632">
        <f t="shared" si="20"/>
        <v>0</v>
      </c>
      <c r="AG34" s="632">
        <f t="shared" si="20"/>
        <v>0</v>
      </c>
      <c r="AH34" s="632">
        <f t="shared" si="20"/>
        <v>0</v>
      </c>
      <c r="AI34" s="632">
        <f t="shared" si="20"/>
        <v>0</v>
      </c>
      <c r="AJ34" s="632">
        <f t="shared" si="20"/>
        <v>0</v>
      </c>
      <c r="AK34" s="632">
        <f t="shared" si="20"/>
        <v>0</v>
      </c>
      <c r="AL34" s="632">
        <f t="shared" si="20"/>
        <v>0</v>
      </c>
      <c r="AM34" s="632">
        <f t="shared" si="20"/>
        <v>0</v>
      </c>
      <c r="AN34" s="632">
        <f t="shared" ref="AN34:BS34" si="21">AN13</f>
        <v>0</v>
      </c>
      <c r="AO34" s="632">
        <f t="shared" si="21"/>
        <v>0</v>
      </c>
      <c r="AP34" s="632">
        <f t="shared" si="21"/>
        <v>0</v>
      </c>
      <c r="AQ34" s="632">
        <f t="shared" si="21"/>
        <v>0</v>
      </c>
      <c r="AR34" s="632">
        <f t="shared" si="21"/>
        <v>0</v>
      </c>
      <c r="AS34" s="632">
        <f t="shared" si="21"/>
        <v>0</v>
      </c>
      <c r="AT34" s="632">
        <f t="shared" si="21"/>
        <v>0</v>
      </c>
      <c r="AU34" s="632">
        <f t="shared" si="21"/>
        <v>0</v>
      </c>
      <c r="AV34" s="632">
        <f t="shared" si="21"/>
        <v>0</v>
      </c>
      <c r="AW34" s="632">
        <f t="shared" si="21"/>
        <v>0</v>
      </c>
      <c r="AX34" s="632">
        <f t="shared" si="21"/>
        <v>0</v>
      </c>
      <c r="AY34" s="632">
        <f t="shared" si="21"/>
        <v>0</v>
      </c>
      <c r="AZ34" s="632">
        <f t="shared" si="21"/>
        <v>0</v>
      </c>
      <c r="BA34" s="632">
        <f t="shared" si="21"/>
        <v>0</v>
      </c>
      <c r="BB34" s="632">
        <f t="shared" si="21"/>
        <v>0</v>
      </c>
      <c r="BC34" s="632">
        <f t="shared" si="21"/>
        <v>0</v>
      </c>
      <c r="BD34" s="632">
        <f t="shared" si="21"/>
        <v>0</v>
      </c>
      <c r="BE34" s="632">
        <f t="shared" si="21"/>
        <v>0</v>
      </c>
      <c r="BF34" s="632">
        <f t="shared" si="21"/>
        <v>0</v>
      </c>
      <c r="BG34" s="632">
        <f t="shared" si="21"/>
        <v>0</v>
      </c>
      <c r="BH34" s="632">
        <f t="shared" si="21"/>
        <v>0</v>
      </c>
      <c r="BI34" s="632">
        <f t="shared" si="21"/>
        <v>0</v>
      </c>
      <c r="BJ34" s="632">
        <f t="shared" si="21"/>
        <v>0</v>
      </c>
      <c r="BK34" s="632">
        <f t="shared" si="21"/>
        <v>0</v>
      </c>
      <c r="BL34" s="632">
        <f t="shared" si="21"/>
        <v>0</v>
      </c>
      <c r="BM34" s="632">
        <f t="shared" si="21"/>
        <v>0</v>
      </c>
      <c r="BN34" s="632">
        <f t="shared" si="21"/>
        <v>0</v>
      </c>
      <c r="BO34" s="632">
        <f t="shared" si="21"/>
        <v>0</v>
      </c>
      <c r="BP34" s="632">
        <f t="shared" si="21"/>
        <v>0</v>
      </c>
      <c r="BQ34" s="632">
        <f t="shared" si="21"/>
        <v>0</v>
      </c>
      <c r="BR34" s="632">
        <f t="shared" si="21"/>
        <v>0</v>
      </c>
      <c r="BS34" s="632">
        <f t="shared" si="21"/>
        <v>0</v>
      </c>
      <c r="BT34" s="632">
        <f t="shared" ref="BT34:DC34" si="22">BT13</f>
        <v>0</v>
      </c>
      <c r="BU34" s="632">
        <f t="shared" si="22"/>
        <v>0</v>
      </c>
      <c r="BV34" s="632">
        <f t="shared" si="22"/>
        <v>0</v>
      </c>
      <c r="BW34" s="632">
        <f t="shared" si="22"/>
        <v>0</v>
      </c>
      <c r="BX34" s="632">
        <f t="shared" si="22"/>
        <v>0</v>
      </c>
      <c r="BY34" s="632">
        <f t="shared" si="22"/>
        <v>0</v>
      </c>
      <c r="BZ34" s="632">
        <f t="shared" si="22"/>
        <v>0</v>
      </c>
      <c r="CA34" s="632">
        <f t="shared" si="22"/>
        <v>0</v>
      </c>
      <c r="CB34" s="632">
        <f t="shared" si="22"/>
        <v>0</v>
      </c>
      <c r="CC34" s="632">
        <f t="shared" si="22"/>
        <v>0</v>
      </c>
      <c r="CD34" s="632">
        <f t="shared" si="22"/>
        <v>0</v>
      </c>
      <c r="CE34" s="632">
        <f t="shared" si="22"/>
        <v>0</v>
      </c>
      <c r="CF34" s="632">
        <f t="shared" si="22"/>
        <v>0</v>
      </c>
      <c r="CG34" s="632">
        <f t="shared" si="22"/>
        <v>0</v>
      </c>
      <c r="CH34" s="632">
        <f t="shared" si="22"/>
        <v>0</v>
      </c>
      <c r="CI34" s="632">
        <f t="shared" si="22"/>
        <v>0</v>
      </c>
      <c r="CJ34" s="632">
        <f t="shared" si="22"/>
        <v>0</v>
      </c>
      <c r="CK34" s="632">
        <f t="shared" si="22"/>
        <v>0</v>
      </c>
      <c r="CL34" s="632">
        <f t="shared" si="22"/>
        <v>0</v>
      </c>
      <c r="CM34" s="632">
        <f t="shared" si="22"/>
        <v>0</v>
      </c>
      <c r="CN34" s="632">
        <f t="shared" si="22"/>
        <v>0</v>
      </c>
      <c r="CO34" s="632">
        <f t="shared" si="22"/>
        <v>0</v>
      </c>
      <c r="CP34" s="632">
        <f t="shared" si="22"/>
        <v>0</v>
      </c>
      <c r="CQ34" s="632">
        <f t="shared" si="22"/>
        <v>0</v>
      </c>
      <c r="CR34" s="632">
        <f t="shared" si="22"/>
        <v>0</v>
      </c>
      <c r="CS34" s="632">
        <f t="shared" si="22"/>
        <v>0</v>
      </c>
      <c r="CT34" s="632">
        <f t="shared" si="22"/>
        <v>0</v>
      </c>
      <c r="CU34" s="632">
        <f t="shared" si="22"/>
        <v>0</v>
      </c>
      <c r="CV34" s="632">
        <f t="shared" si="22"/>
        <v>0</v>
      </c>
      <c r="CW34" s="632">
        <f t="shared" si="22"/>
        <v>0</v>
      </c>
      <c r="CX34" s="632">
        <f t="shared" si="22"/>
        <v>0</v>
      </c>
      <c r="CY34" s="632">
        <f t="shared" si="22"/>
        <v>0</v>
      </c>
      <c r="CZ34" s="632">
        <f t="shared" si="22"/>
        <v>0</v>
      </c>
      <c r="DA34" s="632">
        <f t="shared" si="22"/>
        <v>0</v>
      </c>
      <c r="DB34" s="632">
        <f t="shared" si="22"/>
        <v>0</v>
      </c>
      <c r="DC34" s="632">
        <f t="shared" si="22"/>
        <v>0</v>
      </c>
    </row>
    <row r="35" spans="2:107" ht="15" customHeight="1" x14ac:dyDescent="0.35">
      <c r="B35" s="886"/>
      <c r="C35" s="275" t="s">
        <v>67</v>
      </c>
      <c r="D35" s="275"/>
      <c r="E35" s="276" t="s">
        <v>69</v>
      </c>
      <c r="F35" s="268"/>
      <c r="G35" s="273" t="str">
        <f>IF(COUNTA(H35:DC35)=0,"",IF(OR(LARGE(H35:DC35,1)&gt;365,SMALL(H35:DC35,1)&lt;0),"ERRO",""))</f>
        <v/>
      </c>
      <c r="H35" s="632">
        <f t="shared" ref="H35:AM35" si="23">H14</f>
        <v>0</v>
      </c>
      <c r="I35" s="632">
        <f t="shared" si="23"/>
        <v>0</v>
      </c>
      <c r="J35" s="632">
        <f t="shared" si="23"/>
        <v>0</v>
      </c>
      <c r="K35" s="632">
        <f t="shared" si="23"/>
        <v>0</v>
      </c>
      <c r="L35" s="632">
        <f t="shared" si="23"/>
        <v>0</v>
      </c>
      <c r="M35" s="632">
        <f t="shared" si="23"/>
        <v>0</v>
      </c>
      <c r="N35" s="632">
        <f t="shared" si="23"/>
        <v>0</v>
      </c>
      <c r="O35" s="632">
        <f t="shared" si="23"/>
        <v>0</v>
      </c>
      <c r="P35" s="632">
        <f t="shared" si="23"/>
        <v>0</v>
      </c>
      <c r="Q35" s="632">
        <f t="shared" si="23"/>
        <v>0</v>
      </c>
      <c r="R35" s="632">
        <f t="shared" si="23"/>
        <v>0</v>
      </c>
      <c r="S35" s="632">
        <f t="shared" si="23"/>
        <v>0</v>
      </c>
      <c r="T35" s="632">
        <f t="shared" si="23"/>
        <v>0</v>
      </c>
      <c r="U35" s="632">
        <f t="shared" si="23"/>
        <v>0</v>
      </c>
      <c r="V35" s="632">
        <f t="shared" si="23"/>
        <v>0</v>
      </c>
      <c r="W35" s="632">
        <f t="shared" si="23"/>
        <v>0</v>
      </c>
      <c r="X35" s="632">
        <f t="shared" si="23"/>
        <v>0</v>
      </c>
      <c r="Y35" s="632">
        <f t="shared" si="23"/>
        <v>0</v>
      </c>
      <c r="Z35" s="632">
        <f t="shared" si="23"/>
        <v>0</v>
      </c>
      <c r="AA35" s="632">
        <f t="shared" si="23"/>
        <v>0</v>
      </c>
      <c r="AB35" s="632">
        <f t="shared" si="23"/>
        <v>0</v>
      </c>
      <c r="AC35" s="632">
        <f t="shared" si="23"/>
        <v>0</v>
      </c>
      <c r="AD35" s="632">
        <f t="shared" si="23"/>
        <v>0</v>
      </c>
      <c r="AE35" s="632">
        <f t="shared" si="23"/>
        <v>0</v>
      </c>
      <c r="AF35" s="632">
        <f t="shared" si="23"/>
        <v>0</v>
      </c>
      <c r="AG35" s="632">
        <f t="shared" si="23"/>
        <v>0</v>
      </c>
      <c r="AH35" s="632">
        <f t="shared" si="23"/>
        <v>0</v>
      </c>
      <c r="AI35" s="632">
        <f t="shared" si="23"/>
        <v>0</v>
      </c>
      <c r="AJ35" s="632">
        <f t="shared" si="23"/>
        <v>0</v>
      </c>
      <c r="AK35" s="632">
        <f t="shared" si="23"/>
        <v>0</v>
      </c>
      <c r="AL35" s="632">
        <f t="shared" si="23"/>
        <v>0</v>
      </c>
      <c r="AM35" s="632">
        <f t="shared" si="23"/>
        <v>0</v>
      </c>
      <c r="AN35" s="632">
        <f t="shared" ref="AN35:BS35" si="24">AN14</f>
        <v>0</v>
      </c>
      <c r="AO35" s="632">
        <f t="shared" si="24"/>
        <v>0</v>
      </c>
      <c r="AP35" s="632">
        <f t="shared" si="24"/>
        <v>0</v>
      </c>
      <c r="AQ35" s="632">
        <f t="shared" si="24"/>
        <v>0</v>
      </c>
      <c r="AR35" s="632">
        <f t="shared" si="24"/>
        <v>0</v>
      </c>
      <c r="AS35" s="632">
        <f t="shared" si="24"/>
        <v>0</v>
      </c>
      <c r="AT35" s="632">
        <f t="shared" si="24"/>
        <v>0</v>
      </c>
      <c r="AU35" s="632">
        <f t="shared" si="24"/>
        <v>0</v>
      </c>
      <c r="AV35" s="632">
        <f t="shared" si="24"/>
        <v>0</v>
      </c>
      <c r="AW35" s="632">
        <f t="shared" si="24"/>
        <v>0</v>
      </c>
      <c r="AX35" s="632">
        <f t="shared" si="24"/>
        <v>0</v>
      </c>
      <c r="AY35" s="632">
        <f t="shared" si="24"/>
        <v>0</v>
      </c>
      <c r="AZ35" s="632">
        <f t="shared" si="24"/>
        <v>0</v>
      </c>
      <c r="BA35" s="632">
        <f t="shared" si="24"/>
        <v>0</v>
      </c>
      <c r="BB35" s="632">
        <f t="shared" si="24"/>
        <v>0</v>
      </c>
      <c r="BC35" s="632">
        <f t="shared" si="24"/>
        <v>0</v>
      </c>
      <c r="BD35" s="632">
        <f t="shared" si="24"/>
        <v>0</v>
      </c>
      <c r="BE35" s="632">
        <f t="shared" si="24"/>
        <v>0</v>
      </c>
      <c r="BF35" s="632">
        <f t="shared" si="24"/>
        <v>0</v>
      </c>
      <c r="BG35" s="632">
        <f t="shared" si="24"/>
        <v>0</v>
      </c>
      <c r="BH35" s="632">
        <f t="shared" si="24"/>
        <v>0</v>
      </c>
      <c r="BI35" s="632">
        <f t="shared" si="24"/>
        <v>0</v>
      </c>
      <c r="BJ35" s="632">
        <f t="shared" si="24"/>
        <v>0</v>
      </c>
      <c r="BK35" s="632">
        <f t="shared" si="24"/>
        <v>0</v>
      </c>
      <c r="BL35" s="632">
        <f t="shared" si="24"/>
        <v>0</v>
      </c>
      <c r="BM35" s="632">
        <f t="shared" si="24"/>
        <v>0</v>
      </c>
      <c r="BN35" s="632">
        <f t="shared" si="24"/>
        <v>0</v>
      </c>
      <c r="BO35" s="632">
        <f t="shared" si="24"/>
        <v>0</v>
      </c>
      <c r="BP35" s="632">
        <f t="shared" si="24"/>
        <v>0</v>
      </c>
      <c r="BQ35" s="632">
        <f t="shared" si="24"/>
        <v>0</v>
      </c>
      <c r="BR35" s="632">
        <f t="shared" si="24"/>
        <v>0</v>
      </c>
      <c r="BS35" s="632">
        <f t="shared" si="24"/>
        <v>0</v>
      </c>
      <c r="BT35" s="632">
        <f t="shared" ref="BT35:DC35" si="25">BT14</f>
        <v>0</v>
      </c>
      <c r="BU35" s="632">
        <f t="shared" si="25"/>
        <v>0</v>
      </c>
      <c r="BV35" s="632">
        <f t="shared" si="25"/>
        <v>0</v>
      </c>
      <c r="BW35" s="632">
        <f t="shared" si="25"/>
        <v>0</v>
      </c>
      <c r="BX35" s="632">
        <f t="shared" si="25"/>
        <v>0</v>
      </c>
      <c r="BY35" s="632">
        <f t="shared" si="25"/>
        <v>0</v>
      </c>
      <c r="BZ35" s="632">
        <f t="shared" si="25"/>
        <v>0</v>
      </c>
      <c r="CA35" s="632">
        <f t="shared" si="25"/>
        <v>0</v>
      </c>
      <c r="CB35" s="632">
        <f t="shared" si="25"/>
        <v>0</v>
      </c>
      <c r="CC35" s="632">
        <f t="shared" si="25"/>
        <v>0</v>
      </c>
      <c r="CD35" s="632">
        <f t="shared" si="25"/>
        <v>0</v>
      </c>
      <c r="CE35" s="632">
        <f t="shared" si="25"/>
        <v>0</v>
      </c>
      <c r="CF35" s="632">
        <f t="shared" si="25"/>
        <v>0</v>
      </c>
      <c r="CG35" s="632">
        <f t="shared" si="25"/>
        <v>0</v>
      </c>
      <c r="CH35" s="632">
        <f t="shared" si="25"/>
        <v>0</v>
      </c>
      <c r="CI35" s="632">
        <f t="shared" si="25"/>
        <v>0</v>
      </c>
      <c r="CJ35" s="632">
        <f t="shared" si="25"/>
        <v>0</v>
      </c>
      <c r="CK35" s="632">
        <f t="shared" si="25"/>
        <v>0</v>
      </c>
      <c r="CL35" s="632">
        <f t="shared" si="25"/>
        <v>0</v>
      </c>
      <c r="CM35" s="632">
        <f t="shared" si="25"/>
        <v>0</v>
      </c>
      <c r="CN35" s="632">
        <f t="shared" si="25"/>
        <v>0</v>
      </c>
      <c r="CO35" s="632">
        <f t="shared" si="25"/>
        <v>0</v>
      </c>
      <c r="CP35" s="632">
        <f t="shared" si="25"/>
        <v>0</v>
      </c>
      <c r="CQ35" s="632">
        <f t="shared" si="25"/>
        <v>0</v>
      </c>
      <c r="CR35" s="632">
        <f t="shared" si="25"/>
        <v>0</v>
      </c>
      <c r="CS35" s="632">
        <f t="shared" si="25"/>
        <v>0</v>
      </c>
      <c r="CT35" s="632">
        <f t="shared" si="25"/>
        <v>0</v>
      </c>
      <c r="CU35" s="632">
        <f t="shared" si="25"/>
        <v>0</v>
      </c>
      <c r="CV35" s="632">
        <f t="shared" si="25"/>
        <v>0</v>
      </c>
      <c r="CW35" s="632">
        <f t="shared" si="25"/>
        <v>0</v>
      </c>
      <c r="CX35" s="632">
        <f t="shared" si="25"/>
        <v>0</v>
      </c>
      <c r="CY35" s="632">
        <f t="shared" si="25"/>
        <v>0</v>
      </c>
      <c r="CZ35" s="632">
        <f t="shared" si="25"/>
        <v>0</v>
      </c>
      <c r="DA35" s="632">
        <f t="shared" si="25"/>
        <v>0</v>
      </c>
      <c r="DB35" s="632">
        <f t="shared" si="25"/>
        <v>0</v>
      </c>
      <c r="DC35" s="632">
        <f t="shared" si="25"/>
        <v>0</v>
      </c>
    </row>
    <row r="36" spans="2:107" ht="15" customHeight="1" x14ac:dyDescent="0.35">
      <c r="B36" s="887"/>
      <c r="C36" s="261" t="s">
        <v>56</v>
      </c>
      <c r="D36" s="261"/>
      <c r="E36" s="267" t="s">
        <v>58</v>
      </c>
      <c r="F36" s="268" t="s">
        <v>879</v>
      </c>
      <c r="G36" s="273" t="str">
        <f>IF(COUNTA(H36:DC36)=0,"",IF(OR(LARGE(H36:DC36,1)&gt;8760,SMALL(H36:DC36,1)&lt;0),"ERRO",""))</f>
        <v/>
      </c>
      <c r="H36" s="278">
        <f>H34*H35</f>
        <v>0</v>
      </c>
      <c r="I36" s="278">
        <f t="shared" ref="I36:BD36" si="26">I34*I35</f>
        <v>0</v>
      </c>
      <c r="J36" s="278">
        <f t="shared" si="26"/>
        <v>0</v>
      </c>
      <c r="K36" s="278">
        <f t="shared" si="26"/>
        <v>0</v>
      </c>
      <c r="L36" s="278">
        <f t="shared" si="26"/>
        <v>0</v>
      </c>
      <c r="M36" s="278">
        <f t="shared" si="26"/>
        <v>0</v>
      </c>
      <c r="N36" s="278">
        <f t="shared" si="26"/>
        <v>0</v>
      </c>
      <c r="O36" s="278">
        <f t="shared" si="26"/>
        <v>0</v>
      </c>
      <c r="P36" s="278">
        <f t="shared" si="26"/>
        <v>0</v>
      </c>
      <c r="Q36" s="278">
        <f t="shared" si="26"/>
        <v>0</v>
      </c>
      <c r="R36" s="278">
        <f t="shared" si="26"/>
        <v>0</v>
      </c>
      <c r="S36" s="278">
        <f t="shared" si="26"/>
        <v>0</v>
      </c>
      <c r="T36" s="278">
        <f t="shared" si="26"/>
        <v>0</v>
      </c>
      <c r="U36" s="278">
        <f t="shared" si="26"/>
        <v>0</v>
      </c>
      <c r="V36" s="278">
        <f t="shared" si="26"/>
        <v>0</v>
      </c>
      <c r="W36" s="278">
        <f t="shared" si="26"/>
        <v>0</v>
      </c>
      <c r="X36" s="278">
        <f t="shared" si="26"/>
        <v>0</v>
      </c>
      <c r="Y36" s="278">
        <f t="shared" si="26"/>
        <v>0</v>
      </c>
      <c r="Z36" s="278">
        <f t="shared" si="26"/>
        <v>0</v>
      </c>
      <c r="AA36" s="278">
        <f t="shared" si="26"/>
        <v>0</v>
      </c>
      <c r="AB36" s="278">
        <f t="shared" si="26"/>
        <v>0</v>
      </c>
      <c r="AC36" s="278">
        <f t="shared" si="26"/>
        <v>0</v>
      </c>
      <c r="AD36" s="278">
        <f t="shared" si="26"/>
        <v>0</v>
      </c>
      <c r="AE36" s="278">
        <f t="shared" si="26"/>
        <v>0</v>
      </c>
      <c r="AF36" s="278">
        <f t="shared" si="26"/>
        <v>0</v>
      </c>
      <c r="AG36" s="278">
        <f t="shared" si="26"/>
        <v>0</v>
      </c>
      <c r="AH36" s="278">
        <f t="shared" si="26"/>
        <v>0</v>
      </c>
      <c r="AI36" s="278">
        <f t="shared" si="26"/>
        <v>0</v>
      </c>
      <c r="AJ36" s="278">
        <f t="shared" si="26"/>
        <v>0</v>
      </c>
      <c r="AK36" s="278">
        <f t="shared" si="26"/>
        <v>0</v>
      </c>
      <c r="AL36" s="278">
        <f t="shared" si="26"/>
        <v>0</v>
      </c>
      <c r="AM36" s="278">
        <f t="shared" si="26"/>
        <v>0</v>
      </c>
      <c r="AN36" s="278">
        <f t="shared" si="26"/>
        <v>0</v>
      </c>
      <c r="AO36" s="278">
        <f t="shared" si="26"/>
        <v>0</v>
      </c>
      <c r="AP36" s="278">
        <f t="shared" si="26"/>
        <v>0</v>
      </c>
      <c r="AQ36" s="278">
        <f t="shared" si="26"/>
        <v>0</v>
      </c>
      <c r="AR36" s="278">
        <f t="shared" si="26"/>
        <v>0</v>
      </c>
      <c r="AS36" s="278">
        <f t="shared" si="26"/>
        <v>0</v>
      </c>
      <c r="AT36" s="278">
        <f t="shared" si="26"/>
        <v>0</v>
      </c>
      <c r="AU36" s="278">
        <f t="shared" si="26"/>
        <v>0</v>
      </c>
      <c r="AV36" s="278">
        <f t="shared" si="26"/>
        <v>0</v>
      </c>
      <c r="AW36" s="278">
        <f t="shared" si="26"/>
        <v>0</v>
      </c>
      <c r="AX36" s="278">
        <f t="shared" si="26"/>
        <v>0</v>
      </c>
      <c r="AY36" s="278">
        <f t="shared" si="26"/>
        <v>0</v>
      </c>
      <c r="AZ36" s="278">
        <f t="shared" si="26"/>
        <v>0</v>
      </c>
      <c r="BA36" s="278">
        <f t="shared" si="26"/>
        <v>0</v>
      </c>
      <c r="BB36" s="278">
        <f t="shared" si="26"/>
        <v>0</v>
      </c>
      <c r="BC36" s="278">
        <f t="shared" si="26"/>
        <v>0</v>
      </c>
      <c r="BD36" s="278">
        <f t="shared" si="26"/>
        <v>0</v>
      </c>
      <c r="BE36" s="278">
        <f t="shared" ref="BE36:DC36" si="27">BE34*BE35</f>
        <v>0</v>
      </c>
      <c r="BF36" s="278">
        <f t="shared" si="27"/>
        <v>0</v>
      </c>
      <c r="BG36" s="278">
        <f t="shared" si="27"/>
        <v>0</v>
      </c>
      <c r="BH36" s="278">
        <f t="shared" si="27"/>
        <v>0</v>
      </c>
      <c r="BI36" s="278">
        <f t="shared" si="27"/>
        <v>0</v>
      </c>
      <c r="BJ36" s="278">
        <f t="shared" si="27"/>
        <v>0</v>
      </c>
      <c r="BK36" s="278">
        <f t="shared" si="27"/>
        <v>0</v>
      </c>
      <c r="BL36" s="278">
        <f t="shared" si="27"/>
        <v>0</v>
      </c>
      <c r="BM36" s="278">
        <f t="shared" si="27"/>
        <v>0</v>
      </c>
      <c r="BN36" s="278">
        <f t="shared" si="27"/>
        <v>0</v>
      </c>
      <c r="BO36" s="278">
        <f t="shared" si="27"/>
        <v>0</v>
      </c>
      <c r="BP36" s="278">
        <f t="shared" si="27"/>
        <v>0</v>
      </c>
      <c r="BQ36" s="278">
        <f t="shared" si="27"/>
        <v>0</v>
      </c>
      <c r="BR36" s="278">
        <f t="shared" si="27"/>
        <v>0</v>
      </c>
      <c r="BS36" s="278">
        <f t="shared" si="27"/>
        <v>0</v>
      </c>
      <c r="BT36" s="278">
        <f t="shared" si="27"/>
        <v>0</v>
      </c>
      <c r="BU36" s="278">
        <f t="shared" si="27"/>
        <v>0</v>
      </c>
      <c r="BV36" s="278">
        <f t="shared" si="27"/>
        <v>0</v>
      </c>
      <c r="BW36" s="278">
        <f t="shared" si="27"/>
        <v>0</v>
      </c>
      <c r="BX36" s="278">
        <f t="shared" si="27"/>
        <v>0</v>
      </c>
      <c r="BY36" s="278">
        <f t="shared" si="27"/>
        <v>0</v>
      </c>
      <c r="BZ36" s="278">
        <f t="shared" si="27"/>
        <v>0</v>
      </c>
      <c r="CA36" s="278">
        <f t="shared" si="27"/>
        <v>0</v>
      </c>
      <c r="CB36" s="278">
        <f t="shared" si="27"/>
        <v>0</v>
      </c>
      <c r="CC36" s="278">
        <f t="shared" si="27"/>
        <v>0</v>
      </c>
      <c r="CD36" s="278">
        <f t="shared" si="27"/>
        <v>0</v>
      </c>
      <c r="CE36" s="278">
        <f t="shared" si="27"/>
        <v>0</v>
      </c>
      <c r="CF36" s="278">
        <f t="shared" si="27"/>
        <v>0</v>
      </c>
      <c r="CG36" s="278">
        <f t="shared" si="27"/>
        <v>0</v>
      </c>
      <c r="CH36" s="278">
        <f t="shared" si="27"/>
        <v>0</v>
      </c>
      <c r="CI36" s="278">
        <f t="shared" si="27"/>
        <v>0</v>
      </c>
      <c r="CJ36" s="278">
        <f t="shared" si="27"/>
        <v>0</v>
      </c>
      <c r="CK36" s="278">
        <f t="shared" si="27"/>
        <v>0</v>
      </c>
      <c r="CL36" s="278">
        <f t="shared" si="27"/>
        <v>0</v>
      </c>
      <c r="CM36" s="278">
        <f t="shared" si="27"/>
        <v>0</v>
      </c>
      <c r="CN36" s="278">
        <f t="shared" si="27"/>
        <v>0</v>
      </c>
      <c r="CO36" s="278">
        <f t="shared" si="27"/>
        <v>0</v>
      </c>
      <c r="CP36" s="278">
        <f t="shared" si="27"/>
        <v>0</v>
      </c>
      <c r="CQ36" s="278">
        <f t="shared" si="27"/>
        <v>0</v>
      </c>
      <c r="CR36" s="278">
        <f t="shared" si="27"/>
        <v>0</v>
      </c>
      <c r="CS36" s="278">
        <f t="shared" si="27"/>
        <v>0</v>
      </c>
      <c r="CT36" s="278">
        <f t="shared" si="27"/>
        <v>0</v>
      </c>
      <c r="CU36" s="278">
        <f t="shared" si="27"/>
        <v>0</v>
      </c>
      <c r="CV36" s="278">
        <f t="shared" si="27"/>
        <v>0</v>
      </c>
      <c r="CW36" s="278">
        <f t="shared" si="27"/>
        <v>0</v>
      </c>
      <c r="CX36" s="278">
        <f t="shared" si="27"/>
        <v>0</v>
      </c>
      <c r="CY36" s="278">
        <f t="shared" si="27"/>
        <v>0</v>
      </c>
      <c r="CZ36" s="278">
        <f t="shared" si="27"/>
        <v>0</v>
      </c>
      <c r="DA36" s="278">
        <f t="shared" si="27"/>
        <v>0</v>
      </c>
      <c r="DB36" s="278">
        <f t="shared" si="27"/>
        <v>0</v>
      </c>
      <c r="DC36" s="278">
        <f t="shared" si="27"/>
        <v>0</v>
      </c>
    </row>
    <row r="37" spans="2:107" ht="15" customHeight="1" x14ac:dyDescent="0.35">
      <c r="B37" s="885">
        <v>21</v>
      </c>
      <c r="C37" s="261" t="s">
        <v>1133</v>
      </c>
      <c r="D37" s="261"/>
      <c r="E37" s="267" t="s">
        <v>68</v>
      </c>
      <c r="F37" s="268" t="s">
        <v>1223</v>
      </c>
      <c r="G37" s="273" t="str">
        <f>IF(COUNTA(H37:DC37)=0,"",IF(OR(LARGE(H37:DC37,1)&gt;3,SMALL(H37:DC37,1)&lt;0),"ERRO",""))</f>
        <v/>
      </c>
      <c r="H37" s="633">
        <f t="shared" ref="H37:AM37" si="28">H16</f>
        <v>0</v>
      </c>
      <c r="I37" s="633">
        <f t="shared" si="28"/>
        <v>0</v>
      </c>
      <c r="J37" s="633">
        <f t="shared" si="28"/>
        <v>0</v>
      </c>
      <c r="K37" s="633">
        <f t="shared" si="28"/>
        <v>0</v>
      </c>
      <c r="L37" s="633">
        <f t="shared" si="28"/>
        <v>0</v>
      </c>
      <c r="M37" s="633">
        <f t="shared" si="28"/>
        <v>0</v>
      </c>
      <c r="N37" s="633">
        <f t="shared" si="28"/>
        <v>0</v>
      </c>
      <c r="O37" s="633">
        <f t="shared" si="28"/>
        <v>0</v>
      </c>
      <c r="P37" s="633">
        <f t="shared" si="28"/>
        <v>0</v>
      </c>
      <c r="Q37" s="633">
        <f t="shared" si="28"/>
        <v>0</v>
      </c>
      <c r="R37" s="633">
        <f t="shared" si="28"/>
        <v>0</v>
      </c>
      <c r="S37" s="633">
        <f t="shared" si="28"/>
        <v>0</v>
      </c>
      <c r="T37" s="633">
        <f t="shared" si="28"/>
        <v>0</v>
      </c>
      <c r="U37" s="633">
        <f t="shared" si="28"/>
        <v>0</v>
      </c>
      <c r="V37" s="633">
        <f t="shared" si="28"/>
        <v>0</v>
      </c>
      <c r="W37" s="633">
        <f t="shared" si="28"/>
        <v>0</v>
      </c>
      <c r="X37" s="633">
        <f t="shared" si="28"/>
        <v>0</v>
      </c>
      <c r="Y37" s="633">
        <f t="shared" si="28"/>
        <v>0</v>
      </c>
      <c r="Z37" s="633">
        <f t="shared" si="28"/>
        <v>0</v>
      </c>
      <c r="AA37" s="633">
        <f t="shared" si="28"/>
        <v>0</v>
      </c>
      <c r="AB37" s="633">
        <f t="shared" si="28"/>
        <v>0</v>
      </c>
      <c r="AC37" s="633">
        <f t="shared" si="28"/>
        <v>0</v>
      </c>
      <c r="AD37" s="633">
        <f t="shared" si="28"/>
        <v>0</v>
      </c>
      <c r="AE37" s="633">
        <f t="shared" si="28"/>
        <v>0</v>
      </c>
      <c r="AF37" s="633">
        <f t="shared" si="28"/>
        <v>0</v>
      </c>
      <c r="AG37" s="633">
        <f t="shared" si="28"/>
        <v>0</v>
      </c>
      <c r="AH37" s="633">
        <f t="shared" si="28"/>
        <v>0</v>
      </c>
      <c r="AI37" s="633">
        <f t="shared" si="28"/>
        <v>0</v>
      </c>
      <c r="AJ37" s="633">
        <f t="shared" si="28"/>
        <v>0</v>
      </c>
      <c r="AK37" s="633">
        <f t="shared" si="28"/>
        <v>0</v>
      </c>
      <c r="AL37" s="633">
        <f t="shared" si="28"/>
        <v>0</v>
      </c>
      <c r="AM37" s="633">
        <f t="shared" si="28"/>
        <v>0</v>
      </c>
      <c r="AN37" s="633">
        <f t="shared" ref="AN37:BS37" si="29">AN16</f>
        <v>0</v>
      </c>
      <c r="AO37" s="633">
        <f t="shared" si="29"/>
        <v>0</v>
      </c>
      <c r="AP37" s="633">
        <f t="shared" si="29"/>
        <v>0</v>
      </c>
      <c r="AQ37" s="633">
        <f t="shared" si="29"/>
        <v>0</v>
      </c>
      <c r="AR37" s="633">
        <f t="shared" si="29"/>
        <v>0</v>
      </c>
      <c r="AS37" s="633">
        <f t="shared" si="29"/>
        <v>0</v>
      </c>
      <c r="AT37" s="633">
        <f t="shared" si="29"/>
        <v>0</v>
      </c>
      <c r="AU37" s="633">
        <f t="shared" si="29"/>
        <v>0</v>
      </c>
      <c r="AV37" s="633">
        <f t="shared" si="29"/>
        <v>0</v>
      </c>
      <c r="AW37" s="633">
        <f t="shared" si="29"/>
        <v>0</v>
      </c>
      <c r="AX37" s="633">
        <f t="shared" si="29"/>
        <v>0</v>
      </c>
      <c r="AY37" s="633">
        <f t="shared" si="29"/>
        <v>0</v>
      </c>
      <c r="AZ37" s="633">
        <f t="shared" si="29"/>
        <v>0</v>
      </c>
      <c r="BA37" s="633">
        <f t="shared" si="29"/>
        <v>0</v>
      </c>
      <c r="BB37" s="633">
        <f t="shared" si="29"/>
        <v>0</v>
      </c>
      <c r="BC37" s="633">
        <f t="shared" si="29"/>
        <v>0</v>
      </c>
      <c r="BD37" s="633">
        <f t="shared" si="29"/>
        <v>0</v>
      </c>
      <c r="BE37" s="633">
        <f t="shared" si="29"/>
        <v>0</v>
      </c>
      <c r="BF37" s="633">
        <f t="shared" si="29"/>
        <v>0</v>
      </c>
      <c r="BG37" s="633">
        <f t="shared" si="29"/>
        <v>0</v>
      </c>
      <c r="BH37" s="633">
        <f t="shared" si="29"/>
        <v>0</v>
      </c>
      <c r="BI37" s="633">
        <f t="shared" si="29"/>
        <v>0</v>
      </c>
      <c r="BJ37" s="633">
        <f t="shared" si="29"/>
        <v>0</v>
      </c>
      <c r="BK37" s="633">
        <f t="shared" si="29"/>
        <v>0</v>
      </c>
      <c r="BL37" s="633">
        <f t="shared" si="29"/>
        <v>0</v>
      </c>
      <c r="BM37" s="633">
        <f t="shared" si="29"/>
        <v>0</v>
      </c>
      <c r="BN37" s="633">
        <f t="shared" si="29"/>
        <v>0</v>
      </c>
      <c r="BO37" s="633">
        <f t="shared" si="29"/>
        <v>0</v>
      </c>
      <c r="BP37" s="633">
        <f t="shared" si="29"/>
        <v>0</v>
      </c>
      <c r="BQ37" s="633">
        <f t="shared" si="29"/>
        <v>0</v>
      </c>
      <c r="BR37" s="633">
        <f t="shared" si="29"/>
        <v>0</v>
      </c>
      <c r="BS37" s="633">
        <f t="shared" si="29"/>
        <v>0</v>
      </c>
      <c r="BT37" s="633">
        <f t="shared" ref="BT37:DC37" si="30">BT16</f>
        <v>0</v>
      </c>
      <c r="BU37" s="633">
        <f t="shared" si="30"/>
        <v>0</v>
      </c>
      <c r="BV37" s="633">
        <f t="shared" si="30"/>
        <v>0</v>
      </c>
      <c r="BW37" s="633">
        <f t="shared" si="30"/>
        <v>0</v>
      </c>
      <c r="BX37" s="633">
        <f t="shared" si="30"/>
        <v>0</v>
      </c>
      <c r="BY37" s="633">
        <f t="shared" si="30"/>
        <v>0</v>
      </c>
      <c r="BZ37" s="633">
        <f t="shared" si="30"/>
        <v>0</v>
      </c>
      <c r="CA37" s="633">
        <f t="shared" si="30"/>
        <v>0</v>
      </c>
      <c r="CB37" s="633">
        <f t="shared" si="30"/>
        <v>0</v>
      </c>
      <c r="CC37" s="633">
        <f t="shared" si="30"/>
        <v>0</v>
      </c>
      <c r="CD37" s="633">
        <f t="shared" si="30"/>
        <v>0</v>
      </c>
      <c r="CE37" s="633">
        <f t="shared" si="30"/>
        <v>0</v>
      </c>
      <c r="CF37" s="633">
        <f t="shared" si="30"/>
        <v>0</v>
      </c>
      <c r="CG37" s="633">
        <f t="shared" si="30"/>
        <v>0</v>
      </c>
      <c r="CH37" s="633">
        <f t="shared" si="30"/>
        <v>0</v>
      </c>
      <c r="CI37" s="633">
        <f t="shared" si="30"/>
        <v>0</v>
      </c>
      <c r="CJ37" s="633">
        <f t="shared" si="30"/>
        <v>0</v>
      </c>
      <c r="CK37" s="633">
        <f t="shared" si="30"/>
        <v>0</v>
      </c>
      <c r="CL37" s="633">
        <f t="shared" si="30"/>
        <v>0</v>
      </c>
      <c r="CM37" s="633">
        <f t="shared" si="30"/>
        <v>0</v>
      </c>
      <c r="CN37" s="633">
        <f t="shared" si="30"/>
        <v>0</v>
      </c>
      <c r="CO37" s="633">
        <f t="shared" si="30"/>
        <v>0</v>
      </c>
      <c r="CP37" s="633">
        <f t="shared" si="30"/>
        <v>0</v>
      </c>
      <c r="CQ37" s="633">
        <f t="shared" si="30"/>
        <v>0</v>
      </c>
      <c r="CR37" s="633">
        <f t="shared" si="30"/>
        <v>0</v>
      </c>
      <c r="CS37" s="633">
        <f t="shared" si="30"/>
        <v>0</v>
      </c>
      <c r="CT37" s="633">
        <f t="shared" si="30"/>
        <v>0</v>
      </c>
      <c r="CU37" s="633">
        <f t="shared" si="30"/>
        <v>0</v>
      </c>
      <c r="CV37" s="633">
        <f t="shared" si="30"/>
        <v>0</v>
      </c>
      <c r="CW37" s="633">
        <f t="shared" si="30"/>
        <v>0</v>
      </c>
      <c r="CX37" s="633">
        <f t="shared" si="30"/>
        <v>0</v>
      </c>
      <c r="CY37" s="633">
        <f t="shared" si="30"/>
        <v>0</v>
      </c>
      <c r="CZ37" s="633">
        <f t="shared" si="30"/>
        <v>0</v>
      </c>
      <c r="DA37" s="633">
        <f t="shared" si="30"/>
        <v>0</v>
      </c>
      <c r="DB37" s="633">
        <f t="shared" si="30"/>
        <v>0</v>
      </c>
      <c r="DC37" s="633">
        <f t="shared" si="30"/>
        <v>0</v>
      </c>
    </row>
    <row r="38" spans="2:107" ht="15" customHeight="1" x14ac:dyDescent="0.35">
      <c r="B38" s="886"/>
      <c r="C38" s="261" t="s">
        <v>1134</v>
      </c>
      <c r="D38" s="261"/>
      <c r="E38" s="262" t="s">
        <v>1131</v>
      </c>
      <c r="F38" s="268" t="s">
        <v>1224</v>
      </c>
      <c r="G38" s="273" t="str">
        <f>IF(COUNTA(H38:DC38)=0,"",IF(OR(LARGE(H38:DC38,1)&gt;22,SMALL(H38:DC38,1)&lt;0),"ERRO",""))</f>
        <v/>
      </c>
      <c r="H38" s="633">
        <f t="shared" ref="H38:AM38" si="31">H17</f>
        <v>0</v>
      </c>
      <c r="I38" s="633">
        <f t="shared" si="31"/>
        <v>0</v>
      </c>
      <c r="J38" s="633">
        <f t="shared" si="31"/>
        <v>0</v>
      </c>
      <c r="K38" s="633">
        <f t="shared" si="31"/>
        <v>0</v>
      </c>
      <c r="L38" s="633">
        <f t="shared" si="31"/>
        <v>0</v>
      </c>
      <c r="M38" s="633">
        <f t="shared" si="31"/>
        <v>0</v>
      </c>
      <c r="N38" s="633">
        <f t="shared" si="31"/>
        <v>0</v>
      </c>
      <c r="O38" s="633">
        <f t="shared" si="31"/>
        <v>0</v>
      </c>
      <c r="P38" s="633">
        <f t="shared" si="31"/>
        <v>0</v>
      </c>
      <c r="Q38" s="633">
        <f t="shared" si="31"/>
        <v>0</v>
      </c>
      <c r="R38" s="633">
        <f t="shared" si="31"/>
        <v>0</v>
      </c>
      <c r="S38" s="633">
        <f t="shared" si="31"/>
        <v>0</v>
      </c>
      <c r="T38" s="633">
        <f t="shared" si="31"/>
        <v>0</v>
      </c>
      <c r="U38" s="633">
        <f t="shared" si="31"/>
        <v>0</v>
      </c>
      <c r="V38" s="633">
        <f t="shared" si="31"/>
        <v>0</v>
      </c>
      <c r="W38" s="633">
        <f t="shared" si="31"/>
        <v>0</v>
      </c>
      <c r="X38" s="633">
        <f t="shared" si="31"/>
        <v>0</v>
      </c>
      <c r="Y38" s="633">
        <f t="shared" si="31"/>
        <v>0</v>
      </c>
      <c r="Z38" s="633">
        <f t="shared" si="31"/>
        <v>0</v>
      </c>
      <c r="AA38" s="633">
        <f t="shared" si="31"/>
        <v>0</v>
      </c>
      <c r="AB38" s="633">
        <f t="shared" si="31"/>
        <v>0</v>
      </c>
      <c r="AC38" s="633">
        <f t="shared" si="31"/>
        <v>0</v>
      </c>
      <c r="AD38" s="633">
        <f t="shared" si="31"/>
        <v>0</v>
      </c>
      <c r="AE38" s="633">
        <f t="shared" si="31"/>
        <v>0</v>
      </c>
      <c r="AF38" s="633">
        <f t="shared" si="31"/>
        <v>0</v>
      </c>
      <c r="AG38" s="633">
        <f t="shared" si="31"/>
        <v>0</v>
      </c>
      <c r="AH38" s="633">
        <f t="shared" si="31"/>
        <v>0</v>
      </c>
      <c r="AI38" s="633">
        <f t="shared" si="31"/>
        <v>0</v>
      </c>
      <c r="AJ38" s="633">
        <f t="shared" si="31"/>
        <v>0</v>
      </c>
      <c r="AK38" s="633">
        <f t="shared" si="31"/>
        <v>0</v>
      </c>
      <c r="AL38" s="633">
        <f t="shared" si="31"/>
        <v>0</v>
      </c>
      <c r="AM38" s="633">
        <f t="shared" si="31"/>
        <v>0</v>
      </c>
      <c r="AN38" s="633">
        <f t="shared" ref="AN38:BS38" si="32">AN17</f>
        <v>0</v>
      </c>
      <c r="AO38" s="633">
        <f t="shared" si="32"/>
        <v>0</v>
      </c>
      <c r="AP38" s="633">
        <f t="shared" si="32"/>
        <v>0</v>
      </c>
      <c r="AQ38" s="633">
        <f t="shared" si="32"/>
        <v>0</v>
      </c>
      <c r="AR38" s="633">
        <f t="shared" si="32"/>
        <v>0</v>
      </c>
      <c r="AS38" s="633">
        <f t="shared" si="32"/>
        <v>0</v>
      </c>
      <c r="AT38" s="633">
        <f t="shared" si="32"/>
        <v>0</v>
      </c>
      <c r="AU38" s="633">
        <f t="shared" si="32"/>
        <v>0</v>
      </c>
      <c r="AV38" s="633">
        <f t="shared" si="32"/>
        <v>0</v>
      </c>
      <c r="AW38" s="633">
        <f t="shared" si="32"/>
        <v>0</v>
      </c>
      <c r="AX38" s="633">
        <f t="shared" si="32"/>
        <v>0</v>
      </c>
      <c r="AY38" s="633">
        <f t="shared" si="32"/>
        <v>0</v>
      </c>
      <c r="AZ38" s="633">
        <f t="shared" si="32"/>
        <v>0</v>
      </c>
      <c r="BA38" s="633">
        <f t="shared" si="32"/>
        <v>0</v>
      </c>
      <c r="BB38" s="633">
        <f t="shared" si="32"/>
        <v>0</v>
      </c>
      <c r="BC38" s="633">
        <f t="shared" si="32"/>
        <v>0</v>
      </c>
      <c r="BD38" s="633">
        <f t="shared" si="32"/>
        <v>0</v>
      </c>
      <c r="BE38" s="633">
        <f t="shared" si="32"/>
        <v>0</v>
      </c>
      <c r="BF38" s="633">
        <f t="shared" si="32"/>
        <v>0</v>
      </c>
      <c r="BG38" s="633">
        <f t="shared" si="32"/>
        <v>0</v>
      </c>
      <c r="BH38" s="633">
        <f t="shared" si="32"/>
        <v>0</v>
      </c>
      <c r="BI38" s="633">
        <f t="shared" si="32"/>
        <v>0</v>
      </c>
      <c r="BJ38" s="633">
        <f t="shared" si="32"/>
        <v>0</v>
      </c>
      <c r="BK38" s="633">
        <f t="shared" si="32"/>
        <v>0</v>
      </c>
      <c r="BL38" s="633">
        <f t="shared" si="32"/>
        <v>0</v>
      </c>
      <c r="BM38" s="633">
        <f t="shared" si="32"/>
        <v>0</v>
      </c>
      <c r="BN38" s="633">
        <f t="shared" si="32"/>
        <v>0</v>
      </c>
      <c r="BO38" s="633">
        <f t="shared" si="32"/>
        <v>0</v>
      </c>
      <c r="BP38" s="633">
        <f t="shared" si="32"/>
        <v>0</v>
      </c>
      <c r="BQ38" s="633">
        <f t="shared" si="32"/>
        <v>0</v>
      </c>
      <c r="BR38" s="633">
        <f t="shared" si="32"/>
        <v>0</v>
      </c>
      <c r="BS38" s="633">
        <f t="shared" si="32"/>
        <v>0</v>
      </c>
      <c r="BT38" s="633">
        <f t="shared" ref="BT38:DC38" si="33">BT17</f>
        <v>0</v>
      </c>
      <c r="BU38" s="633">
        <f t="shared" si="33"/>
        <v>0</v>
      </c>
      <c r="BV38" s="633">
        <f t="shared" si="33"/>
        <v>0</v>
      </c>
      <c r="BW38" s="633">
        <f t="shared" si="33"/>
        <v>0</v>
      </c>
      <c r="BX38" s="633">
        <f t="shared" si="33"/>
        <v>0</v>
      </c>
      <c r="BY38" s="633">
        <f t="shared" si="33"/>
        <v>0</v>
      </c>
      <c r="BZ38" s="633">
        <f t="shared" si="33"/>
        <v>0</v>
      </c>
      <c r="CA38" s="633">
        <f t="shared" si="33"/>
        <v>0</v>
      </c>
      <c r="CB38" s="633">
        <f t="shared" si="33"/>
        <v>0</v>
      </c>
      <c r="CC38" s="633">
        <f t="shared" si="33"/>
        <v>0</v>
      </c>
      <c r="CD38" s="633">
        <f t="shared" si="33"/>
        <v>0</v>
      </c>
      <c r="CE38" s="633">
        <f t="shared" si="33"/>
        <v>0</v>
      </c>
      <c r="CF38" s="633">
        <f t="shared" si="33"/>
        <v>0</v>
      </c>
      <c r="CG38" s="633">
        <f t="shared" si="33"/>
        <v>0</v>
      </c>
      <c r="CH38" s="633">
        <f t="shared" si="33"/>
        <v>0</v>
      </c>
      <c r="CI38" s="633">
        <f t="shared" si="33"/>
        <v>0</v>
      </c>
      <c r="CJ38" s="633">
        <f t="shared" si="33"/>
        <v>0</v>
      </c>
      <c r="CK38" s="633">
        <f t="shared" si="33"/>
        <v>0</v>
      </c>
      <c r="CL38" s="633">
        <f t="shared" si="33"/>
        <v>0</v>
      </c>
      <c r="CM38" s="633">
        <f t="shared" si="33"/>
        <v>0</v>
      </c>
      <c r="CN38" s="633">
        <f t="shared" si="33"/>
        <v>0</v>
      </c>
      <c r="CO38" s="633">
        <f t="shared" si="33"/>
        <v>0</v>
      </c>
      <c r="CP38" s="633">
        <f t="shared" si="33"/>
        <v>0</v>
      </c>
      <c r="CQ38" s="633">
        <f t="shared" si="33"/>
        <v>0</v>
      </c>
      <c r="CR38" s="633">
        <f t="shared" si="33"/>
        <v>0</v>
      </c>
      <c r="CS38" s="633">
        <f t="shared" si="33"/>
        <v>0</v>
      </c>
      <c r="CT38" s="633">
        <f t="shared" si="33"/>
        <v>0</v>
      </c>
      <c r="CU38" s="633">
        <f t="shared" si="33"/>
        <v>0</v>
      </c>
      <c r="CV38" s="633">
        <f t="shared" si="33"/>
        <v>0</v>
      </c>
      <c r="CW38" s="633">
        <f t="shared" si="33"/>
        <v>0</v>
      </c>
      <c r="CX38" s="633">
        <f t="shared" si="33"/>
        <v>0</v>
      </c>
      <c r="CY38" s="633">
        <f t="shared" si="33"/>
        <v>0</v>
      </c>
      <c r="CZ38" s="633">
        <f t="shared" si="33"/>
        <v>0</v>
      </c>
      <c r="DA38" s="633">
        <f t="shared" si="33"/>
        <v>0</v>
      </c>
      <c r="DB38" s="633">
        <f t="shared" si="33"/>
        <v>0</v>
      </c>
      <c r="DC38" s="633">
        <f t="shared" si="33"/>
        <v>0</v>
      </c>
    </row>
    <row r="39" spans="2:107" ht="15" customHeight="1" x14ac:dyDescent="0.35">
      <c r="B39" s="886"/>
      <c r="C39" s="261" t="s">
        <v>1135</v>
      </c>
      <c r="D39" s="261"/>
      <c r="E39" s="262" t="s">
        <v>1132</v>
      </c>
      <c r="F39" s="268" t="s">
        <v>1225</v>
      </c>
      <c r="G39" s="273" t="str">
        <f>IF(COUNTA(H39:DC39)=0,"",IF(OR(LARGE(H39:DC39,1)&gt;12,SMALL(H39:DC39,1)&lt;0),"ERRO",""))</f>
        <v/>
      </c>
      <c r="H39" s="633">
        <f t="shared" ref="H39:AM39" si="34">H18</f>
        <v>0</v>
      </c>
      <c r="I39" s="633">
        <f t="shared" si="34"/>
        <v>0</v>
      </c>
      <c r="J39" s="633">
        <f t="shared" si="34"/>
        <v>0</v>
      </c>
      <c r="K39" s="633">
        <f t="shared" si="34"/>
        <v>0</v>
      </c>
      <c r="L39" s="633">
        <f t="shared" si="34"/>
        <v>0</v>
      </c>
      <c r="M39" s="633">
        <f t="shared" si="34"/>
        <v>0</v>
      </c>
      <c r="N39" s="633">
        <f t="shared" si="34"/>
        <v>0</v>
      </c>
      <c r="O39" s="633">
        <f t="shared" si="34"/>
        <v>0</v>
      </c>
      <c r="P39" s="633">
        <f t="shared" si="34"/>
        <v>0</v>
      </c>
      <c r="Q39" s="633">
        <f t="shared" si="34"/>
        <v>0</v>
      </c>
      <c r="R39" s="633">
        <f t="shared" si="34"/>
        <v>0</v>
      </c>
      <c r="S39" s="633">
        <f t="shared" si="34"/>
        <v>0</v>
      </c>
      <c r="T39" s="633">
        <f t="shared" si="34"/>
        <v>0</v>
      </c>
      <c r="U39" s="633">
        <f t="shared" si="34"/>
        <v>0</v>
      </c>
      <c r="V39" s="633">
        <f t="shared" si="34"/>
        <v>0</v>
      </c>
      <c r="W39" s="633">
        <f t="shared" si="34"/>
        <v>0</v>
      </c>
      <c r="X39" s="633">
        <f t="shared" si="34"/>
        <v>0</v>
      </c>
      <c r="Y39" s="633">
        <f t="shared" si="34"/>
        <v>0</v>
      </c>
      <c r="Z39" s="633">
        <f t="shared" si="34"/>
        <v>0</v>
      </c>
      <c r="AA39" s="633">
        <f t="shared" si="34"/>
        <v>0</v>
      </c>
      <c r="AB39" s="633">
        <f t="shared" si="34"/>
        <v>0</v>
      </c>
      <c r="AC39" s="633">
        <f t="shared" si="34"/>
        <v>0</v>
      </c>
      <c r="AD39" s="633">
        <f t="shared" si="34"/>
        <v>0</v>
      </c>
      <c r="AE39" s="633">
        <f t="shared" si="34"/>
        <v>0</v>
      </c>
      <c r="AF39" s="633">
        <f t="shared" si="34"/>
        <v>0</v>
      </c>
      <c r="AG39" s="633">
        <f t="shared" si="34"/>
        <v>0</v>
      </c>
      <c r="AH39" s="633">
        <f t="shared" si="34"/>
        <v>0</v>
      </c>
      <c r="AI39" s="633">
        <f t="shared" si="34"/>
        <v>0</v>
      </c>
      <c r="AJ39" s="633">
        <f t="shared" si="34"/>
        <v>0</v>
      </c>
      <c r="AK39" s="633">
        <f t="shared" si="34"/>
        <v>0</v>
      </c>
      <c r="AL39" s="633">
        <f t="shared" si="34"/>
        <v>0</v>
      </c>
      <c r="AM39" s="633">
        <f t="shared" si="34"/>
        <v>0</v>
      </c>
      <c r="AN39" s="633">
        <f t="shared" ref="AN39:BS39" si="35">AN18</f>
        <v>0</v>
      </c>
      <c r="AO39" s="633">
        <f t="shared" si="35"/>
        <v>0</v>
      </c>
      <c r="AP39" s="633">
        <f t="shared" si="35"/>
        <v>0</v>
      </c>
      <c r="AQ39" s="633">
        <f t="shared" si="35"/>
        <v>0</v>
      </c>
      <c r="AR39" s="633">
        <f t="shared" si="35"/>
        <v>0</v>
      </c>
      <c r="AS39" s="633">
        <f t="shared" si="35"/>
        <v>0</v>
      </c>
      <c r="AT39" s="633">
        <f t="shared" si="35"/>
        <v>0</v>
      </c>
      <c r="AU39" s="633">
        <f t="shared" si="35"/>
        <v>0</v>
      </c>
      <c r="AV39" s="633">
        <f t="shared" si="35"/>
        <v>0</v>
      </c>
      <c r="AW39" s="633">
        <f t="shared" si="35"/>
        <v>0</v>
      </c>
      <c r="AX39" s="633">
        <f t="shared" si="35"/>
        <v>0</v>
      </c>
      <c r="AY39" s="633">
        <f t="shared" si="35"/>
        <v>0</v>
      </c>
      <c r="AZ39" s="633">
        <f t="shared" si="35"/>
        <v>0</v>
      </c>
      <c r="BA39" s="633">
        <f t="shared" si="35"/>
        <v>0</v>
      </c>
      <c r="BB39" s="633">
        <f t="shared" si="35"/>
        <v>0</v>
      </c>
      <c r="BC39" s="633">
        <f t="shared" si="35"/>
        <v>0</v>
      </c>
      <c r="BD39" s="633">
        <f t="shared" si="35"/>
        <v>0</v>
      </c>
      <c r="BE39" s="633">
        <f t="shared" si="35"/>
        <v>0</v>
      </c>
      <c r="BF39" s="633">
        <f t="shared" si="35"/>
        <v>0</v>
      </c>
      <c r="BG39" s="633">
        <f t="shared" si="35"/>
        <v>0</v>
      </c>
      <c r="BH39" s="633">
        <f t="shared" si="35"/>
        <v>0</v>
      </c>
      <c r="BI39" s="633">
        <f t="shared" si="35"/>
        <v>0</v>
      </c>
      <c r="BJ39" s="633">
        <f t="shared" si="35"/>
        <v>0</v>
      </c>
      <c r="BK39" s="633">
        <f t="shared" si="35"/>
        <v>0</v>
      </c>
      <c r="BL39" s="633">
        <f t="shared" si="35"/>
        <v>0</v>
      </c>
      <c r="BM39" s="633">
        <f t="shared" si="35"/>
        <v>0</v>
      </c>
      <c r="BN39" s="633">
        <f t="shared" si="35"/>
        <v>0</v>
      </c>
      <c r="BO39" s="633">
        <f t="shared" si="35"/>
        <v>0</v>
      </c>
      <c r="BP39" s="633">
        <f t="shared" si="35"/>
        <v>0</v>
      </c>
      <c r="BQ39" s="633">
        <f t="shared" si="35"/>
        <v>0</v>
      </c>
      <c r="BR39" s="633">
        <f t="shared" si="35"/>
        <v>0</v>
      </c>
      <c r="BS39" s="633">
        <f t="shared" si="35"/>
        <v>0</v>
      </c>
      <c r="BT39" s="633">
        <f t="shared" ref="BT39:DC39" si="36">BT18</f>
        <v>0</v>
      </c>
      <c r="BU39" s="633">
        <f t="shared" si="36"/>
        <v>0</v>
      </c>
      <c r="BV39" s="633">
        <f t="shared" si="36"/>
        <v>0</v>
      </c>
      <c r="BW39" s="633">
        <f t="shared" si="36"/>
        <v>0</v>
      </c>
      <c r="BX39" s="633">
        <f t="shared" si="36"/>
        <v>0</v>
      </c>
      <c r="BY39" s="633">
        <f t="shared" si="36"/>
        <v>0</v>
      </c>
      <c r="BZ39" s="633">
        <f t="shared" si="36"/>
        <v>0</v>
      </c>
      <c r="CA39" s="633">
        <f t="shared" si="36"/>
        <v>0</v>
      </c>
      <c r="CB39" s="633">
        <f t="shared" si="36"/>
        <v>0</v>
      </c>
      <c r="CC39" s="633">
        <f t="shared" si="36"/>
        <v>0</v>
      </c>
      <c r="CD39" s="633">
        <f t="shared" si="36"/>
        <v>0</v>
      </c>
      <c r="CE39" s="633">
        <f t="shared" si="36"/>
        <v>0</v>
      </c>
      <c r="CF39" s="633">
        <f t="shared" si="36"/>
        <v>0</v>
      </c>
      <c r="CG39" s="633">
        <f t="shared" si="36"/>
        <v>0</v>
      </c>
      <c r="CH39" s="633">
        <f t="shared" si="36"/>
        <v>0</v>
      </c>
      <c r="CI39" s="633">
        <f t="shared" si="36"/>
        <v>0</v>
      </c>
      <c r="CJ39" s="633">
        <f t="shared" si="36"/>
        <v>0</v>
      </c>
      <c r="CK39" s="633">
        <f t="shared" si="36"/>
        <v>0</v>
      </c>
      <c r="CL39" s="633">
        <f t="shared" si="36"/>
        <v>0</v>
      </c>
      <c r="CM39" s="633">
        <f t="shared" si="36"/>
        <v>0</v>
      </c>
      <c r="CN39" s="633">
        <f t="shared" si="36"/>
        <v>0</v>
      </c>
      <c r="CO39" s="633">
        <f t="shared" si="36"/>
        <v>0</v>
      </c>
      <c r="CP39" s="633">
        <f t="shared" si="36"/>
        <v>0</v>
      </c>
      <c r="CQ39" s="633">
        <f t="shared" si="36"/>
        <v>0</v>
      </c>
      <c r="CR39" s="633">
        <f t="shared" si="36"/>
        <v>0</v>
      </c>
      <c r="CS39" s="633">
        <f t="shared" si="36"/>
        <v>0</v>
      </c>
      <c r="CT39" s="633">
        <f t="shared" si="36"/>
        <v>0</v>
      </c>
      <c r="CU39" s="633">
        <f t="shared" si="36"/>
        <v>0</v>
      </c>
      <c r="CV39" s="633">
        <f t="shared" si="36"/>
        <v>0</v>
      </c>
      <c r="CW39" s="633">
        <f t="shared" si="36"/>
        <v>0</v>
      </c>
      <c r="CX39" s="633">
        <f t="shared" si="36"/>
        <v>0</v>
      </c>
      <c r="CY39" s="633">
        <f t="shared" si="36"/>
        <v>0</v>
      </c>
      <c r="CZ39" s="633">
        <f t="shared" si="36"/>
        <v>0</v>
      </c>
      <c r="DA39" s="633">
        <f t="shared" si="36"/>
        <v>0</v>
      </c>
      <c r="DB39" s="633">
        <f t="shared" si="36"/>
        <v>0</v>
      </c>
      <c r="DC39" s="633">
        <f t="shared" si="36"/>
        <v>0</v>
      </c>
    </row>
    <row r="40" spans="2:107" ht="15" customHeight="1" x14ac:dyDescent="0.35">
      <c r="B40" s="886"/>
      <c r="C40" s="261" t="s">
        <v>643</v>
      </c>
      <c r="D40" s="261"/>
      <c r="E40" s="267" t="s">
        <v>5</v>
      </c>
      <c r="F40" s="268" t="s">
        <v>1063</v>
      </c>
      <c r="G40" s="269">
        <f>SUM(H40:DC40)</f>
        <v>0</v>
      </c>
      <c r="H40" s="272">
        <f>H33*((H37*H38*H39)/792)</f>
        <v>0</v>
      </c>
      <c r="I40" s="272">
        <f t="shared" ref="I40:BD40" si="37">I33*((I37*I38*I39)/792)</f>
        <v>0</v>
      </c>
      <c r="J40" s="272">
        <f t="shared" si="37"/>
        <v>0</v>
      </c>
      <c r="K40" s="272">
        <f t="shared" si="37"/>
        <v>0</v>
      </c>
      <c r="L40" s="272">
        <f t="shared" si="37"/>
        <v>0</v>
      </c>
      <c r="M40" s="272">
        <f t="shared" si="37"/>
        <v>0</v>
      </c>
      <c r="N40" s="272">
        <f t="shared" si="37"/>
        <v>0</v>
      </c>
      <c r="O40" s="272">
        <f t="shared" si="37"/>
        <v>0</v>
      </c>
      <c r="P40" s="272">
        <f t="shared" si="37"/>
        <v>0</v>
      </c>
      <c r="Q40" s="272">
        <f t="shared" si="37"/>
        <v>0</v>
      </c>
      <c r="R40" s="272">
        <f t="shared" si="37"/>
        <v>0</v>
      </c>
      <c r="S40" s="272">
        <f t="shared" si="37"/>
        <v>0</v>
      </c>
      <c r="T40" s="272">
        <f t="shared" si="37"/>
        <v>0</v>
      </c>
      <c r="U40" s="272">
        <f t="shared" si="37"/>
        <v>0</v>
      </c>
      <c r="V40" s="272">
        <f t="shared" si="37"/>
        <v>0</v>
      </c>
      <c r="W40" s="272">
        <f t="shared" si="37"/>
        <v>0</v>
      </c>
      <c r="X40" s="272">
        <f t="shared" si="37"/>
        <v>0</v>
      </c>
      <c r="Y40" s="272">
        <f t="shared" si="37"/>
        <v>0</v>
      </c>
      <c r="Z40" s="272">
        <f t="shared" si="37"/>
        <v>0</v>
      </c>
      <c r="AA40" s="272">
        <f t="shared" si="37"/>
        <v>0</v>
      </c>
      <c r="AB40" s="272">
        <f t="shared" si="37"/>
        <v>0</v>
      </c>
      <c r="AC40" s="272">
        <f t="shared" si="37"/>
        <v>0</v>
      </c>
      <c r="AD40" s="272">
        <f t="shared" si="37"/>
        <v>0</v>
      </c>
      <c r="AE40" s="272">
        <f t="shared" si="37"/>
        <v>0</v>
      </c>
      <c r="AF40" s="272">
        <f t="shared" si="37"/>
        <v>0</v>
      </c>
      <c r="AG40" s="272">
        <f t="shared" si="37"/>
        <v>0</v>
      </c>
      <c r="AH40" s="272">
        <f t="shared" si="37"/>
        <v>0</v>
      </c>
      <c r="AI40" s="272">
        <f t="shared" si="37"/>
        <v>0</v>
      </c>
      <c r="AJ40" s="272">
        <f t="shared" si="37"/>
        <v>0</v>
      </c>
      <c r="AK40" s="272">
        <f t="shared" si="37"/>
        <v>0</v>
      </c>
      <c r="AL40" s="272">
        <f t="shared" si="37"/>
        <v>0</v>
      </c>
      <c r="AM40" s="272">
        <f t="shared" si="37"/>
        <v>0</v>
      </c>
      <c r="AN40" s="272">
        <f t="shared" si="37"/>
        <v>0</v>
      </c>
      <c r="AO40" s="272">
        <f t="shared" si="37"/>
        <v>0</v>
      </c>
      <c r="AP40" s="272">
        <f t="shared" si="37"/>
        <v>0</v>
      </c>
      <c r="AQ40" s="272">
        <f t="shared" si="37"/>
        <v>0</v>
      </c>
      <c r="AR40" s="272">
        <f t="shared" si="37"/>
        <v>0</v>
      </c>
      <c r="AS40" s="272">
        <f t="shared" si="37"/>
        <v>0</v>
      </c>
      <c r="AT40" s="272">
        <f t="shared" si="37"/>
        <v>0</v>
      </c>
      <c r="AU40" s="272">
        <f t="shared" si="37"/>
        <v>0</v>
      </c>
      <c r="AV40" s="272">
        <f t="shared" si="37"/>
        <v>0</v>
      </c>
      <c r="AW40" s="272">
        <f t="shared" si="37"/>
        <v>0</v>
      </c>
      <c r="AX40" s="272">
        <f t="shared" si="37"/>
        <v>0</v>
      </c>
      <c r="AY40" s="272">
        <f t="shared" si="37"/>
        <v>0</v>
      </c>
      <c r="AZ40" s="272">
        <f t="shared" si="37"/>
        <v>0</v>
      </c>
      <c r="BA40" s="272">
        <f t="shared" si="37"/>
        <v>0</v>
      </c>
      <c r="BB40" s="272">
        <f t="shared" si="37"/>
        <v>0</v>
      </c>
      <c r="BC40" s="272">
        <f t="shared" si="37"/>
        <v>0</v>
      </c>
      <c r="BD40" s="272">
        <f t="shared" si="37"/>
        <v>0</v>
      </c>
      <c r="BE40" s="272">
        <f t="shared" ref="BE40:DC40" si="38">BE33*((BE37*BE38*BE39)/792)</f>
        <v>0</v>
      </c>
      <c r="BF40" s="272">
        <f t="shared" si="38"/>
        <v>0</v>
      </c>
      <c r="BG40" s="272">
        <f t="shared" si="38"/>
        <v>0</v>
      </c>
      <c r="BH40" s="272">
        <f t="shared" si="38"/>
        <v>0</v>
      </c>
      <c r="BI40" s="272">
        <f t="shared" si="38"/>
        <v>0</v>
      </c>
      <c r="BJ40" s="272">
        <f t="shared" si="38"/>
        <v>0</v>
      </c>
      <c r="BK40" s="272">
        <f t="shared" si="38"/>
        <v>0</v>
      </c>
      <c r="BL40" s="272">
        <f t="shared" si="38"/>
        <v>0</v>
      </c>
      <c r="BM40" s="272">
        <f t="shared" si="38"/>
        <v>0</v>
      </c>
      <c r="BN40" s="272">
        <f t="shared" si="38"/>
        <v>0</v>
      </c>
      <c r="BO40" s="272">
        <f t="shared" si="38"/>
        <v>0</v>
      </c>
      <c r="BP40" s="272">
        <f t="shared" si="38"/>
        <v>0</v>
      </c>
      <c r="BQ40" s="272">
        <f t="shared" si="38"/>
        <v>0</v>
      </c>
      <c r="BR40" s="272">
        <f t="shared" si="38"/>
        <v>0</v>
      </c>
      <c r="BS40" s="272">
        <f t="shared" si="38"/>
        <v>0</v>
      </c>
      <c r="BT40" s="272">
        <f t="shared" si="38"/>
        <v>0</v>
      </c>
      <c r="BU40" s="272">
        <f t="shared" si="38"/>
        <v>0</v>
      </c>
      <c r="BV40" s="272">
        <f t="shared" si="38"/>
        <v>0</v>
      </c>
      <c r="BW40" s="272">
        <f t="shared" si="38"/>
        <v>0</v>
      </c>
      <c r="BX40" s="272">
        <f t="shared" si="38"/>
        <v>0</v>
      </c>
      <c r="BY40" s="272">
        <f t="shared" si="38"/>
        <v>0</v>
      </c>
      <c r="BZ40" s="272">
        <f t="shared" si="38"/>
        <v>0</v>
      </c>
      <c r="CA40" s="272">
        <f t="shared" si="38"/>
        <v>0</v>
      </c>
      <c r="CB40" s="272">
        <f t="shared" si="38"/>
        <v>0</v>
      </c>
      <c r="CC40" s="272">
        <f t="shared" si="38"/>
        <v>0</v>
      </c>
      <c r="CD40" s="272">
        <f t="shared" si="38"/>
        <v>0</v>
      </c>
      <c r="CE40" s="272">
        <f t="shared" si="38"/>
        <v>0</v>
      </c>
      <c r="CF40" s="272">
        <f t="shared" si="38"/>
        <v>0</v>
      </c>
      <c r="CG40" s="272">
        <f t="shared" si="38"/>
        <v>0</v>
      </c>
      <c r="CH40" s="272">
        <f t="shared" si="38"/>
        <v>0</v>
      </c>
      <c r="CI40" s="272">
        <f t="shared" si="38"/>
        <v>0</v>
      </c>
      <c r="CJ40" s="272">
        <f t="shared" si="38"/>
        <v>0</v>
      </c>
      <c r="CK40" s="272">
        <f t="shared" si="38"/>
        <v>0</v>
      </c>
      <c r="CL40" s="272">
        <f t="shared" si="38"/>
        <v>0</v>
      </c>
      <c r="CM40" s="272">
        <f t="shared" si="38"/>
        <v>0</v>
      </c>
      <c r="CN40" s="272">
        <f t="shared" si="38"/>
        <v>0</v>
      </c>
      <c r="CO40" s="272">
        <f t="shared" si="38"/>
        <v>0</v>
      </c>
      <c r="CP40" s="272">
        <f t="shared" si="38"/>
        <v>0</v>
      </c>
      <c r="CQ40" s="272">
        <f t="shared" si="38"/>
        <v>0</v>
      </c>
      <c r="CR40" s="272">
        <f t="shared" si="38"/>
        <v>0</v>
      </c>
      <c r="CS40" s="272">
        <f t="shared" si="38"/>
        <v>0</v>
      </c>
      <c r="CT40" s="272">
        <f t="shared" si="38"/>
        <v>0</v>
      </c>
      <c r="CU40" s="272">
        <f t="shared" si="38"/>
        <v>0</v>
      </c>
      <c r="CV40" s="272">
        <f t="shared" si="38"/>
        <v>0</v>
      </c>
      <c r="CW40" s="272">
        <f t="shared" si="38"/>
        <v>0</v>
      </c>
      <c r="CX40" s="272">
        <f t="shared" si="38"/>
        <v>0</v>
      </c>
      <c r="CY40" s="272">
        <f t="shared" si="38"/>
        <v>0</v>
      </c>
      <c r="CZ40" s="272">
        <f t="shared" si="38"/>
        <v>0</v>
      </c>
      <c r="DA40" s="272">
        <f t="shared" si="38"/>
        <v>0</v>
      </c>
      <c r="DB40" s="272">
        <f t="shared" si="38"/>
        <v>0</v>
      </c>
      <c r="DC40" s="272">
        <f t="shared" si="38"/>
        <v>0</v>
      </c>
    </row>
    <row r="41" spans="2:107" ht="15" customHeight="1" x14ac:dyDescent="0.35">
      <c r="B41" s="887"/>
      <c r="C41" s="261" t="s">
        <v>60</v>
      </c>
      <c r="D41" s="261"/>
      <c r="E41" s="261"/>
      <c r="F41" s="268" t="s">
        <v>74</v>
      </c>
      <c r="G41" s="273" t="str">
        <f>IF(COUNTA(H41:DC41)=0,"",IF(OR(LARGE(H41:DC41,1)&gt;1,SMALL(H41:DC41,1)&lt;0),"ERRO",""))</f>
        <v/>
      </c>
      <c r="H41" s="279">
        <f>IF(H33=0,0,H40/H33)</f>
        <v>0</v>
      </c>
      <c r="I41" s="279">
        <f t="shared" ref="I41:BD41" si="39">IF(I33=0,0,I40/I33)</f>
        <v>0</v>
      </c>
      <c r="J41" s="279">
        <f t="shared" si="39"/>
        <v>0</v>
      </c>
      <c r="K41" s="279">
        <f t="shared" si="39"/>
        <v>0</v>
      </c>
      <c r="L41" s="279">
        <f t="shared" si="39"/>
        <v>0</v>
      </c>
      <c r="M41" s="279">
        <f t="shared" si="39"/>
        <v>0</v>
      </c>
      <c r="N41" s="279">
        <f t="shared" si="39"/>
        <v>0</v>
      </c>
      <c r="O41" s="279">
        <f t="shared" si="39"/>
        <v>0</v>
      </c>
      <c r="P41" s="279">
        <f t="shared" si="39"/>
        <v>0</v>
      </c>
      <c r="Q41" s="279">
        <f t="shared" si="39"/>
        <v>0</v>
      </c>
      <c r="R41" s="279">
        <f t="shared" si="39"/>
        <v>0</v>
      </c>
      <c r="S41" s="279">
        <f t="shared" si="39"/>
        <v>0</v>
      </c>
      <c r="T41" s="279">
        <f t="shared" si="39"/>
        <v>0</v>
      </c>
      <c r="U41" s="279">
        <f t="shared" si="39"/>
        <v>0</v>
      </c>
      <c r="V41" s="279">
        <f t="shared" si="39"/>
        <v>0</v>
      </c>
      <c r="W41" s="279">
        <f t="shared" si="39"/>
        <v>0</v>
      </c>
      <c r="X41" s="279">
        <f t="shared" si="39"/>
        <v>0</v>
      </c>
      <c r="Y41" s="279">
        <f t="shared" si="39"/>
        <v>0</v>
      </c>
      <c r="Z41" s="279">
        <f t="shared" si="39"/>
        <v>0</v>
      </c>
      <c r="AA41" s="279">
        <f t="shared" si="39"/>
        <v>0</v>
      </c>
      <c r="AB41" s="279">
        <f t="shared" si="39"/>
        <v>0</v>
      </c>
      <c r="AC41" s="279">
        <f t="shared" si="39"/>
        <v>0</v>
      </c>
      <c r="AD41" s="279">
        <f t="shared" si="39"/>
        <v>0</v>
      </c>
      <c r="AE41" s="279">
        <f t="shared" si="39"/>
        <v>0</v>
      </c>
      <c r="AF41" s="279">
        <f t="shared" si="39"/>
        <v>0</v>
      </c>
      <c r="AG41" s="279">
        <f t="shared" si="39"/>
        <v>0</v>
      </c>
      <c r="AH41" s="279">
        <f t="shared" si="39"/>
        <v>0</v>
      </c>
      <c r="AI41" s="279">
        <f t="shared" si="39"/>
        <v>0</v>
      </c>
      <c r="AJ41" s="279">
        <f t="shared" si="39"/>
        <v>0</v>
      </c>
      <c r="AK41" s="279">
        <f t="shared" si="39"/>
        <v>0</v>
      </c>
      <c r="AL41" s="279">
        <f t="shared" si="39"/>
        <v>0</v>
      </c>
      <c r="AM41" s="279">
        <f t="shared" si="39"/>
        <v>0</v>
      </c>
      <c r="AN41" s="279">
        <f t="shared" si="39"/>
        <v>0</v>
      </c>
      <c r="AO41" s="279">
        <f t="shared" si="39"/>
        <v>0</v>
      </c>
      <c r="AP41" s="279">
        <f t="shared" si="39"/>
        <v>0</v>
      </c>
      <c r="AQ41" s="279">
        <f t="shared" si="39"/>
        <v>0</v>
      </c>
      <c r="AR41" s="279">
        <f t="shared" si="39"/>
        <v>0</v>
      </c>
      <c r="AS41" s="279">
        <f t="shared" si="39"/>
        <v>0</v>
      </c>
      <c r="AT41" s="279">
        <f t="shared" si="39"/>
        <v>0</v>
      </c>
      <c r="AU41" s="279">
        <f t="shared" si="39"/>
        <v>0</v>
      </c>
      <c r="AV41" s="279">
        <f t="shared" si="39"/>
        <v>0</v>
      </c>
      <c r="AW41" s="279">
        <f t="shared" si="39"/>
        <v>0</v>
      </c>
      <c r="AX41" s="279">
        <f t="shared" si="39"/>
        <v>0</v>
      </c>
      <c r="AY41" s="279">
        <f t="shared" si="39"/>
        <v>0</v>
      </c>
      <c r="AZ41" s="279">
        <f t="shared" si="39"/>
        <v>0</v>
      </c>
      <c r="BA41" s="279">
        <f t="shared" si="39"/>
        <v>0</v>
      </c>
      <c r="BB41" s="279">
        <f t="shared" si="39"/>
        <v>0</v>
      </c>
      <c r="BC41" s="279">
        <f t="shared" si="39"/>
        <v>0</v>
      </c>
      <c r="BD41" s="279">
        <f t="shared" si="39"/>
        <v>0</v>
      </c>
      <c r="BE41" s="279">
        <f t="shared" ref="BE41:DC41" si="40">IF(BE33=0,0,BE40/BE33)</f>
        <v>0</v>
      </c>
      <c r="BF41" s="279">
        <f t="shared" si="40"/>
        <v>0</v>
      </c>
      <c r="BG41" s="279">
        <f t="shared" si="40"/>
        <v>0</v>
      </c>
      <c r="BH41" s="279">
        <f t="shared" si="40"/>
        <v>0</v>
      </c>
      <c r="BI41" s="279">
        <f t="shared" si="40"/>
        <v>0</v>
      </c>
      <c r="BJ41" s="279">
        <f t="shared" si="40"/>
        <v>0</v>
      </c>
      <c r="BK41" s="279">
        <f t="shared" si="40"/>
        <v>0</v>
      </c>
      <c r="BL41" s="279">
        <f t="shared" si="40"/>
        <v>0</v>
      </c>
      <c r="BM41" s="279">
        <f t="shared" si="40"/>
        <v>0</v>
      </c>
      <c r="BN41" s="279">
        <f t="shared" si="40"/>
        <v>0</v>
      </c>
      <c r="BO41" s="279">
        <f t="shared" si="40"/>
        <v>0</v>
      </c>
      <c r="BP41" s="279">
        <f t="shared" si="40"/>
        <v>0</v>
      </c>
      <c r="BQ41" s="279">
        <f t="shared" si="40"/>
        <v>0</v>
      </c>
      <c r="BR41" s="279">
        <f t="shared" si="40"/>
        <v>0</v>
      </c>
      <c r="BS41" s="279">
        <f t="shared" si="40"/>
        <v>0</v>
      </c>
      <c r="BT41" s="279">
        <f t="shared" si="40"/>
        <v>0</v>
      </c>
      <c r="BU41" s="279">
        <f t="shared" si="40"/>
        <v>0</v>
      </c>
      <c r="BV41" s="279">
        <f t="shared" si="40"/>
        <v>0</v>
      </c>
      <c r="BW41" s="279">
        <f t="shared" si="40"/>
        <v>0</v>
      </c>
      <c r="BX41" s="279">
        <f t="shared" si="40"/>
        <v>0</v>
      </c>
      <c r="BY41" s="279">
        <f t="shared" si="40"/>
        <v>0</v>
      </c>
      <c r="BZ41" s="279">
        <f t="shared" si="40"/>
        <v>0</v>
      </c>
      <c r="CA41" s="279">
        <f t="shared" si="40"/>
        <v>0</v>
      </c>
      <c r="CB41" s="279">
        <f t="shared" si="40"/>
        <v>0</v>
      </c>
      <c r="CC41" s="279">
        <f t="shared" si="40"/>
        <v>0</v>
      </c>
      <c r="CD41" s="279">
        <f t="shared" si="40"/>
        <v>0</v>
      </c>
      <c r="CE41" s="279">
        <f t="shared" si="40"/>
        <v>0</v>
      </c>
      <c r="CF41" s="279">
        <f t="shared" si="40"/>
        <v>0</v>
      </c>
      <c r="CG41" s="279">
        <f t="shared" si="40"/>
        <v>0</v>
      </c>
      <c r="CH41" s="279">
        <f t="shared" si="40"/>
        <v>0</v>
      </c>
      <c r="CI41" s="279">
        <f t="shared" si="40"/>
        <v>0</v>
      </c>
      <c r="CJ41" s="279">
        <f t="shared" si="40"/>
        <v>0</v>
      </c>
      <c r="CK41" s="279">
        <f t="shared" si="40"/>
        <v>0</v>
      </c>
      <c r="CL41" s="279">
        <f t="shared" si="40"/>
        <v>0</v>
      </c>
      <c r="CM41" s="279">
        <f t="shared" si="40"/>
        <v>0</v>
      </c>
      <c r="CN41" s="279">
        <f t="shared" si="40"/>
        <v>0</v>
      </c>
      <c r="CO41" s="279">
        <f t="shared" si="40"/>
        <v>0</v>
      </c>
      <c r="CP41" s="279">
        <f t="shared" si="40"/>
        <v>0</v>
      </c>
      <c r="CQ41" s="279">
        <f t="shared" si="40"/>
        <v>0</v>
      </c>
      <c r="CR41" s="279">
        <f t="shared" si="40"/>
        <v>0</v>
      </c>
      <c r="CS41" s="279">
        <f t="shared" si="40"/>
        <v>0</v>
      </c>
      <c r="CT41" s="279">
        <f t="shared" si="40"/>
        <v>0</v>
      </c>
      <c r="CU41" s="279">
        <f t="shared" si="40"/>
        <v>0</v>
      </c>
      <c r="CV41" s="279">
        <f t="shared" si="40"/>
        <v>0</v>
      </c>
      <c r="CW41" s="279">
        <f t="shared" si="40"/>
        <v>0</v>
      </c>
      <c r="CX41" s="279">
        <f t="shared" si="40"/>
        <v>0</v>
      </c>
      <c r="CY41" s="279">
        <f t="shared" si="40"/>
        <v>0</v>
      </c>
      <c r="CZ41" s="279">
        <f t="shared" si="40"/>
        <v>0</v>
      </c>
      <c r="DA41" s="279">
        <f t="shared" si="40"/>
        <v>0</v>
      </c>
      <c r="DB41" s="279">
        <f t="shared" si="40"/>
        <v>0</v>
      </c>
      <c r="DC41" s="279">
        <f t="shared" si="40"/>
        <v>0</v>
      </c>
    </row>
    <row r="42" spans="2:107" ht="15" customHeight="1" x14ac:dyDescent="0.35">
      <c r="B42" s="256">
        <v>22</v>
      </c>
      <c r="C42" s="261" t="s">
        <v>61</v>
      </c>
      <c r="D42" s="261"/>
      <c r="E42" s="267" t="s">
        <v>4</v>
      </c>
      <c r="F42" s="268" t="s">
        <v>1062</v>
      </c>
      <c r="G42" s="280">
        <f>SUM(H42:DC42)</f>
        <v>0</v>
      </c>
      <c r="H42" s="278">
        <f>H33*H36/1000</f>
        <v>0</v>
      </c>
      <c r="I42" s="278">
        <f t="shared" ref="I42:BD42" si="41">I33*I36/1000</f>
        <v>0</v>
      </c>
      <c r="J42" s="278">
        <f t="shared" si="41"/>
        <v>0</v>
      </c>
      <c r="K42" s="278">
        <f t="shared" si="41"/>
        <v>0</v>
      </c>
      <c r="L42" s="278">
        <f t="shared" si="41"/>
        <v>0</v>
      </c>
      <c r="M42" s="278">
        <f t="shared" si="41"/>
        <v>0</v>
      </c>
      <c r="N42" s="278">
        <f t="shared" si="41"/>
        <v>0</v>
      </c>
      <c r="O42" s="278">
        <f t="shared" si="41"/>
        <v>0</v>
      </c>
      <c r="P42" s="278">
        <f t="shared" si="41"/>
        <v>0</v>
      </c>
      <c r="Q42" s="278">
        <f t="shared" si="41"/>
        <v>0</v>
      </c>
      <c r="R42" s="278">
        <f t="shared" si="41"/>
        <v>0</v>
      </c>
      <c r="S42" s="278">
        <f t="shared" si="41"/>
        <v>0</v>
      </c>
      <c r="T42" s="278">
        <f t="shared" si="41"/>
        <v>0</v>
      </c>
      <c r="U42" s="278">
        <f t="shared" si="41"/>
        <v>0</v>
      </c>
      <c r="V42" s="278">
        <f t="shared" si="41"/>
        <v>0</v>
      </c>
      <c r="W42" s="278">
        <f t="shared" si="41"/>
        <v>0</v>
      </c>
      <c r="X42" s="278">
        <f t="shared" si="41"/>
        <v>0</v>
      </c>
      <c r="Y42" s="278">
        <f t="shared" si="41"/>
        <v>0</v>
      </c>
      <c r="Z42" s="278">
        <f t="shared" si="41"/>
        <v>0</v>
      </c>
      <c r="AA42" s="278">
        <f t="shared" si="41"/>
        <v>0</v>
      </c>
      <c r="AB42" s="278">
        <f t="shared" si="41"/>
        <v>0</v>
      </c>
      <c r="AC42" s="278">
        <f t="shared" si="41"/>
        <v>0</v>
      </c>
      <c r="AD42" s="278">
        <f t="shared" si="41"/>
        <v>0</v>
      </c>
      <c r="AE42" s="278">
        <f t="shared" si="41"/>
        <v>0</v>
      </c>
      <c r="AF42" s="278">
        <f t="shared" si="41"/>
        <v>0</v>
      </c>
      <c r="AG42" s="278">
        <f t="shared" si="41"/>
        <v>0</v>
      </c>
      <c r="AH42" s="278">
        <f t="shared" si="41"/>
        <v>0</v>
      </c>
      <c r="AI42" s="278">
        <f t="shared" si="41"/>
        <v>0</v>
      </c>
      <c r="AJ42" s="278">
        <f t="shared" si="41"/>
        <v>0</v>
      </c>
      <c r="AK42" s="278">
        <f t="shared" si="41"/>
        <v>0</v>
      </c>
      <c r="AL42" s="278">
        <f t="shared" si="41"/>
        <v>0</v>
      </c>
      <c r="AM42" s="278">
        <f t="shared" si="41"/>
        <v>0</v>
      </c>
      <c r="AN42" s="278">
        <f t="shared" si="41"/>
        <v>0</v>
      </c>
      <c r="AO42" s="278">
        <f t="shared" si="41"/>
        <v>0</v>
      </c>
      <c r="AP42" s="278">
        <f t="shared" si="41"/>
        <v>0</v>
      </c>
      <c r="AQ42" s="278">
        <f t="shared" si="41"/>
        <v>0</v>
      </c>
      <c r="AR42" s="278">
        <f t="shared" si="41"/>
        <v>0</v>
      </c>
      <c r="AS42" s="278">
        <f t="shared" si="41"/>
        <v>0</v>
      </c>
      <c r="AT42" s="278">
        <f t="shared" si="41"/>
        <v>0</v>
      </c>
      <c r="AU42" s="278">
        <f t="shared" si="41"/>
        <v>0</v>
      </c>
      <c r="AV42" s="278">
        <f t="shared" si="41"/>
        <v>0</v>
      </c>
      <c r="AW42" s="278">
        <f t="shared" si="41"/>
        <v>0</v>
      </c>
      <c r="AX42" s="278">
        <f t="shared" si="41"/>
        <v>0</v>
      </c>
      <c r="AY42" s="278">
        <f t="shared" si="41"/>
        <v>0</v>
      </c>
      <c r="AZ42" s="278">
        <f t="shared" si="41"/>
        <v>0</v>
      </c>
      <c r="BA42" s="278">
        <f t="shared" si="41"/>
        <v>0</v>
      </c>
      <c r="BB42" s="278">
        <f t="shared" si="41"/>
        <v>0</v>
      </c>
      <c r="BC42" s="278">
        <f t="shared" si="41"/>
        <v>0</v>
      </c>
      <c r="BD42" s="278">
        <f t="shared" si="41"/>
        <v>0</v>
      </c>
      <c r="BE42" s="278">
        <f t="shared" ref="BE42:DC42" si="42">BE33*BE36/1000</f>
        <v>0</v>
      </c>
      <c r="BF42" s="278">
        <f t="shared" si="42"/>
        <v>0</v>
      </c>
      <c r="BG42" s="278">
        <f t="shared" si="42"/>
        <v>0</v>
      </c>
      <c r="BH42" s="278">
        <f t="shared" si="42"/>
        <v>0</v>
      </c>
      <c r="BI42" s="278">
        <f t="shared" si="42"/>
        <v>0</v>
      </c>
      <c r="BJ42" s="278">
        <f t="shared" si="42"/>
        <v>0</v>
      </c>
      <c r="BK42" s="278">
        <f t="shared" si="42"/>
        <v>0</v>
      </c>
      <c r="BL42" s="278">
        <f t="shared" si="42"/>
        <v>0</v>
      </c>
      <c r="BM42" s="278">
        <f t="shared" si="42"/>
        <v>0</v>
      </c>
      <c r="BN42" s="278">
        <f t="shared" si="42"/>
        <v>0</v>
      </c>
      <c r="BO42" s="278">
        <f t="shared" si="42"/>
        <v>0</v>
      </c>
      <c r="BP42" s="278">
        <f t="shared" si="42"/>
        <v>0</v>
      </c>
      <c r="BQ42" s="278">
        <f t="shared" si="42"/>
        <v>0</v>
      </c>
      <c r="BR42" s="278">
        <f t="shared" si="42"/>
        <v>0</v>
      </c>
      <c r="BS42" s="278">
        <f t="shared" si="42"/>
        <v>0</v>
      </c>
      <c r="BT42" s="278">
        <f t="shared" si="42"/>
        <v>0</v>
      </c>
      <c r="BU42" s="278">
        <f t="shared" si="42"/>
        <v>0</v>
      </c>
      <c r="BV42" s="278">
        <f t="shared" si="42"/>
        <v>0</v>
      </c>
      <c r="BW42" s="278">
        <f t="shared" si="42"/>
        <v>0</v>
      </c>
      <c r="BX42" s="278">
        <f t="shared" si="42"/>
        <v>0</v>
      </c>
      <c r="BY42" s="278">
        <f t="shared" si="42"/>
        <v>0</v>
      </c>
      <c r="BZ42" s="278">
        <f t="shared" si="42"/>
        <v>0</v>
      </c>
      <c r="CA42" s="278">
        <f t="shared" si="42"/>
        <v>0</v>
      </c>
      <c r="CB42" s="278">
        <f t="shared" si="42"/>
        <v>0</v>
      </c>
      <c r="CC42" s="278">
        <f t="shared" si="42"/>
        <v>0</v>
      </c>
      <c r="CD42" s="278">
        <f t="shared" si="42"/>
        <v>0</v>
      </c>
      <c r="CE42" s="278">
        <f t="shared" si="42"/>
        <v>0</v>
      </c>
      <c r="CF42" s="278">
        <f t="shared" si="42"/>
        <v>0</v>
      </c>
      <c r="CG42" s="278">
        <f t="shared" si="42"/>
        <v>0</v>
      </c>
      <c r="CH42" s="278">
        <f t="shared" si="42"/>
        <v>0</v>
      </c>
      <c r="CI42" s="278">
        <f t="shared" si="42"/>
        <v>0</v>
      </c>
      <c r="CJ42" s="278">
        <f t="shared" si="42"/>
        <v>0</v>
      </c>
      <c r="CK42" s="278">
        <f t="shared" si="42"/>
        <v>0</v>
      </c>
      <c r="CL42" s="278">
        <f t="shared" si="42"/>
        <v>0</v>
      </c>
      <c r="CM42" s="278">
        <f t="shared" si="42"/>
        <v>0</v>
      </c>
      <c r="CN42" s="278">
        <f t="shared" si="42"/>
        <v>0</v>
      </c>
      <c r="CO42" s="278">
        <f t="shared" si="42"/>
        <v>0</v>
      </c>
      <c r="CP42" s="278">
        <f t="shared" si="42"/>
        <v>0</v>
      </c>
      <c r="CQ42" s="278">
        <f t="shared" si="42"/>
        <v>0</v>
      </c>
      <c r="CR42" s="278">
        <f t="shared" si="42"/>
        <v>0</v>
      </c>
      <c r="CS42" s="278">
        <f t="shared" si="42"/>
        <v>0</v>
      </c>
      <c r="CT42" s="278">
        <f t="shared" si="42"/>
        <v>0</v>
      </c>
      <c r="CU42" s="278">
        <f t="shared" si="42"/>
        <v>0</v>
      </c>
      <c r="CV42" s="278">
        <f t="shared" si="42"/>
        <v>0</v>
      </c>
      <c r="CW42" s="278">
        <f t="shared" si="42"/>
        <v>0</v>
      </c>
      <c r="CX42" s="278">
        <f t="shared" si="42"/>
        <v>0</v>
      </c>
      <c r="CY42" s="278">
        <f t="shared" si="42"/>
        <v>0</v>
      </c>
      <c r="CZ42" s="278">
        <f t="shared" si="42"/>
        <v>0</v>
      </c>
      <c r="DA42" s="278">
        <f t="shared" si="42"/>
        <v>0</v>
      </c>
      <c r="DB42" s="278">
        <f t="shared" si="42"/>
        <v>0</v>
      </c>
      <c r="DC42" s="278">
        <f t="shared" si="42"/>
        <v>0</v>
      </c>
    </row>
    <row r="43" spans="2:107" ht="15" customHeight="1" x14ac:dyDescent="0.35">
      <c r="B43" s="256">
        <v>23</v>
      </c>
      <c r="C43" s="261" t="s">
        <v>62</v>
      </c>
      <c r="D43" s="261"/>
      <c r="E43" s="262" t="s">
        <v>5</v>
      </c>
      <c r="F43" s="268" t="s">
        <v>880</v>
      </c>
      <c r="G43" s="281">
        <f>SUM(H43:DC43)</f>
        <v>0</v>
      </c>
      <c r="H43" s="282">
        <f>H33*H41</f>
        <v>0</v>
      </c>
      <c r="I43" s="282">
        <f t="shared" ref="I43:BD43" si="43">I33*I41</f>
        <v>0</v>
      </c>
      <c r="J43" s="282">
        <f t="shared" si="43"/>
        <v>0</v>
      </c>
      <c r="K43" s="282">
        <f t="shared" si="43"/>
        <v>0</v>
      </c>
      <c r="L43" s="282">
        <f t="shared" si="43"/>
        <v>0</v>
      </c>
      <c r="M43" s="282">
        <f t="shared" si="43"/>
        <v>0</v>
      </c>
      <c r="N43" s="282">
        <f t="shared" si="43"/>
        <v>0</v>
      </c>
      <c r="O43" s="282">
        <f t="shared" si="43"/>
        <v>0</v>
      </c>
      <c r="P43" s="282">
        <f t="shared" si="43"/>
        <v>0</v>
      </c>
      <c r="Q43" s="282">
        <f t="shared" si="43"/>
        <v>0</v>
      </c>
      <c r="R43" s="282">
        <f t="shared" si="43"/>
        <v>0</v>
      </c>
      <c r="S43" s="282">
        <f t="shared" si="43"/>
        <v>0</v>
      </c>
      <c r="T43" s="282">
        <f t="shared" si="43"/>
        <v>0</v>
      </c>
      <c r="U43" s="282">
        <f t="shared" si="43"/>
        <v>0</v>
      </c>
      <c r="V43" s="282">
        <f t="shared" si="43"/>
        <v>0</v>
      </c>
      <c r="W43" s="282">
        <f t="shared" si="43"/>
        <v>0</v>
      </c>
      <c r="X43" s="282">
        <f t="shared" si="43"/>
        <v>0</v>
      </c>
      <c r="Y43" s="282">
        <f t="shared" si="43"/>
        <v>0</v>
      </c>
      <c r="Z43" s="282">
        <f t="shared" si="43"/>
        <v>0</v>
      </c>
      <c r="AA43" s="282">
        <f t="shared" si="43"/>
        <v>0</v>
      </c>
      <c r="AB43" s="282">
        <f t="shared" si="43"/>
        <v>0</v>
      </c>
      <c r="AC43" s="282">
        <f t="shared" si="43"/>
        <v>0</v>
      </c>
      <c r="AD43" s="282">
        <f t="shared" si="43"/>
        <v>0</v>
      </c>
      <c r="AE43" s="282">
        <f t="shared" si="43"/>
        <v>0</v>
      </c>
      <c r="AF43" s="282">
        <f t="shared" si="43"/>
        <v>0</v>
      </c>
      <c r="AG43" s="282">
        <f t="shared" si="43"/>
        <v>0</v>
      </c>
      <c r="AH43" s="282">
        <f t="shared" si="43"/>
        <v>0</v>
      </c>
      <c r="AI43" s="282">
        <f t="shared" si="43"/>
        <v>0</v>
      </c>
      <c r="AJ43" s="282">
        <f t="shared" si="43"/>
        <v>0</v>
      </c>
      <c r="AK43" s="282">
        <f t="shared" si="43"/>
        <v>0</v>
      </c>
      <c r="AL43" s="282">
        <f t="shared" si="43"/>
        <v>0</v>
      </c>
      <c r="AM43" s="282">
        <f t="shared" si="43"/>
        <v>0</v>
      </c>
      <c r="AN43" s="282">
        <f t="shared" si="43"/>
        <v>0</v>
      </c>
      <c r="AO43" s="282">
        <f t="shared" si="43"/>
        <v>0</v>
      </c>
      <c r="AP43" s="282">
        <f t="shared" si="43"/>
        <v>0</v>
      </c>
      <c r="AQ43" s="282">
        <f t="shared" si="43"/>
        <v>0</v>
      </c>
      <c r="AR43" s="282">
        <f t="shared" si="43"/>
        <v>0</v>
      </c>
      <c r="AS43" s="282">
        <f t="shared" si="43"/>
        <v>0</v>
      </c>
      <c r="AT43" s="282">
        <f t="shared" si="43"/>
        <v>0</v>
      </c>
      <c r="AU43" s="282">
        <f t="shared" si="43"/>
        <v>0</v>
      </c>
      <c r="AV43" s="282">
        <f t="shared" si="43"/>
        <v>0</v>
      </c>
      <c r="AW43" s="282">
        <f t="shared" si="43"/>
        <v>0</v>
      </c>
      <c r="AX43" s="282">
        <f t="shared" si="43"/>
        <v>0</v>
      </c>
      <c r="AY43" s="282">
        <f t="shared" si="43"/>
        <v>0</v>
      </c>
      <c r="AZ43" s="282">
        <f t="shared" si="43"/>
        <v>0</v>
      </c>
      <c r="BA43" s="282">
        <f t="shared" si="43"/>
        <v>0</v>
      </c>
      <c r="BB43" s="282">
        <f t="shared" si="43"/>
        <v>0</v>
      </c>
      <c r="BC43" s="282">
        <f t="shared" si="43"/>
        <v>0</v>
      </c>
      <c r="BD43" s="282">
        <f t="shared" si="43"/>
        <v>0</v>
      </c>
      <c r="BE43" s="282">
        <f t="shared" ref="BE43:DC43" si="44">BE33*BE41</f>
        <v>0</v>
      </c>
      <c r="BF43" s="282">
        <f t="shared" si="44"/>
        <v>0</v>
      </c>
      <c r="BG43" s="282">
        <f t="shared" si="44"/>
        <v>0</v>
      </c>
      <c r="BH43" s="282">
        <f t="shared" si="44"/>
        <v>0</v>
      </c>
      <c r="BI43" s="282">
        <f t="shared" si="44"/>
        <v>0</v>
      </c>
      <c r="BJ43" s="282">
        <f t="shared" si="44"/>
        <v>0</v>
      </c>
      <c r="BK43" s="282">
        <f t="shared" si="44"/>
        <v>0</v>
      </c>
      <c r="BL43" s="282">
        <f t="shared" si="44"/>
        <v>0</v>
      </c>
      <c r="BM43" s="282">
        <f t="shared" si="44"/>
        <v>0</v>
      </c>
      <c r="BN43" s="282">
        <f t="shared" si="44"/>
        <v>0</v>
      </c>
      <c r="BO43" s="282">
        <f t="shared" si="44"/>
        <v>0</v>
      </c>
      <c r="BP43" s="282">
        <f t="shared" si="44"/>
        <v>0</v>
      </c>
      <c r="BQ43" s="282">
        <f t="shared" si="44"/>
        <v>0</v>
      </c>
      <c r="BR43" s="282">
        <f t="shared" si="44"/>
        <v>0</v>
      </c>
      <c r="BS43" s="282">
        <f t="shared" si="44"/>
        <v>0</v>
      </c>
      <c r="BT43" s="282">
        <f t="shared" si="44"/>
        <v>0</v>
      </c>
      <c r="BU43" s="282">
        <f t="shared" si="44"/>
        <v>0</v>
      </c>
      <c r="BV43" s="282">
        <f t="shared" si="44"/>
        <v>0</v>
      </c>
      <c r="BW43" s="282">
        <f t="shared" si="44"/>
        <v>0</v>
      </c>
      <c r="BX43" s="282">
        <f t="shared" si="44"/>
        <v>0</v>
      </c>
      <c r="BY43" s="282">
        <f t="shared" si="44"/>
        <v>0</v>
      </c>
      <c r="BZ43" s="282">
        <f t="shared" si="44"/>
        <v>0</v>
      </c>
      <c r="CA43" s="282">
        <f t="shared" si="44"/>
        <v>0</v>
      </c>
      <c r="CB43" s="282">
        <f t="shared" si="44"/>
        <v>0</v>
      </c>
      <c r="CC43" s="282">
        <f t="shared" si="44"/>
        <v>0</v>
      </c>
      <c r="CD43" s="282">
        <f t="shared" si="44"/>
        <v>0</v>
      </c>
      <c r="CE43" s="282">
        <f t="shared" si="44"/>
        <v>0</v>
      </c>
      <c r="CF43" s="282">
        <f t="shared" si="44"/>
        <v>0</v>
      </c>
      <c r="CG43" s="282">
        <f t="shared" si="44"/>
        <v>0</v>
      </c>
      <c r="CH43" s="282">
        <f t="shared" si="44"/>
        <v>0</v>
      </c>
      <c r="CI43" s="282">
        <f t="shared" si="44"/>
        <v>0</v>
      </c>
      <c r="CJ43" s="282">
        <f t="shared" si="44"/>
        <v>0</v>
      </c>
      <c r="CK43" s="282">
        <f t="shared" si="44"/>
        <v>0</v>
      </c>
      <c r="CL43" s="282">
        <f t="shared" si="44"/>
        <v>0</v>
      </c>
      <c r="CM43" s="282">
        <f t="shared" si="44"/>
        <v>0</v>
      </c>
      <c r="CN43" s="282">
        <f t="shared" si="44"/>
        <v>0</v>
      </c>
      <c r="CO43" s="282">
        <f t="shared" si="44"/>
        <v>0</v>
      </c>
      <c r="CP43" s="282">
        <f t="shared" si="44"/>
        <v>0</v>
      </c>
      <c r="CQ43" s="282">
        <f t="shared" si="44"/>
        <v>0</v>
      </c>
      <c r="CR43" s="282">
        <f t="shared" si="44"/>
        <v>0</v>
      </c>
      <c r="CS43" s="282">
        <f t="shared" si="44"/>
        <v>0</v>
      </c>
      <c r="CT43" s="282">
        <f t="shared" si="44"/>
        <v>0</v>
      </c>
      <c r="CU43" s="282">
        <f t="shared" si="44"/>
        <v>0</v>
      </c>
      <c r="CV43" s="282">
        <f t="shared" si="44"/>
        <v>0</v>
      </c>
      <c r="CW43" s="282">
        <f t="shared" si="44"/>
        <v>0</v>
      </c>
      <c r="CX43" s="282">
        <f t="shared" si="44"/>
        <v>0</v>
      </c>
      <c r="CY43" s="282">
        <f t="shared" si="44"/>
        <v>0</v>
      </c>
      <c r="CZ43" s="282">
        <f t="shared" si="44"/>
        <v>0</v>
      </c>
      <c r="DA43" s="282">
        <f t="shared" si="44"/>
        <v>0</v>
      </c>
      <c r="DB43" s="282">
        <f t="shared" si="44"/>
        <v>0</v>
      </c>
      <c r="DC43" s="282">
        <f t="shared" si="44"/>
        <v>0</v>
      </c>
    </row>
    <row r="45" spans="2:107" ht="15" customHeight="1" x14ac:dyDescent="0.35">
      <c r="B45" s="663" t="s">
        <v>979</v>
      </c>
      <c r="C45" s="663"/>
      <c r="D45" s="663"/>
      <c r="E45" s="663"/>
      <c r="F45" s="663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  <c r="AX45" s="255"/>
      <c r="AY45" s="255"/>
      <c r="AZ45" s="255"/>
      <c r="BA45" s="255"/>
      <c r="BB45" s="255"/>
      <c r="BC45" s="255"/>
      <c r="BD45" s="255"/>
      <c r="BE45" s="255"/>
      <c r="BF45" s="255"/>
      <c r="BG45" s="255"/>
      <c r="BH45" s="255"/>
      <c r="BI45" s="255"/>
      <c r="BJ45" s="255"/>
      <c r="BK45" s="255"/>
      <c r="BL45" s="255"/>
      <c r="BM45" s="255"/>
      <c r="BN45" s="255"/>
      <c r="BO45" s="255"/>
      <c r="BP45" s="255"/>
      <c r="BQ45" s="255"/>
      <c r="BR45" s="255"/>
      <c r="BS45" s="255"/>
      <c r="BT45" s="255"/>
      <c r="BU45" s="255"/>
      <c r="BV45" s="255"/>
      <c r="BW45" s="255"/>
      <c r="BX45" s="255"/>
      <c r="BY45" s="255"/>
      <c r="BZ45" s="255"/>
      <c r="CA45" s="255"/>
      <c r="CB45" s="255"/>
      <c r="CC45" s="255"/>
      <c r="CD45" s="255"/>
      <c r="CE45" s="255"/>
      <c r="CF45" s="255"/>
      <c r="CG45" s="255"/>
      <c r="CH45" s="255"/>
      <c r="CI45" s="255"/>
      <c r="CJ45" s="255"/>
      <c r="CK45" s="255"/>
      <c r="CL45" s="255"/>
      <c r="CM45" s="255"/>
      <c r="CN45" s="255"/>
      <c r="CO45" s="255"/>
      <c r="CP45" s="255"/>
      <c r="CQ45" s="255"/>
      <c r="CR45" s="255"/>
      <c r="CS45" s="255"/>
      <c r="CT45" s="255"/>
      <c r="CU45" s="255"/>
      <c r="CV45" s="255"/>
      <c r="CW45" s="255"/>
      <c r="CX45" s="255"/>
      <c r="CY45" s="255"/>
      <c r="CZ45" s="255"/>
      <c r="DA45" s="255"/>
      <c r="DB45" s="255"/>
      <c r="DC45" s="255"/>
    </row>
    <row r="46" spans="2:107" s="110" customFormat="1" ht="15" customHeight="1" x14ac:dyDescent="0.35">
      <c r="B46" s="256"/>
      <c r="C46" s="285"/>
      <c r="D46" s="285"/>
      <c r="E46" s="285"/>
      <c r="F46" s="283"/>
      <c r="G46" s="259" t="s">
        <v>51</v>
      </c>
      <c r="H46" s="260" t="s">
        <v>655</v>
      </c>
      <c r="I46" s="260" t="s">
        <v>656</v>
      </c>
      <c r="J46" s="260" t="s">
        <v>657</v>
      </c>
      <c r="K46" s="260" t="s">
        <v>658</v>
      </c>
      <c r="L46" s="260" t="s">
        <v>659</v>
      </c>
      <c r="M46" s="260" t="s">
        <v>660</v>
      </c>
      <c r="N46" s="260" t="s">
        <v>661</v>
      </c>
      <c r="O46" s="260" t="s">
        <v>662</v>
      </c>
      <c r="P46" s="260" t="s">
        <v>663</v>
      </c>
      <c r="Q46" s="260" t="s">
        <v>664</v>
      </c>
      <c r="R46" s="260" t="s">
        <v>665</v>
      </c>
      <c r="S46" s="260" t="s">
        <v>666</v>
      </c>
      <c r="T46" s="260" t="s">
        <v>667</v>
      </c>
      <c r="U46" s="260" t="s">
        <v>668</v>
      </c>
      <c r="V46" s="260" t="s">
        <v>669</v>
      </c>
      <c r="W46" s="260" t="s">
        <v>670</v>
      </c>
      <c r="X46" s="260" t="s">
        <v>671</v>
      </c>
      <c r="Y46" s="260" t="s">
        <v>672</v>
      </c>
      <c r="Z46" s="260" t="s">
        <v>673</v>
      </c>
      <c r="AA46" s="260" t="s">
        <v>674</v>
      </c>
      <c r="AB46" s="260" t="s">
        <v>675</v>
      </c>
      <c r="AC46" s="260" t="s">
        <v>676</v>
      </c>
      <c r="AD46" s="260" t="s">
        <v>677</v>
      </c>
      <c r="AE46" s="260" t="s">
        <v>678</v>
      </c>
      <c r="AF46" s="260" t="s">
        <v>679</v>
      </c>
      <c r="AG46" s="260" t="s">
        <v>680</v>
      </c>
      <c r="AH46" s="260" t="s">
        <v>681</v>
      </c>
      <c r="AI46" s="260" t="s">
        <v>682</v>
      </c>
      <c r="AJ46" s="260" t="s">
        <v>683</v>
      </c>
      <c r="AK46" s="260" t="s">
        <v>684</v>
      </c>
      <c r="AL46" s="260" t="s">
        <v>685</v>
      </c>
      <c r="AM46" s="260" t="s">
        <v>686</v>
      </c>
      <c r="AN46" s="260" t="s">
        <v>687</v>
      </c>
      <c r="AO46" s="260" t="s">
        <v>688</v>
      </c>
      <c r="AP46" s="260" t="s">
        <v>689</v>
      </c>
      <c r="AQ46" s="260" t="s">
        <v>690</v>
      </c>
      <c r="AR46" s="260" t="s">
        <v>691</v>
      </c>
      <c r="AS46" s="260" t="s">
        <v>692</v>
      </c>
      <c r="AT46" s="260" t="s">
        <v>693</v>
      </c>
      <c r="AU46" s="260" t="s">
        <v>694</v>
      </c>
      <c r="AV46" s="260" t="s">
        <v>695</v>
      </c>
      <c r="AW46" s="260" t="s">
        <v>696</v>
      </c>
      <c r="AX46" s="260" t="s">
        <v>697</v>
      </c>
      <c r="AY46" s="260" t="s">
        <v>698</v>
      </c>
      <c r="AZ46" s="260" t="s">
        <v>699</v>
      </c>
      <c r="BA46" s="260" t="s">
        <v>700</v>
      </c>
      <c r="BB46" s="260" t="s">
        <v>701</v>
      </c>
      <c r="BC46" s="260" t="s">
        <v>702</v>
      </c>
      <c r="BD46" s="260" t="s">
        <v>703</v>
      </c>
      <c r="BE46" s="260" t="s">
        <v>704</v>
      </c>
      <c r="BF46" s="260" t="s">
        <v>1563</v>
      </c>
      <c r="BG46" s="260" t="s">
        <v>1564</v>
      </c>
      <c r="BH46" s="260" t="s">
        <v>1565</v>
      </c>
      <c r="BI46" s="260" t="s">
        <v>1566</v>
      </c>
      <c r="BJ46" s="260" t="s">
        <v>1567</v>
      </c>
      <c r="BK46" s="260" t="s">
        <v>1568</v>
      </c>
      <c r="BL46" s="260" t="s">
        <v>1569</v>
      </c>
      <c r="BM46" s="260" t="s">
        <v>1570</v>
      </c>
      <c r="BN46" s="260" t="s">
        <v>1571</v>
      </c>
      <c r="BO46" s="260" t="s">
        <v>1572</v>
      </c>
      <c r="BP46" s="260" t="s">
        <v>1573</v>
      </c>
      <c r="BQ46" s="260" t="s">
        <v>1574</v>
      </c>
      <c r="BR46" s="260" t="s">
        <v>1575</v>
      </c>
      <c r="BS46" s="260" t="s">
        <v>1576</v>
      </c>
      <c r="BT46" s="260" t="s">
        <v>1577</v>
      </c>
      <c r="BU46" s="260" t="s">
        <v>1578</v>
      </c>
      <c r="BV46" s="260" t="s">
        <v>1579</v>
      </c>
      <c r="BW46" s="260" t="s">
        <v>1580</v>
      </c>
      <c r="BX46" s="260" t="s">
        <v>1581</v>
      </c>
      <c r="BY46" s="260" t="s">
        <v>1582</v>
      </c>
      <c r="BZ46" s="260" t="s">
        <v>1583</v>
      </c>
      <c r="CA46" s="260" t="s">
        <v>1584</v>
      </c>
      <c r="CB46" s="260" t="s">
        <v>1585</v>
      </c>
      <c r="CC46" s="260" t="s">
        <v>1586</v>
      </c>
      <c r="CD46" s="260" t="s">
        <v>1587</v>
      </c>
      <c r="CE46" s="260" t="s">
        <v>1588</v>
      </c>
      <c r="CF46" s="260" t="s">
        <v>1589</v>
      </c>
      <c r="CG46" s="260" t="s">
        <v>1590</v>
      </c>
      <c r="CH46" s="260" t="s">
        <v>1591</v>
      </c>
      <c r="CI46" s="260" t="s">
        <v>1592</v>
      </c>
      <c r="CJ46" s="260" t="s">
        <v>1593</v>
      </c>
      <c r="CK46" s="260" t="s">
        <v>1594</v>
      </c>
      <c r="CL46" s="260" t="s">
        <v>1595</v>
      </c>
      <c r="CM46" s="260" t="s">
        <v>1596</v>
      </c>
      <c r="CN46" s="260" t="s">
        <v>1597</v>
      </c>
      <c r="CO46" s="260" t="s">
        <v>1598</v>
      </c>
      <c r="CP46" s="260" t="s">
        <v>1599</v>
      </c>
      <c r="CQ46" s="260" t="s">
        <v>1600</v>
      </c>
      <c r="CR46" s="260" t="s">
        <v>1601</v>
      </c>
      <c r="CS46" s="260" t="s">
        <v>1602</v>
      </c>
      <c r="CT46" s="260" t="s">
        <v>1603</v>
      </c>
      <c r="CU46" s="260" t="s">
        <v>1604</v>
      </c>
      <c r="CV46" s="260" t="s">
        <v>1605</v>
      </c>
      <c r="CW46" s="260" t="s">
        <v>1606</v>
      </c>
      <c r="CX46" s="260" t="s">
        <v>1607</v>
      </c>
      <c r="CY46" s="260" t="s">
        <v>1608</v>
      </c>
      <c r="CZ46" s="260" t="s">
        <v>1609</v>
      </c>
      <c r="DA46" s="260" t="s">
        <v>1610</v>
      </c>
      <c r="DB46" s="260" t="s">
        <v>1611</v>
      </c>
      <c r="DC46" s="260" t="s">
        <v>1612</v>
      </c>
    </row>
    <row r="47" spans="2:107" ht="15" customHeight="1" x14ac:dyDescent="0.35">
      <c r="B47" s="256">
        <v>24</v>
      </c>
      <c r="C47" s="286" t="s">
        <v>70</v>
      </c>
      <c r="D47" s="286"/>
      <c r="E47" s="287" t="s">
        <v>5</v>
      </c>
      <c r="F47" s="268" t="s">
        <v>887</v>
      </c>
      <c r="G47" s="281">
        <f>SUM(H47:DC47)</f>
        <v>0</v>
      </c>
      <c r="H47" s="278">
        <f t="shared" ref="H47:AM47" si="45">H22-H43</f>
        <v>0</v>
      </c>
      <c r="I47" s="278">
        <f t="shared" si="45"/>
        <v>0</v>
      </c>
      <c r="J47" s="278">
        <f t="shared" si="45"/>
        <v>0</v>
      </c>
      <c r="K47" s="278">
        <f t="shared" si="45"/>
        <v>0</v>
      </c>
      <c r="L47" s="278">
        <f t="shared" si="45"/>
        <v>0</v>
      </c>
      <c r="M47" s="278">
        <f t="shared" si="45"/>
        <v>0</v>
      </c>
      <c r="N47" s="278">
        <f t="shared" si="45"/>
        <v>0</v>
      </c>
      <c r="O47" s="278">
        <f t="shared" si="45"/>
        <v>0</v>
      </c>
      <c r="P47" s="278">
        <f t="shared" si="45"/>
        <v>0</v>
      </c>
      <c r="Q47" s="278">
        <f t="shared" si="45"/>
        <v>0</v>
      </c>
      <c r="R47" s="278">
        <f t="shared" si="45"/>
        <v>0</v>
      </c>
      <c r="S47" s="278">
        <f t="shared" si="45"/>
        <v>0</v>
      </c>
      <c r="T47" s="278">
        <f t="shared" si="45"/>
        <v>0</v>
      </c>
      <c r="U47" s="278">
        <f t="shared" si="45"/>
        <v>0</v>
      </c>
      <c r="V47" s="278">
        <f t="shared" si="45"/>
        <v>0</v>
      </c>
      <c r="W47" s="278">
        <f t="shared" si="45"/>
        <v>0</v>
      </c>
      <c r="X47" s="278">
        <f t="shared" si="45"/>
        <v>0</v>
      </c>
      <c r="Y47" s="278">
        <f t="shared" si="45"/>
        <v>0</v>
      </c>
      <c r="Z47" s="278">
        <f t="shared" si="45"/>
        <v>0</v>
      </c>
      <c r="AA47" s="278">
        <f t="shared" si="45"/>
        <v>0</v>
      </c>
      <c r="AB47" s="278">
        <f t="shared" si="45"/>
        <v>0</v>
      </c>
      <c r="AC47" s="278">
        <f t="shared" si="45"/>
        <v>0</v>
      </c>
      <c r="AD47" s="278">
        <f t="shared" si="45"/>
        <v>0</v>
      </c>
      <c r="AE47" s="278">
        <f t="shared" si="45"/>
        <v>0</v>
      </c>
      <c r="AF47" s="278">
        <f t="shared" si="45"/>
        <v>0</v>
      </c>
      <c r="AG47" s="278">
        <f t="shared" si="45"/>
        <v>0</v>
      </c>
      <c r="AH47" s="278">
        <f t="shared" si="45"/>
        <v>0</v>
      </c>
      <c r="AI47" s="278">
        <f t="shared" si="45"/>
        <v>0</v>
      </c>
      <c r="AJ47" s="278">
        <f t="shared" si="45"/>
        <v>0</v>
      </c>
      <c r="AK47" s="278">
        <f t="shared" si="45"/>
        <v>0</v>
      </c>
      <c r="AL47" s="278">
        <f t="shared" si="45"/>
        <v>0</v>
      </c>
      <c r="AM47" s="278">
        <f t="shared" si="45"/>
        <v>0</v>
      </c>
      <c r="AN47" s="278">
        <f t="shared" ref="AN47:BS47" si="46">AN22-AN43</f>
        <v>0</v>
      </c>
      <c r="AO47" s="278">
        <f t="shared" si="46"/>
        <v>0</v>
      </c>
      <c r="AP47" s="278">
        <f t="shared" si="46"/>
        <v>0</v>
      </c>
      <c r="AQ47" s="278">
        <f t="shared" si="46"/>
        <v>0</v>
      </c>
      <c r="AR47" s="278">
        <f t="shared" si="46"/>
        <v>0</v>
      </c>
      <c r="AS47" s="278">
        <f t="shared" si="46"/>
        <v>0</v>
      </c>
      <c r="AT47" s="278">
        <f t="shared" si="46"/>
        <v>0</v>
      </c>
      <c r="AU47" s="278">
        <f t="shared" si="46"/>
        <v>0</v>
      </c>
      <c r="AV47" s="278">
        <f t="shared" si="46"/>
        <v>0</v>
      </c>
      <c r="AW47" s="278">
        <f t="shared" si="46"/>
        <v>0</v>
      </c>
      <c r="AX47" s="278">
        <f t="shared" si="46"/>
        <v>0</v>
      </c>
      <c r="AY47" s="278">
        <f t="shared" si="46"/>
        <v>0</v>
      </c>
      <c r="AZ47" s="278">
        <f t="shared" si="46"/>
        <v>0</v>
      </c>
      <c r="BA47" s="278">
        <f t="shared" si="46"/>
        <v>0</v>
      </c>
      <c r="BB47" s="278">
        <f t="shared" si="46"/>
        <v>0</v>
      </c>
      <c r="BC47" s="278">
        <f t="shared" si="46"/>
        <v>0</v>
      </c>
      <c r="BD47" s="278">
        <f t="shared" si="46"/>
        <v>0</v>
      </c>
      <c r="BE47" s="278">
        <f t="shared" si="46"/>
        <v>0</v>
      </c>
      <c r="BF47" s="278">
        <f t="shared" si="46"/>
        <v>0</v>
      </c>
      <c r="BG47" s="278">
        <f t="shared" si="46"/>
        <v>0</v>
      </c>
      <c r="BH47" s="278">
        <f t="shared" si="46"/>
        <v>0</v>
      </c>
      <c r="BI47" s="278">
        <f t="shared" si="46"/>
        <v>0</v>
      </c>
      <c r="BJ47" s="278">
        <f t="shared" si="46"/>
        <v>0</v>
      </c>
      <c r="BK47" s="278">
        <f t="shared" si="46"/>
        <v>0</v>
      </c>
      <c r="BL47" s="278">
        <f t="shared" si="46"/>
        <v>0</v>
      </c>
      <c r="BM47" s="278">
        <f t="shared" si="46"/>
        <v>0</v>
      </c>
      <c r="BN47" s="278">
        <f t="shared" si="46"/>
        <v>0</v>
      </c>
      <c r="BO47" s="278">
        <f t="shared" si="46"/>
        <v>0</v>
      </c>
      <c r="BP47" s="278">
        <f t="shared" si="46"/>
        <v>0</v>
      </c>
      <c r="BQ47" s="278">
        <f t="shared" si="46"/>
        <v>0</v>
      </c>
      <c r="BR47" s="278">
        <f t="shared" si="46"/>
        <v>0</v>
      </c>
      <c r="BS47" s="278">
        <f t="shared" si="46"/>
        <v>0</v>
      </c>
      <c r="BT47" s="278">
        <f t="shared" ref="BT47:DC47" si="47">BT22-BT43</f>
        <v>0</v>
      </c>
      <c r="BU47" s="278">
        <f t="shared" si="47"/>
        <v>0</v>
      </c>
      <c r="BV47" s="278">
        <f t="shared" si="47"/>
        <v>0</v>
      </c>
      <c r="BW47" s="278">
        <f t="shared" si="47"/>
        <v>0</v>
      </c>
      <c r="BX47" s="278">
        <f t="shared" si="47"/>
        <v>0</v>
      </c>
      <c r="BY47" s="278">
        <f t="shared" si="47"/>
        <v>0</v>
      </c>
      <c r="BZ47" s="278">
        <f t="shared" si="47"/>
        <v>0</v>
      </c>
      <c r="CA47" s="278">
        <f t="shared" si="47"/>
        <v>0</v>
      </c>
      <c r="CB47" s="278">
        <f t="shared" si="47"/>
        <v>0</v>
      </c>
      <c r="CC47" s="278">
        <f t="shared" si="47"/>
        <v>0</v>
      </c>
      <c r="CD47" s="278">
        <f t="shared" si="47"/>
        <v>0</v>
      </c>
      <c r="CE47" s="278">
        <f t="shared" si="47"/>
        <v>0</v>
      </c>
      <c r="CF47" s="278">
        <f t="shared" si="47"/>
        <v>0</v>
      </c>
      <c r="CG47" s="278">
        <f t="shared" si="47"/>
        <v>0</v>
      </c>
      <c r="CH47" s="278">
        <f t="shared" si="47"/>
        <v>0</v>
      </c>
      <c r="CI47" s="278">
        <f t="shared" si="47"/>
        <v>0</v>
      </c>
      <c r="CJ47" s="278">
        <f t="shared" si="47"/>
        <v>0</v>
      </c>
      <c r="CK47" s="278">
        <f t="shared" si="47"/>
        <v>0</v>
      </c>
      <c r="CL47" s="278">
        <f t="shared" si="47"/>
        <v>0</v>
      </c>
      <c r="CM47" s="278">
        <f t="shared" si="47"/>
        <v>0</v>
      </c>
      <c r="CN47" s="278">
        <f t="shared" si="47"/>
        <v>0</v>
      </c>
      <c r="CO47" s="278">
        <f t="shared" si="47"/>
        <v>0</v>
      </c>
      <c r="CP47" s="278">
        <f t="shared" si="47"/>
        <v>0</v>
      </c>
      <c r="CQ47" s="278">
        <f t="shared" si="47"/>
        <v>0</v>
      </c>
      <c r="CR47" s="278">
        <f t="shared" si="47"/>
        <v>0</v>
      </c>
      <c r="CS47" s="278">
        <f t="shared" si="47"/>
        <v>0</v>
      </c>
      <c r="CT47" s="278">
        <f t="shared" si="47"/>
        <v>0</v>
      </c>
      <c r="CU47" s="278">
        <f t="shared" si="47"/>
        <v>0</v>
      </c>
      <c r="CV47" s="278">
        <f t="shared" si="47"/>
        <v>0</v>
      </c>
      <c r="CW47" s="278">
        <f t="shared" si="47"/>
        <v>0</v>
      </c>
      <c r="CX47" s="278">
        <f t="shared" si="47"/>
        <v>0</v>
      </c>
      <c r="CY47" s="278">
        <f t="shared" si="47"/>
        <v>0</v>
      </c>
      <c r="CZ47" s="278">
        <f t="shared" si="47"/>
        <v>0</v>
      </c>
      <c r="DA47" s="278">
        <f t="shared" si="47"/>
        <v>0</v>
      </c>
      <c r="DB47" s="278">
        <f t="shared" si="47"/>
        <v>0</v>
      </c>
      <c r="DC47" s="278">
        <f t="shared" si="47"/>
        <v>0</v>
      </c>
    </row>
    <row r="48" spans="2:107" ht="15" customHeight="1" x14ac:dyDescent="0.35">
      <c r="B48" s="256">
        <v>25</v>
      </c>
      <c r="C48" s="288" t="s">
        <v>124</v>
      </c>
      <c r="D48" s="289">
        <f>'Escolha tarifa'!E18</f>
        <v>1835.19</v>
      </c>
      <c r="E48" s="276" t="s">
        <v>71</v>
      </c>
      <c r="F48" s="268" t="s">
        <v>888</v>
      </c>
      <c r="G48" s="290">
        <f t="shared" ref="G48:AL48" si="48">IF(G22=0,0,G47/G22)</f>
        <v>0</v>
      </c>
      <c r="H48" s="291">
        <f t="shared" si="48"/>
        <v>0</v>
      </c>
      <c r="I48" s="291">
        <f t="shared" si="48"/>
        <v>0</v>
      </c>
      <c r="J48" s="291">
        <f t="shared" si="48"/>
        <v>0</v>
      </c>
      <c r="K48" s="291">
        <f t="shared" si="48"/>
        <v>0</v>
      </c>
      <c r="L48" s="291">
        <f t="shared" si="48"/>
        <v>0</v>
      </c>
      <c r="M48" s="291">
        <f t="shared" si="48"/>
        <v>0</v>
      </c>
      <c r="N48" s="291">
        <f t="shared" si="48"/>
        <v>0</v>
      </c>
      <c r="O48" s="291">
        <f t="shared" si="48"/>
        <v>0</v>
      </c>
      <c r="P48" s="291">
        <f t="shared" si="48"/>
        <v>0</v>
      </c>
      <c r="Q48" s="291">
        <f t="shared" si="48"/>
        <v>0</v>
      </c>
      <c r="R48" s="291">
        <f t="shared" si="48"/>
        <v>0</v>
      </c>
      <c r="S48" s="291">
        <f t="shared" si="48"/>
        <v>0</v>
      </c>
      <c r="T48" s="291">
        <f t="shared" si="48"/>
        <v>0</v>
      </c>
      <c r="U48" s="291">
        <f t="shared" si="48"/>
        <v>0</v>
      </c>
      <c r="V48" s="291">
        <f t="shared" si="48"/>
        <v>0</v>
      </c>
      <c r="W48" s="291">
        <f t="shared" si="48"/>
        <v>0</v>
      </c>
      <c r="X48" s="291">
        <f t="shared" si="48"/>
        <v>0</v>
      </c>
      <c r="Y48" s="291">
        <f t="shared" si="48"/>
        <v>0</v>
      </c>
      <c r="Z48" s="291">
        <f t="shared" si="48"/>
        <v>0</v>
      </c>
      <c r="AA48" s="291">
        <f t="shared" si="48"/>
        <v>0</v>
      </c>
      <c r="AB48" s="291">
        <f t="shared" si="48"/>
        <v>0</v>
      </c>
      <c r="AC48" s="291">
        <f t="shared" si="48"/>
        <v>0</v>
      </c>
      <c r="AD48" s="291">
        <f t="shared" si="48"/>
        <v>0</v>
      </c>
      <c r="AE48" s="291">
        <f t="shared" si="48"/>
        <v>0</v>
      </c>
      <c r="AF48" s="291">
        <f t="shared" si="48"/>
        <v>0</v>
      </c>
      <c r="AG48" s="291">
        <f t="shared" si="48"/>
        <v>0</v>
      </c>
      <c r="AH48" s="291">
        <f t="shared" si="48"/>
        <v>0</v>
      </c>
      <c r="AI48" s="291">
        <f t="shared" si="48"/>
        <v>0</v>
      </c>
      <c r="AJ48" s="291">
        <f t="shared" si="48"/>
        <v>0</v>
      </c>
      <c r="AK48" s="291">
        <f t="shared" si="48"/>
        <v>0</v>
      </c>
      <c r="AL48" s="291">
        <f t="shared" si="48"/>
        <v>0</v>
      </c>
      <c r="AM48" s="291">
        <f t="shared" ref="AM48:BR48" si="49">IF(AM22=0,0,AM47/AM22)</f>
        <v>0</v>
      </c>
      <c r="AN48" s="291">
        <f t="shared" si="49"/>
        <v>0</v>
      </c>
      <c r="AO48" s="291">
        <f t="shared" si="49"/>
        <v>0</v>
      </c>
      <c r="AP48" s="291">
        <f t="shared" si="49"/>
        <v>0</v>
      </c>
      <c r="AQ48" s="291">
        <f t="shared" si="49"/>
        <v>0</v>
      </c>
      <c r="AR48" s="291">
        <f t="shared" si="49"/>
        <v>0</v>
      </c>
      <c r="AS48" s="291">
        <f t="shared" si="49"/>
        <v>0</v>
      </c>
      <c r="AT48" s="291">
        <f t="shared" si="49"/>
        <v>0</v>
      </c>
      <c r="AU48" s="291">
        <f t="shared" si="49"/>
        <v>0</v>
      </c>
      <c r="AV48" s="291">
        <f t="shared" si="49"/>
        <v>0</v>
      </c>
      <c r="AW48" s="291">
        <f t="shared" si="49"/>
        <v>0</v>
      </c>
      <c r="AX48" s="291">
        <f t="shared" si="49"/>
        <v>0</v>
      </c>
      <c r="AY48" s="291">
        <f t="shared" si="49"/>
        <v>0</v>
      </c>
      <c r="AZ48" s="291">
        <f t="shared" si="49"/>
        <v>0</v>
      </c>
      <c r="BA48" s="291">
        <f t="shared" si="49"/>
        <v>0</v>
      </c>
      <c r="BB48" s="291">
        <f t="shared" si="49"/>
        <v>0</v>
      </c>
      <c r="BC48" s="291">
        <f t="shared" si="49"/>
        <v>0</v>
      </c>
      <c r="BD48" s="291">
        <f t="shared" si="49"/>
        <v>0</v>
      </c>
      <c r="BE48" s="291">
        <f t="shared" si="49"/>
        <v>0</v>
      </c>
      <c r="BF48" s="291">
        <f t="shared" si="49"/>
        <v>0</v>
      </c>
      <c r="BG48" s="291">
        <f t="shared" si="49"/>
        <v>0</v>
      </c>
      <c r="BH48" s="291">
        <f t="shared" si="49"/>
        <v>0</v>
      </c>
      <c r="BI48" s="291">
        <f t="shared" si="49"/>
        <v>0</v>
      </c>
      <c r="BJ48" s="291">
        <f t="shared" si="49"/>
        <v>0</v>
      </c>
      <c r="BK48" s="291">
        <f t="shared" si="49"/>
        <v>0</v>
      </c>
      <c r="BL48" s="291">
        <f t="shared" si="49"/>
        <v>0</v>
      </c>
      <c r="BM48" s="291">
        <f t="shared" si="49"/>
        <v>0</v>
      </c>
      <c r="BN48" s="291">
        <f t="shared" si="49"/>
        <v>0</v>
      </c>
      <c r="BO48" s="291">
        <f t="shared" si="49"/>
        <v>0</v>
      </c>
      <c r="BP48" s="291">
        <f t="shared" si="49"/>
        <v>0</v>
      </c>
      <c r="BQ48" s="291">
        <f t="shared" si="49"/>
        <v>0</v>
      </c>
      <c r="BR48" s="291">
        <f t="shared" si="49"/>
        <v>0</v>
      </c>
      <c r="BS48" s="291">
        <f t="shared" ref="BS48:CX48" si="50">IF(BS22=0,0,BS47/BS22)</f>
        <v>0</v>
      </c>
      <c r="BT48" s="291">
        <f t="shared" si="50"/>
        <v>0</v>
      </c>
      <c r="BU48" s="291">
        <f t="shared" si="50"/>
        <v>0</v>
      </c>
      <c r="BV48" s="291">
        <f t="shared" si="50"/>
        <v>0</v>
      </c>
      <c r="BW48" s="291">
        <f t="shared" si="50"/>
        <v>0</v>
      </c>
      <c r="BX48" s="291">
        <f t="shared" si="50"/>
        <v>0</v>
      </c>
      <c r="BY48" s="291">
        <f t="shared" si="50"/>
        <v>0</v>
      </c>
      <c r="BZ48" s="291">
        <f t="shared" si="50"/>
        <v>0</v>
      </c>
      <c r="CA48" s="291">
        <f t="shared" si="50"/>
        <v>0</v>
      </c>
      <c r="CB48" s="291">
        <f t="shared" si="50"/>
        <v>0</v>
      </c>
      <c r="CC48" s="291">
        <f t="shared" si="50"/>
        <v>0</v>
      </c>
      <c r="CD48" s="291">
        <f t="shared" si="50"/>
        <v>0</v>
      </c>
      <c r="CE48" s="291">
        <f t="shared" si="50"/>
        <v>0</v>
      </c>
      <c r="CF48" s="291">
        <f t="shared" si="50"/>
        <v>0</v>
      </c>
      <c r="CG48" s="291">
        <f t="shared" si="50"/>
        <v>0</v>
      </c>
      <c r="CH48" s="291">
        <f t="shared" si="50"/>
        <v>0</v>
      </c>
      <c r="CI48" s="291">
        <f t="shared" si="50"/>
        <v>0</v>
      </c>
      <c r="CJ48" s="291">
        <f t="shared" si="50"/>
        <v>0</v>
      </c>
      <c r="CK48" s="291">
        <f t="shared" si="50"/>
        <v>0</v>
      </c>
      <c r="CL48" s="291">
        <f t="shared" si="50"/>
        <v>0</v>
      </c>
      <c r="CM48" s="291">
        <f t="shared" si="50"/>
        <v>0</v>
      </c>
      <c r="CN48" s="291">
        <f t="shared" si="50"/>
        <v>0</v>
      </c>
      <c r="CO48" s="291">
        <f t="shared" si="50"/>
        <v>0</v>
      </c>
      <c r="CP48" s="291">
        <f t="shared" si="50"/>
        <v>0</v>
      </c>
      <c r="CQ48" s="291">
        <f t="shared" si="50"/>
        <v>0</v>
      </c>
      <c r="CR48" s="291">
        <f t="shared" si="50"/>
        <v>0</v>
      </c>
      <c r="CS48" s="291">
        <f t="shared" si="50"/>
        <v>0</v>
      </c>
      <c r="CT48" s="291">
        <f t="shared" si="50"/>
        <v>0</v>
      </c>
      <c r="CU48" s="291">
        <f t="shared" si="50"/>
        <v>0</v>
      </c>
      <c r="CV48" s="291">
        <f t="shared" si="50"/>
        <v>0</v>
      </c>
      <c r="CW48" s="291">
        <f t="shared" si="50"/>
        <v>0</v>
      </c>
      <c r="CX48" s="291">
        <f t="shared" si="50"/>
        <v>0</v>
      </c>
      <c r="CY48" s="291">
        <f>IF(CY22=0,0,CY47/CY22)</f>
        <v>0</v>
      </c>
      <c r="CZ48" s="291">
        <f>IF(CZ22=0,0,CZ47/CZ22)</f>
        <v>0</v>
      </c>
      <c r="DA48" s="291">
        <f>IF(DA22=0,0,DA47/DA22)</f>
        <v>0</v>
      </c>
      <c r="DB48" s="291">
        <f>IF(DB22=0,0,DB47/DB22)</f>
        <v>0</v>
      </c>
      <c r="DC48" s="291">
        <f>IF(DC22=0,0,DC47/DC22)</f>
        <v>0</v>
      </c>
    </row>
    <row r="49" spans="2:107" ht="15" customHeight="1" x14ac:dyDescent="0.35">
      <c r="B49" s="256">
        <v>26</v>
      </c>
      <c r="C49" s="286" t="s">
        <v>72</v>
      </c>
      <c r="D49" s="286"/>
      <c r="E49" s="287" t="s">
        <v>4</v>
      </c>
      <c r="F49" s="268" t="s">
        <v>889</v>
      </c>
      <c r="G49" s="281">
        <f>SUM(H49:DC49)</f>
        <v>0</v>
      </c>
      <c r="H49" s="278">
        <f t="shared" ref="H49:AM49" si="51">H21-H42</f>
        <v>0</v>
      </c>
      <c r="I49" s="278">
        <f t="shared" si="51"/>
        <v>0</v>
      </c>
      <c r="J49" s="278">
        <f t="shared" si="51"/>
        <v>0</v>
      </c>
      <c r="K49" s="278">
        <f t="shared" si="51"/>
        <v>0</v>
      </c>
      <c r="L49" s="278">
        <f t="shared" si="51"/>
        <v>0</v>
      </c>
      <c r="M49" s="278">
        <f t="shared" si="51"/>
        <v>0</v>
      </c>
      <c r="N49" s="278">
        <f t="shared" si="51"/>
        <v>0</v>
      </c>
      <c r="O49" s="278">
        <f t="shared" si="51"/>
        <v>0</v>
      </c>
      <c r="P49" s="278">
        <f t="shared" si="51"/>
        <v>0</v>
      </c>
      <c r="Q49" s="278">
        <f t="shared" si="51"/>
        <v>0</v>
      </c>
      <c r="R49" s="278">
        <f t="shared" si="51"/>
        <v>0</v>
      </c>
      <c r="S49" s="278">
        <f t="shared" si="51"/>
        <v>0</v>
      </c>
      <c r="T49" s="278">
        <f t="shared" si="51"/>
        <v>0</v>
      </c>
      <c r="U49" s="278">
        <f t="shared" si="51"/>
        <v>0</v>
      </c>
      <c r="V49" s="278">
        <f t="shared" si="51"/>
        <v>0</v>
      </c>
      <c r="W49" s="278">
        <f t="shared" si="51"/>
        <v>0</v>
      </c>
      <c r="X49" s="278">
        <f t="shared" si="51"/>
        <v>0</v>
      </c>
      <c r="Y49" s="278">
        <f t="shared" si="51"/>
        <v>0</v>
      </c>
      <c r="Z49" s="278">
        <f t="shared" si="51"/>
        <v>0</v>
      </c>
      <c r="AA49" s="278">
        <f t="shared" si="51"/>
        <v>0</v>
      </c>
      <c r="AB49" s="278">
        <f t="shared" si="51"/>
        <v>0</v>
      </c>
      <c r="AC49" s="278">
        <f t="shared" si="51"/>
        <v>0</v>
      </c>
      <c r="AD49" s="278">
        <f t="shared" si="51"/>
        <v>0</v>
      </c>
      <c r="AE49" s="278">
        <f t="shared" si="51"/>
        <v>0</v>
      </c>
      <c r="AF49" s="278">
        <f t="shared" si="51"/>
        <v>0</v>
      </c>
      <c r="AG49" s="278">
        <f t="shared" si="51"/>
        <v>0</v>
      </c>
      <c r="AH49" s="278">
        <f t="shared" si="51"/>
        <v>0</v>
      </c>
      <c r="AI49" s="278">
        <f t="shared" si="51"/>
        <v>0</v>
      </c>
      <c r="AJ49" s="278">
        <f t="shared" si="51"/>
        <v>0</v>
      </c>
      <c r="AK49" s="278">
        <f t="shared" si="51"/>
        <v>0</v>
      </c>
      <c r="AL49" s="278">
        <f t="shared" si="51"/>
        <v>0</v>
      </c>
      <c r="AM49" s="278">
        <f t="shared" si="51"/>
        <v>0</v>
      </c>
      <c r="AN49" s="278">
        <f t="shared" ref="AN49:BS49" si="52">AN21-AN42</f>
        <v>0</v>
      </c>
      <c r="AO49" s="278">
        <f t="shared" si="52"/>
        <v>0</v>
      </c>
      <c r="AP49" s="278">
        <f t="shared" si="52"/>
        <v>0</v>
      </c>
      <c r="AQ49" s="278">
        <f t="shared" si="52"/>
        <v>0</v>
      </c>
      <c r="AR49" s="278">
        <f t="shared" si="52"/>
        <v>0</v>
      </c>
      <c r="AS49" s="278">
        <f t="shared" si="52"/>
        <v>0</v>
      </c>
      <c r="AT49" s="278">
        <f t="shared" si="52"/>
        <v>0</v>
      </c>
      <c r="AU49" s="278">
        <f t="shared" si="52"/>
        <v>0</v>
      </c>
      <c r="AV49" s="278">
        <f t="shared" si="52"/>
        <v>0</v>
      </c>
      <c r="AW49" s="278">
        <f t="shared" si="52"/>
        <v>0</v>
      </c>
      <c r="AX49" s="278">
        <f t="shared" si="52"/>
        <v>0</v>
      </c>
      <c r="AY49" s="278">
        <f t="shared" si="52"/>
        <v>0</v>
      </c>
      <c r="AZ49" s="278">
        <f t="shared" si="52"/>
        <v>0</v>
      </c>
      <c r="BA49" s="278">
        <f t="shared" si="52"/>
        <v>0</v>
      </c>
      <c r="BB49" s="278">
        <f t="shared" si="52"/>
        <v>0</v>
      </c>
      <c r="BC49" s="278">
        <f t="shared" si="52"/>
        <v>0</v>
      </c>
      <c r="BD49" s="278">
        <f t="shared" si="52"/>
        <v>0</v>
      </c>
      <c r="BE49" s="278">
        <f t="shared" si="52"/>
        <v>0</v>
      </c>
      <c r="BF49" s="278">
        <f t="shared" si="52"/>
        <v>0</v>
      </c>
      <c r="BG49" s="278">
        <f t="shared" si="52"/>
        <v>0</v>
      </c>
      <c r="BH49" s="278">
        <f t="shared" si="52"/>
        <v>0</v>
      </c>
      <c r="BI49" s="278">
        <f t="shared" si="52"/>
        <v>0</v>
      </c>
      <c r="BJ49" s="278">
        <f t="shared" si="52"/>
        <v>0</v>
      </c>
      <c r="BK49" s="278">
        <f t="shared" si="52"/>
        <v>0</v>
      </c>
      <c r="BL49" s="278">
        <f t="shared" si="52"/>
        <v>0</v>
      </c>
      <c r="BM49" s="278">
        <f t="shared" si="52"/>
        <v>0</v>
      </c>
      <c r="BN49" s="278">
        <f t="shared" si="52"/>
        <v>0</v>
      </c>
      <c r="BO49" s="278">
        <f t="shared" si="52"/>
        <v>0</v>
      </c>
      <c r="BP49" s="278">
        <f t="shared" si="52"/>
        <v>0</v>
      </c>
      <c r="BQ49" s="278">
        <f t="shared" si="52"/>
        <v>0</v>
      </c>
      <c r="BR49" s="278">
        <f t="shared" si="52"/>
        <v>0</v>
      </c>
      <c r="BS49" s="278">
        <f t="shared" si="52"/>
        <v>0</v>
      </c>
      <c r="BT49" s="278">
        <f t="shared" ref="BT49:DC49" si="53">BT21-BT42</f>
        <v>0</v>
      </c>
      <c r="BU49" s="278">
        <f t="shared" si="53"/>
        <v>0</v>
      </c>
      <c r="BV49" s="278">
        <f t="shared" si="53"/>
        <v>0</v>
      </c>
      <c r="BW49" s="278">
        <f t="shared" si="53"/>
        <v>0</v>
      </c>
      <c r="BX49" s="278">
        <f t="shared" si="53"/>
        <v>0</v>
      </c>
      <c r="BY49" s="278">
        <f t="shared" si="53"/>
        <v>0</v>
      </c>
      <c r="BZ49" s="278">
        <f t="shared" si="53"/>
        <v>0</v>
      </c>
      <c r="CA49" s="278">
        <f t="shared" si="53"/>
        <v>0</v>
      </c>
      <c r="CB49" s="278">
        <f t="shared" si="53"/>
        <v>0</v>
      </c>
      <c r="CC49" s="278">
        <f t="shared" si="53"/>
        <v>0</v>
      </c>
      <c r="CD49" s="278">
        <f t="shared" si="53"/>
        <v>0</v>
      </c>
      <c r="CE49" s="278">
        <f t="shared" si="53"/>
        <v>0</v>
      </c>
      <c r="CF49" s="278">
        <f t="shared" si="53"/>
        <v>0</v>
      </c>
      <c r="CG49" s="278">
        <f t="shared" si="53"/>
        <v>0</v>
      </c>
      <c r="CH49" s="278">
        <f t="shared" si="53"/>
        <v>0</v>
      </c>
      <c r="CI49" s="278">
        <f t="shared" si="53"/>
        <v>0</v>
      </c>
      <c r="CJ49" s="278">
        <f t="shared" si="53"/>
        <v>0</v>
      </c>
      <c r="CK49" s="278">
        <f t="shared" si="53"/>
        <v>0</v>
      </c>
      <c r="CL49" s="278">
        <f t="shared" si="53"/>
        <v>0</v>
      </c>
      <c r="CM49" s="278">
        <f t="shared" si="53"/>
        <v>0</v>
      </c>
      <c r="CN49" s="278">
        <f t="shared" si="53"/>
        <v>0</v>
      </c>
      <c r="CO49" s="278">
        <f t="shared" si="53"/>
        <v>0</v>
      </c>
      <c r="CP49" s="278">
        <f t="shared" si="53"/>
        <v>0</v>
      </c>
      <c r="CQ49" s="278">
        <f t="shared" si="53"/>
        <v>0</v>
      </c>
      <c r="CR49" s="278">
        <f t="shared" si="53"/>
        <v>0</v>
      </c>
      <c r="CS49" s="278">
        <f t="shared" si="53"/>
        <v>0</v>
      </c>
      <c r="CT49" s="278">
        <f t="shared" si="53"/>
        <v>0</v>
      </c>
      <c r="CU49" s="278">
        <f t="shared" si="53"/>
        <v>0</v>
      </c>
      <c r="CV49" s="278">
        <f t="shared" si="53"/>
        <v>0</v>
      </c>
      <c r="CW49" s="278">
        <f t="shared" si="53"/>
        <v>0</v>
      </c>
      <c r="CX49" s="278">
        <f t="shared" si="53"/>
        <v>0</v>
      </c>
      <c r="CY49" s="278">
        <f t="shared" si="53"/>
        <v>0</v>
      </c>
      <c r="CZ49" s="278">
        <f t="shared" si="53"/>
        <v>0</v>
      </c>
      <c r="DA49" s="278">
        <f t="shared" si="53"/>
        <v>0</v>
      </c>
      <c r="DB49" s="278">
        <f t="shared" si="53"/>
        <v>0</v>
      </c>
      <c r="DC49" s="278">
        <f t="shared" si="53"/>
        <v>0</v>
      </c>
    </row>
    <row r="50" spans="2:107" ht="15" customHeight="1" x14ac:dyDescent="0.35">
      <c r="B50" s="256">
        <v>27</v>
      </c>
      <c r="C50" s="288" t="s">
        <v>123</v>
      </c>
      <c r="D50" s="289">
        <f>'Escolha tarifa'!D18</f>
        <v>659.31</v>
      </c>
      <c r="E50" s="276" t="s">
        <v>71</v>
      </c>
      <c r="F50" s="268" t="s">
        <v>890</v>
      </c>
      <c r="G50" s="290">
        <f t="shared" ref="G50:AL50" si="54">IF(G21=0,0,G49/G21)</f>
        <v>0</v>
      </c>
      <c r="H50" s="291">
        <f t="shared" si="54"/>
        <v>0</v>
      </c>
      <c r="I50" s="291">
        <f t="shared" si="54"/>
        <v>0</v>
      </c>
      <c r="J50" s="291">
        <f t="shared" si="54"/>
        <v>0</v>
      </c>
      <c r="K50" s="291">
        <f t="shared" si="54"/>
        <v>0</v>
      </c>
      <c r="L50" s="291">
        <f t="shared" si="54"/>
        <v>0</v>
      </c>
      <c r="M50" s="291">
        <f t="shared" si="54"/>
        <v>0</v>
      </c>
      <c r="N50" s="291">
        <f t="shared" si="54"/>
        <v>0</v>
      </c>
      <c r="O50" s="291">
        <f t="shared" si="54"/>
        <v>0</v>
      </c>
      <c r="P50" s="291">
        <f t="shared" si="54"/>
        <v>0</v>
      </c>
      <c r="Q50" s="291">
        <f t="shared" si="54"/>
        <v>0</v>
      </c>
      <c r="R50" s="291">
        <f t="shared" si="54"/>
        <v>0</v>
      </c>
      <c r="S50" s="291">
        <f t="shared" si="54"/>
        <v>0</v>
      </c>
      <c r="T50" s="291">
        <f t="shared" si="54"/>
        <v>0</v>
      </c>
      <c r="U50" s="291">
        <f t="shared" si="54"/>
        <v>0</v>
      </c>
      <c r="V50" s="291">
        <f t="shared" si="54"/>
        <v>0</v>
      </c>
      <c r="W50" s="291">
        <f t="shared" si="54"/>
        <v>0</v>
      </c>
      <c r="X50" s="291">
        <f t="shared" si="54"/>
        <v>0</v>
      </c>
      <c r="Y50" s="291">
        <f t="shared" si="54"/>
        <v>0</v>
      </c>
      <c r="Z50" s="291">
        <f t="shared" si="54"/>
        <v>0</v>
      </c>
      <c r="AA50" s="291">
        <f t="shared" si="54"/>
        <v>0</v>
      </c>
      <c r="AB50" s="291">
        <f t="shared" si="54"/>
        <v>0</v>
      </c>
      <c r="AC50" s="291">
        <f t="shared" si="54"/>
        <v>0</v>
      </c>
      <c r="AD50" s="291">
        <f t="shared" si="54"/>
        <v>0</v>
      </c>
      <c r="AE50" s="291">
        <f t="shared" si="54"/>
        <v>0</v>
      </c>
      <c r="AF50" s="291">
        <f t="shared" si="54"/>
        <v>0</v>
      </c>
      <c r="AG50" s="291">
        <f t="shared" si="54"/>
        <v>0</v>
      </c>
      <c r="AH50" s="291">
        <f t="shared" si="54"/>
        <v>0</v>
      </c>
      <c r="AI50" s="291">
        <f t="shared" si="54"/>
        <v>0</v>
      </c>
      <c r="AJ50" s="291">
        <f t="shared" si="54"/>
        <v>0</v>
      </c>
      <c r="AK50" s="291">
        <f t="shared" si="54"/>
        <v>0</v>
      </c>
      <c r="AL50" s="291">
        <f t="shared" si="54"/>
        <v>0</v>
      </c>
      <c r="AM50" s="291">
        <f t="shared" ref="AM50:BR50" si="55">IF(AM21=0,0,AM49/AM21)</f>
        <v>0</v>
      </c>
      <c r="AN50" s="291">
        <f t="shared" si="55"/>
        <v>0</v>
      </c>
      <c r="AO50" s="291">
        <f t="shared" si="55"/>
        <v>0</v>
      </c>
      <c r="AP50" s="291">
        <f t="shared" si="55"/>
        <v>0</v>
      </c>
      <c r="AQ50" s="291">
        <f t="shared" si="55"/>
        <v>0</v>
      </c>
      <c r="AR50" s="291">
        <f t="shared" si="55"/>
        <v>0</v>
      </c>
      <c r="AS50" s="291">
        <f t="shared" si="55"/>
        <v>0</v>
      </c>
      <c r="AT50" s="291">
        <f t="shared" si="55"/>
        <v>0</v>
      </c>
      <c r="AU50" s="291">
        <f t="shared" si="55"/>
        <v>0</v>
      </c>
      <c r="AV50" s="291">
        <f t="shared" si="55"/>
        <v>0</v>
      </c>
      <c r="AW50" s="291">
        <f t="shared" si="55"/>
        <v>0</v>
      </c>
      <c r="AX50" s="291">
        <f t="shared" si="55"/>
        <v>0</v>
      </c>
      <c r="AY50" s="291">
        <f t="shared" si="55"/>
        <v>0</v>
      </c>
      <c r="AZ50" s="291">
        <f t="shared" si="55"/>
        <v>0</v>
      </c>
      <c r="BA50" s="291">
        <f t="shared" si="55"/>
        <v>0</v>
      </c>
      <c r="BB50" s="291">
        <f t="shared" si="55"/>
        <v>0</v>
      </c>
      <c r="BC50" s="291">
        <f t="shared" si="55"/>
        <v>0</v>
      </c>
      <c r="BD50" s="291">
        <f t="shared" si="55"/>
        <v>0</v>
      </c>
      <c r="BE50" s="291">
        <f t="shared" si="55"/>
        <v>0</v>
      </c>
      <c r="BF50" s="291">
        <f t="shared" si="55"/>
        <v>0</v>
      </c>
      <c r="BG50" s="291">
        <f t="shared" si="55"/>
        <v>0</v>
      </c>
      <c r="BH50" s="291">
        <f t="shared" si="55"/>
        <v>0</v>
      </c>
      <c r="BI50" s="291">
        <f t="shared" si="55"/>
        <v>0</v>
      </c>
      <c r="BJ50" s="291">
        <f t="shared" si="55"/>
        <v>0</v>
      </c>
      <c r="BK50" s="291">
        <f t="shared" si="55"/>
        <v>0</v>
      </c>
      <c r="BL50" s="291">
        <f t="shared" si="55"/>
        <v>0</v>
      </c>
      <c r="BM50" s="291">
        <f t="shared" si="55"/>
        <v>0</v>
      </c>
      <c r="BN50" s="291">
        <f t="shared" si="55"/>
        <v>0</v>
      </c>
      <c r="BO50" s="291">
        <f t="shared" si="55"/>
        <v>0</v>
      </c>
      <c r="BP50" s="291">
        <f t="shared" si="55"/>
        <v>0</v>
      </c>
      <c r="BQ50" s="291">
        <f t="shared" si="55"/>
        <v>0</v>
      </c>
      <c r="BR50" s="291">
        <f t="shared" si="55"/>
        <v>0</v>
      </c>
      <c r="BS50" s="291">
        <f t="shared" ref="BS50:CX50" si="56">IF(BS21=0,0,BS49/BS21)</f>
        <v>0</v>
      </c>
      <c r="BT50" s="291">
        <f t="shared" si="56"/>
        <v>0</v>
      </c>
      <c r="BU50" s="291">
        <f t="shared" si="56"/>
        <v>0</v>
      </c>
      <c r="BV50" s="291">
        <f t="shared" si="56"/>
        <v>0</v>
      </c>
      <c r="BW50" s="291">
        <f t="shared" si="56"/>
        <v>0</v>
      </c>
      <c r="BX50" s="291">
        <f t="shared" si="56"/>
        <v>0</v>
      </c>
      <c r="BY50" s="291">
        <f t="shared" si="56"/>
        <v>0</v>
      </c>
      <c r="BZ50" s="291">
        <f t="shared" si="56"/>
        <v>0</v>
      </c>
      <c r="CA50" s="291">
        <f t="shared" si="56"/>
        <v>0</v>
      </c>
      <c r="CB50" s="291">
        <f t="shared" si="56"/>
        <v>0</v>
      </c>
      <c r="CC50" s="291">
        <f t="shared" si="56"/>
        <v>0</v>
      </c>
      <c r="CD50" s="291">
        <f t="shared" si="56"/>
        <v>0</v>
      </c>
      <c r="CE50" s="291">
        <f t="shared" si="56"/>
        <v>0</v>
      </c>
      <c r="CF50" s="291">
        <f t="shared" si="56"/>
        <v>0</v>
      </c>
      <c r="CG50" s="291">
        <f t="shared" si="56"/>
        <v>0</v>
      </c>
      <c r="CH50" s="291">
        <f t="shared" si="56"/>
        <v>0</v>
      </c>
      <c r="CI50" s="291">
        <f t="shared" si="56"/>
        <v>0</v>
      </c>
      <c r="CJ50" s="291">
        <f t="shared" si="56"/>
        <v>0</v>
      </c>
      <c r="CK50" s="291">
        <f t="shared" si="56"/>
        <v>0</v>
      </c>
      <c r="CL50" s="291">
        <f t="shared" si="56"/>
        <v>0</v>
      </c>
      <c r="CM50" s="291">
        <f t="shared" si="56"/>
        <v>0</v>
      </c>
      <c r="CN50" s="291">
        <f t="shared" si="56"/>
        <v>0</v>
      </c>
      <c r="CO50" s="291">
        <f t="shared" si="56"/>
        <v>0</v>
      </c>
      <c r="CP50" s="291">
        <f t="shared" si="56"/>
        <v>0</v>
      </c>
      <c r="CQ50" s="291">
        <f t="shared" si="56"/>
        <v>0</v>
      </c>
      <c r="CR50" s="291">
        <f t="shared" si="56"/>
        <v>0</v>
      </c>
      <c r="CS50" s="291">
        <f t="shared" si="56"/>
        <v>0</v>
      </c>
      <c r="CT50" s="291">
        <f t="shared" si="56"/>
        <v>0</v>
      </c>
      <c r="CU50" s="291">
        <f t="shared" si="56"/>
        <v>0</v>
      </c>
      <c r="CV50" s="291">
        <f t="shared" si="56"/>
        <v>0</v>
      </c>
      <c r="CW50" s="291">
        <f t="shared" si="56"/>
        <v>0</v>
      </c>
      <c r="CX50" s="291">
        <f t="shared" si="56"/>
        <v>0</v>
      </c>
      <c r="CY50" s="291">
        <f>IF(CY21=0,0,CY49/CY21)</f>
        <v>0</v>
      </c>
      <c r="CZ50" s="291">
        <f>IF(CZ21=0,0,CZ49/CZ21)</f>
        <v>0</v>
      </c>
      <c r="DA50" s="291">
        <f>IF(DA21=0,0,DA49/DA21)</f>
        <v>0</v>
      </c>
      <c r="DB50" s="291">
        <f>IF(DB21=0,0,DB49/DB21)</f>
        <v>0</v>
      </c>
      <c r="DC50" s="291">
        <f>IF(DC21=0,0,DC49/DC21)</f>
        <v>0</v>
      </c>
    </row>
    <row r="51" spans="2:107" ht="15" customHeight="1" x14ac:dyDescent="0.35">
      <c r="B51" s="292"/>
      <c r="C51" s="293" t="s">
        <v>947</v>
      </c>
      <c r="D51" s="293"/>
      <c r="E51" s="294" t="s">
        <v>125</v>
      </c>
      <c r="F51" s="295" t="s">
        <v>945</v>
      </c>
      <c r="G51" s="296">
        <f>SUM(H51:DC51)</f>
        <v>0</v>
      </c>
      <c r="H51" s="297">
        <f t="shared" ref="H51:AM51" si="57">H47*$D$48+H49*$D$50</f>
        <v>0</v>
      </c>
      <c r="I51" s="297">
        <f t="shared" si="57"/>
        <v>0</v>
      </c>
      <c r="J51" s="297">
        <f t="shared" si="57"/>
        <v>0</v>
      </c>
      <c r="K51" s="297">
        <f t="shared" si="57"/>
        <v>0</v>
      </c>
      <c r="L51" s="297">
        <f t="shared" si="57"/>
        <v>0</v>
      </c>
      <c r="M51" s="297">
        <f t="shared" si="57"/>
        <v>0</v>
      </c>
      <c r="N51" s="297">
        <f t="shared" si="57"/>
        <v>0</v>
      </c>
      <c r="O51" s="297">
        <f t="shared" si="57"/>
        <v>0</v>
      </c>
      <c r="P51" s="297">
        <f t="shared" si="57"/>
        <v>0</v>
      </c>
      <c r="Q51" s="297">
        <f t="shared" si="57"/>
        <v>0</v>
      </c>
      <c r="R51" s="297">
        <f t="shared" si="57"/>
        <v>0</v>
      </c>
      <c r="S51" s="297">
        <f t="shared" si="57"/>
        <v>0</v>
      </c>
      <c r="T51" s="297">
        <f t="shared" si="57"/>
        <v>0</v>
      </c>
      <c r="U51" s="297">
        <f t="shared" si="57"/>
        <v>0</v>
      </c>
      <c r="V51" s="297">
        <f t="shared" si="57"/>
        <v>0</v>
      </c>
      <c r="W51" s="297">
        <f t="shared" si="57"/>
        <v>0</v>
      </c>
      <c r="X51" s="297">
        <f t="shared" si="57"/>
        <v>0</v>
      </c>
      <c r="Y51" s="297">
        <f t="shared" si="57"/>
        <v>0</v>
      </c>
      <c r="Z51" s="297">
        <f t="shared" si="57"/>
        <v>0</v>
      </c>
      <c r="AA51" s="297">
        <f t="shared" si="57"/>
        <v>0</v>
      </c>
      <c r="AB51" s="297">
        <f t="shared" si="57"/>
        <v>0</v>
      </c>
      <c r="AC51" s="297">
        <f t="shared" si="57"/>
        <v>0</v>
      </c>
      <c r="AD51" s="297">
        <f t="shared" si="57"/>
        <v>0</v>
      </c>
      <c r="AE51" s="297">
        <f t="shared" si="57"/>
        <v>0</v>
      </c>
      <c r="AF51" s="297">
        <f t="shared" si="57"/>
        <v>0</v>
      </c>
      <c r="AG51" s="297">
        <f t="shared" si="57"/>
        <v>0</v>
      </c>
      <c r="AH51" s="297">
        <f t="shared" si="57"/>
        <v>0</v>
      </c>
      <c r="AI51" s="297">
        <f t="shared" si="57"/>
        <v>0</v>
      </c>
      <c r="AJ51" s="297">
        <f t="shared" si="57"/>
        <v>0</v>
      </c>
      <c r="AK51" s="297">
        <f t="shared" si="57"/>
        <v>0</v>
      </c>
      <c r="AL51" s="297">
        <f t="shared" si="57"/>
        <v>0</v>
      </c>
      <c r="AM51" s="297">
        <f t="shared" si="57"/>
        <v>0</v>
      </c>
      <c r="AN51" s="297">
        <f t="shared" ref="AN51:BD51" si="58">AN47*$D$48+AN49*$D$50</f>
        <v>0</v>
      </c>
      <c r="AO51" s="297">
        <f t="shared" si="58"/>
        <v>0</v>
      </c>
      <c r="AP51" s="297">
        <f t="shared" si="58"/>
        <v>0</v>
      </c>
      <c r="AQ51" s="297">
        <f t="shared" si="58"/>
        <v>0</v>
      </c>
      <c r="AR51" s="297">
        <f t="shared" si="58"/>
        <v>0</v>
      </c>
      <c r="AS51" s="297">
        <f t="shared" si="58"/>
        <v>0</v>
      </c>
      <c r="AT51" s="297">
        <f t="shared" si="58"/>
        <v>0</v>
      </c>
      <c r="AU51" s="297">
        <f t="shared" si="58"/>
        <v>0</v>
      </c>
      <c r="AV51" s="297">
        <f t="shared" si="58"/>
        <v>0</v>
      </c>
      <c r="AW51" s="297">
        <f t="shared" si="58"/>
        <v>0</v>
      </c>
      <c r="AX51" s="297">
        <f t="shared" si="58"/>
        <v>0</v>
      </c>
      <c r="AY51" s="297">
        <f t="shared" si="58"/>
        <v>0</v>
      </c>
      <c r="AZ51" s="297">
        <f t="shared" si="58"/>
        <v>0</v>
      </c>
      <c r="BA51" s="297">
        <f t="shared" si="58"/>
        <v>0</v>
      </c>
      <c r="BB51" s="297">
        <f t="shared" si="58"/>
        <v>0</v>
      </c>
      <c r="BC51" s="297">
        <f t="shared" si="58"/>
        <v>0</v>
      </c>
      <c r="BD51" s="297">
        <f t="shared" si="58"/>
        <v>0</v>
      </c>
      <c r="BE51" s="297">
        <f t="shared" ref="BE51:DC51" si="59">BE47*$D$48+BE49*$D$50</f>
        <v>0</v>
      </c>
      <c r="BF51" s="297">
        <f t="shared" si="59"/>
        <v>0</v>
      </c>
      <c r="BG51" s="297">
        <f t="shared" si="59"/>
        <v>0</v>
      </c>
      <c r="BH51" s="297">
        <f t="shared" si="59"/>
        <v>0</v>
      </c>
      <c r="BI51" s="297">
        <f t="shared" si="59"/>
        <v>0</v>
      </c>
      <c r="BJ51" s="297">
        <f t="shared" si="59"/>
        <v>0</v>
      </c>
      <c r="BK51" s="297">
        <f t="shared" si="59"/>
        <v>0</v>
      </c>
      <c r="BL51" s="297">
        <f t="shared" si="59"/>
        <v>0</v>
      </c>
      <c r="BM51" s="297">
        <f t="shared" si="59"/>
        <v>0</v>
      </c>
      <c r="BN51" s="297">
        <f t="shared" si="59"/>
        <v>0</v>
      </c>
      <c r="BO51" s="297">
        <f t="shared" si="59"/>
        <v>0</v>
      </c>
      <c r="BP51" s="297">
        <f t="shared" si="59"/>
        <v>0</v>
      </c>
      <c r="BQ51" s="297">
        <f t="shared" si="59"/>
        <v>0</v>
      </c>
      <c r="BR51" s="297">
        <f t="shared" si="59"/>
        <v>0</v>
      </c>
      <c r="BS51" s="297">
        <f t="shared" si="59"/>
        <v>0</v>
      </c>
      <c r="BT51" s="297">
        <f t="shared" si="59"/>
        <v>0</v>
      </c>
      <c r="BU51" s="297">
        <f t="shared" si="59"/>
        <v>0</v>
      </c>
      <c r="BV51" s="297">
        <f t="shared" si="59"/>
        <v>0</v>
      </c>
      <c r="BW51" s="297">
        <f t="shared" si="59"/>
        <v>0</v>
      </c>
      <c r="BX51" s="297">
        <f t="shared" si="59"/>
        <v>0</v>
      </c>
      <c r="BY51" s="297">
        <f t="shared" si="59"/>
        <v>0</v>
      </c>
      <c r="BZ51" s="297">
        <f t="shared" si="59"/>
        <v>0</v>
      </c>
      <c r="CA51" s="297">
        <f t="shared" si="59"/>
        <v>0</v>
      </c>
      <c r="CB51" s="297">
        <f t="shared" si="59"/>
        <v>0</v>
      </c>
      <c r="CC51" s="297">
        <f t="shared" si="59"/>
        <v>0</v>
      </c>
      <c r="CD51" s="297">
        <f t="shared" si="59"/>
        <v>0</v>
      </c>
      <c r="CE51" s="297">
        <f t="shared" si="59"/>
        <v>0</v>
      </c>
      <c r="CF51" s="297">
        <f t="shared" si="59"/>
        <v>0</v>
      </c>
      <c r="CG51" s="297">
        <f t="shared" si="59"/>
        <v>0</v>
      </c>
      <c r="CH51" s="297">
        <f t="shared" si="59"/>
        <v>0</v>
      </c>
      <c r="CI51" s="297">
        <f t="shared" si="59"/>
        <v>0</v>
      </c>
      <c r="CJ51" s="297">
        <f t="shared" si="59"/>
        <v>0</v>
      </c>
      <c r="CK51" s="297">
        <f t="shared" si="59"/>
        <v>0</v>
      </c>
      <c r="CL51" s="297">
        <f t="shared" si="59"/>
        <v>0</v>
      </c>
      <c r="CM51" s="297">
        <f t="shared" si="59"/>
        <v>0</v>
      </c>
      <c r="CN51" s="297">
        <f t="shared" si="59"/>
        <v>0</v>
      </c>
      <c r="CO51" s="297">
        <f t="shared" si="59"/>
        <v>0</v>
      </c>
      <c r="CP51" s="297">
        <f t="shared" si="59"/>
        <v>0</v>
      </c>
      <c r="CQ51" s="297">
        <f t="shared" si="59"/>
        <v>0</v>
      </c>
      <c r="CR51" s="297">
        <f t="shared" si="59"/>
        <v>0</v>
      </c>
      <c r="CS51" s="297">
        <f t="shared" si="59"/>
        <v>0</v>
      </c>
      <c r="CT51" s="297">
        <f t="shared" si="59"/>
        <v>0</v>
      </c>
      <c r="CU51" s="297">
        <f t="shared" si="59"/>
        <v>0</v>
      </c>
      <c r="CV51" s="297">
        <f t="shared" si="59"/>
        <v>0</v>
      </c>
      <c r="CW51" s="297">
        <f t="shared" si="59"/>
        <v>0</v>
      </c>
      <c r="CX51" s="297">
        <f t="shared" si="59"/>
        <v>0</v>
      </c>
      <c r="CY51" s="297">
        <f t="shared" si="59"/>
        <v>0</v>
      </c>
      <c r="CZ51" s="297">
        <f t="shared" si="59"/>
        <v>0</v>
      </c>
      <c r="DA51" s="297">
        <f t="shared" si="59"/>
        <v>0</v>
      </c>
      <c r="DB51" s="297">
        <f t="shared" si="59"/>
        <v>0</v>
      </c>
      <c r="DC51" s="297">
        <f t="shared" si="59"/>
        <v>0</v>
      </c>
    </row>
    <row r="52" spans="2:107" ht="15" customHeight="1" x14ac:dyDescent="0.35">
      <c r="B52" s="292"/>
      <c r="C52" s="293" t="s">
        <v>1463</v>
      </c>
      <c r="D52" s="293"/>
      <c r="E52" s="294" t="s">
        <v>125</v>
      </c>
      <c r="F52" s="295" t="s">
        <v>1465</v>
      </c>
      <c r="G52" s="296">
        <f>G49*D50</f>
        <v>0</v>
      </c>
      <c r="H52" s="297">
        <f>H49*$D$50</f>
        <v>0</v>
      </c>
      <c r="I52" s="297">
        <f t="shared" ref="I52:BD52" si="60">I49*$D$50</f>
        <v>0</v>
      </c>
      <c r="J52" s="297">
        <f t="shared" si="60"/>
        <v>0</v>
      </c>
      <c r="K52" s="297">
        <f t="shared" si="60"/>
        <v>0</v>
      </c>
      <c r="L52" s="297">
        <f t="shared" si="60"/>
        <v>0</v>
      </c>
      <c r="M52" s="297">
        <f t="shared" si="60"/>
        <v>0</v>
      </c>
      <c r="N52" s="297">
        <f t="shared" si="60"/>
        <v>0</v>
      </c>
      <c r="O52" s="297">
        <f t="shared" si="60"/>
        <v>0</v>
      </c>
      <c r="P52" s="297">
        <f t="shared" si="60"/>
        <v>0</v>
      </c>
      <c r="Q52" s="297">
        <f t="shared" si="60"/>
        <v>0</v>
      </c>
      <c r="R52" s="297">
        <f t="shared" si="60"/>
        <v>0</v>
      </c>
      <c r="S52" s="297">
        <f t="shared" si="60"/>
        <v>0</v>
      </c>
      <c r="T52" s="297">
        <f t="shared" si="60"/>
        <v>0</v>
      </c>
      <c r="U52" s="297">
        <f t="shared" si="60"/>
        <v>0</v>
      </c>
      <c r="V52" s="297">
        <f t="shared" si="60"/>
        <v>0</v>
      </c>
      <c r="W52" s="297">
        <f t="shared" si="60"/>
        <v>0</v>
      </c>
      <c r="X52" s="297">
        <f t="shared" si="60"/>
        <v>0</v>
      </c>
      <c r="Y52" s="297">
        <f t="shared" si="60"/>
        <v>0</v>
      </c>
      <c r="Z52" s="297">
        <f t="shared" si="60"/>
        <v>0</v>
      </c>
      <c r="AA52" s="297">
        <f t="shared" si="60"/>
        <v>0</v>
      </c>
      <c r="AB52" s="297">
        <f t="shared" si="60"/>
        <v>0</v>
      </c>
      <c r="AC52" s="297">
        <f t="shared" si="60"/>
        <v>0</v>
      </c>
      <c r="AD52" s="297">
        <f t="shared" si="60"/>
        <v>0</v>
      </c>
      <c r="AE52" s="297">
        <f t="shared" si="60"/>
        <v>0</v>
      </c>
      <c r="AF52" s="297">
        <f t="shared" si="60"/>
        <v>0</v>
      </c>
      <c r="AG52" s="297">
        <f t="shared" si="60"/>
        <v>0</v>
      </c>
      <c r="AH52" s="297">
        <f t="shared" si="60"/>
        <v>0</v>
      </c>
      <c r="AI52" s="297">
        <f t="shared" si="60"/>
        <v>0</v>
      </c>
      <c r="AJ52" s="297">
        <f t="shared" si="60"/>
        <v>0</v>
      </c>
      <c r="AK52" s="297">
        <f t="shared" si="60"/>
        <v>0</v>
      </c>
      <c r="AL52" s="297">
        <f t="shared" si="60"/>
        <v>0</v>
      </c>
      <c r="AM52" s="297">
        <f t="shared" si="60"/>
        <v>0</v>
      </c>
      <c r="AN52" s="297">
        <f t="shared" si="60"/>
        <v>0</v>
      </c>
      <c r="AO52" s="297">
        <f t="shared" si="60"/>
        <v>0</v>
      </c>
      <c r="AP52" s="297">
        <f t="shared" si="60"/>
        <v>0</v>
      </c>
      <c r="AQ52" s="297">
        <f t="shared" si="60"/>
        <v>0</v>
      </c>
      <c r="AR52" s="297">
        <f t="shared" si="60"/>
        <v>0</v>
      </c>
      <c r="AS52" s="297">
        <f t="shared" si="60"/>
        <v>0</v>
      </c>
      <c r="AT52" s="297">
        <f t="shared" si="60"/>
        <v>0</v>
      </c>
      <c r="AU52" s="297">
        <f t="shared" si="60"/>
        <v>0</v>
      </c>
      <c r="AV52" s="297">
        <f t="shared" si="60"/>
        <v>0</v>
      </c>
      <c r="AW52" s="297">
        <f t="shared" si="60"/>
        <v>0</v>
      </c>
      <c r="AX52" s="297">
        <f t="shared" si="60"/>
        <v>0</v>
      </c>
      <c r="AY52" s="297">
        <f t="shared" si="60"/>
        <v>0</v>
      </c>
      <c r="AZ52" s="297">
        <f t="shared" si="60"/>
        <v>0</v>
      </c>
      <c r="BA52" s="297">
        <f t="shared" si="60"/>
        <v>0</v>
      </c>
      <c r="BB52" s="297">
        <f t="shared" si="60"/>
        <v>0</v>
      </c>
      <c r="BC52" s="297">
        <f t="shared" si="60"/>
        <v>0</v>
      </c>
      <c r="BD52" s="297">
        <f t="shared" si="60"/>
        <v>0</v>
      </c>
      <c r="BE52" s="297">
        <f t="shared" ref="BE52:DC52" si="61">BE49*$D$50</f>
        <v>0</v>
      </c>
      <c r="BF52" s="297">
        <f t="shared" si="61"/>
        <v>0</v>
      </c>
      <c r="BG52" s="297">
        <f t="shared" si="61"/>
        <v>0</v>
      </c>
      <c r="BH52" s="297">
        <f t="shared" si="61"/>
        <v>0</v>
      </c>
      <c r="BI52" s="297">
        <f t="shared" si="61"/>
        <v>0</v>
      </c>
      <c r="BJ52" s="297">
        <f t="shared" si="61"/>
        <v>0</v>
      </c>
      <c r="BK52" s="297">
        <f t="shared" si="61"/>
        <v>0</v>
      </c>
      <c r="BL52" s="297">
        <f t="shared" si="61"/>
        <v>0</v>
      </c>
      <c r="BM52" s="297">
        <f t="shared" si="61"/>
        <v>0</v>
      </c>
      <c r="BN52" s="297">
        <f t="shared" si="61"/>
        <v>0</v>
      </c>
      <c r="BO52" s="297">
        <f t="shared" si="61"/>
        <v>0</v>
      </c>
      <c r="BP52" s="297">
        <f t="shared" si="61"/>
        <v>0</v>
      </c>
      <c r="BQ52" s="297">
        <f t="shared" si="61"/>
        <v>0</v>
      </c>
      <c r="BR52" s="297">
        <f t="shared" si="61"/>
        <v>0</v>
      </c>
      <c r="BS52" s="297">
        <f t="shared" si="61"/>
        <v>0</v>
      </c>
      <c r="BT52" s="297">
        <f t="shared" si="61"/>
        <v>0</v>
      </c>
      <c r="BU52" s="297">
        <f t="shared" si="61"/>
        <v>0</v>
      </c>
      <c r="BV52" s="297">
        <f t="shared" si="61"/>
        <v>0</v>
      </c>
      <c r="BW52" s="297">
        <f t="shared" si="61"/>
        <v>0</v>
      </c>
      <c r="BX52" s="297">
        <f t="shared" si="61"/>
        <v>0</v>
      </c>
      <c r="BY52" s="297">
        <f t="shared" si="61"/>
        <v>0</v>
      </c>
      <c r="BZ52" s="297">
        <f t="shared" si="61"/>
        <v>0</v>
      </c>
      <c r="CA52" s="297">
        <f t="shared" si="61"/>
        <v>0</v>
      </c>
      <c r="CB52" s="297">
        <f t="shared" si="61"/>
        <v>0</v>
      </c>
      <c r="CC52" s="297">
        <f t="shared" si="61"/>
        <v>0</v>
      </c>
      <c r="CD52" s="297">
        <f t="shared" si="61"/>
        <v>0</v>
      </c>
      <c r="CE52" s="297">
        <f t="shared" si="61"/>
        <v>0</v>
      </c>
      <c r="CF52" s="297">
        <f t="shared" si="61"/>
        <v>0</v>
      </c>
      <c r="CG52" s="297">
        <f t="shared" si="61"/>
        <v>0</v>
      </c>
      <c r="CH52" s="297">
        <f t="shared" si="61"/>
        <v>0</v>
      </c>
      <c r="CI52" s="297">
        <f t="shared" si="61"/>
        <v>0</v>
      </c>
      <c r="CJ52" s="297">
        <f t="shared" si="61"/>
        <v>0</v>
      </c>
      <c r="CK52" s="297">
        <f t="shared" si="61"/>
        <v>0</v>
      </c>
      <c r="CL52" s="297">
        <f t="shared" si="61"/>
        <v>0</v>
      </c>
      <c r="CM52" s="297">
        <f t="shared" si="61"/>
        <v>0</v>
      </c>
      <c r="CN52" s="297">
        <f t="shared" si="61"/>
        <v>0</v>
      </c>
      <c r="CO52" s="297">
        <f t="shared" si="61"/>
        <v>0</v>
      </c>
      <c r="CP52" s="297">
        <f t="shared" si="61"/>
        <v>0</v>
      </c>
      <c r="CQ52" s="297">
        <f t="shared" si="61"/>
        <v>0</v>
      </c>
      <c r="CR52" s="297">
        <f t="shared" si="61"/>
        <v>0</v>
      </c>
      <c r="CS52" s="297">
        <f t="shared" si="61"/>
        <v>0</v>
      </c>
      <c r="CT52" s="297">
        <f t="shared" si="61"/>
        <v>0</v>
      </c>
      <c r="CU52" s="297">
        <f t="shared" si="61"/>
        <v>0</v>
      </c>
      <c r="CV52" s="297">
        <f t="shared" si="61"/>
        <v>0</v>
      </c>
      <c r="CW52" s="297">
        <f t="shared" si="61"/>
        <v>0</v>
      </c>
      <c r="CX52" s="297">
        <f t="shared" si="61"/>
        <v>0</v>
      </c>
      <c r="CY52" s="297">
        <f t="shared" si="61"/>
        <v>0</v>
      </c>
      <c r="CZ52" s="297">
        <f t="shared" si="61"/>
        <v>0</v>
      </c>
      <c r="DA52" s="297">
        <f t="shared" si="61"/>
        <v>0</v>
      </c>
      <c r="DB52" s="297">
        <f t="shared" si="61"/>
        <v>0</v>
      </c>
      <c r="DC52" s="297">
        <f t="shared" si="61"/>
        <v>0</v>
      </c>
    </row>
    <row r="53" spans="2:107" ht="15" customHeight="1" x14ac:dyDescent="0.35">
      <c r="B53" s="292"/>
      <c r="C53" s="293" t="s">
        <v>1464</v>
      </c>
      <c r="D53" s="293"/>
      <c r="E53" s="294" t="s">
        <v>125</v>
      </c>
      <c r="F53" s="295" t="s">
        <v>1466</v>
      </c>
      <c r="G53" s="296">
        <f>G47*D48</f>
        <v>0</v>
      </c>
      <c r="H53" s="297">
        <f>H47*$D$48</f>
        <v>0</v>
      </c>
      <c r="I53" s="297">
        <f t="shared" ref="I53:BD53" si="62">I47*$D$48</f>
        <v>0</v>
      </c>
      <c r="J53" s="297">
        <f t="shared" si="62"/>
        <v>0</v>
      </c>
      <c r="K53" s="297">
        <f t="shared" si="62"/>
        <v>0</v>
      </c>
      <c r="L53" s="297">
        <f t="shared" si="62"/>
        <v>0</v>
      </c>
      <c r="M53" s="297">
        <f t="shared" si="62"/>
        <v>0</v>
      </c>
      <c r="N53" s="297">
        <f t="shared" si="62"/>
        <v>0</v>
      </c>
      <c r="O53" s="297">
        <f t="shared" si="62"/>
        <v>0</v>
      </c>
      <c r="P53" s="297">
        <f t="shared" si="62"/>
        <v>0</v>
      </c>
      <c r="Q53" s="297">
        <f t="shared" si="62"/>
        <v>0</v>
      </c>
      <c r="R53" s="297">
        <f t="shared" si="62"/>
        <v>0</v>
      </c>
      <c r="S53" s="297">
        <f t="shared" si="62"/>
        <v>0</v>
      </c>
      <c r="T53" s="297">
        <f t="shared" si="62"/>
        <v>0</v>
      </c>
      <c r="U53" s="297">
        <f t="shared" si="62"/>
        <v>0</v>
      </c>
      <c r="V53" s="297">
        <f t="shared" si="62"/>
        <v>0</v>
      </c>
      <c r="W53" s="297">
        <f t="shared" si="62"/>
        <v>0</v>
      </c>
      <c r="X53" s="297">
        <f t="shared" si="62"/>
        <v>0</v>
      </c>
      <c r="Y53" s="297">
        <f t="shared" si="62"/>
        <v>0</v>
      </c>
      <c r="Z53" s="297">
        <f t="shared" si="62"/>
        <v>0</v>
      </c>
      <c r="AA53" s="297">
        <f t="shared" si="62"/>
        <v>0</v>
      </c>
      <c r="AB53" s="297">
        <f t="shared" si="62"/>
        <v>0</v>
      </c>
      <c r="AC53" s="297">
        <f t="shared" si="62"/>
        <v>0</v>
      </c>
      <c r="AD53" s="297">
        <f t="shared" si="62"/>
        <v>0</v>
      </c>
      <c r="AE53" s="297">
        <f t="shared" si="62"/>
        <v>0</v>
      </c>
      <c r="AF53" s="297">
        <f t="shared" si="62"/>
        <v>0</v>
      </c>
      <c r="AG53" s="297">
        <f t="shared" si="62"/>
        <v>0</v>
      </c>
      <c r="AH53" s="297">
        <f t="shared" si="62"/>
        <v>0</v>
      </c>
      <c r="AI53" s="297">
        <f t="shared" si="62"/>
        <v>0</v>
      </c>
      <c r="AJ53" s="297">
        <f t="shared" si="62"/>
        <v>0</v>
      </c>
      <c r="AK53" s="297">
        <f t="shared" si="62"/>
        <v>0</v>
      </c>
      <c r="AL53" s="297">
        <f t="shared" si="62"/>
        <v>0</v>
      </c>
      <c r="AM53" s="297">
        <f t="shared" si="62"/>
        <v>0</v>
      </c>
      <c r="AN53" s="297">
        <f t="shared" si="62"/>
        <v>0</v>
      </c>
      <c r="AO53" s="297">
        <f t="shared" si="62"/>
        <v>0</v>
      </c>
      <c r="AP53" s="297">
        <f t="shared" si="62"/>
        <v>0</v>
      </c>
      <c r="AQ53" s="297">
        <f t="shared" si="62"/>
        <v>0</v>
      </c>
      <c r="AR53" s="297">
        <f t="shared" si="62"/>
        <v>0</v>
      </c>
      <c r="AS53" s="297">
        <f t="shared" si="62"/>
        <v>0</v>
      </c>
      <c r="AT53" s="297">
        <f t="shared" si="62"/>
        <v>0</v>
      </c>
      <c r="AU53" s="297">
        <f t="shared" si="62"/>
        <v>0</v>
      </c>
      <c r="AV53" s="297">
        <f t="shared" si="62"/>
        <v>0</v>
      </c>
      <c r="AW53" s="297">
        <f t="shared" si="62"/>
        <v>0</v>
      </c>
      <c r="AX53" s="297">
        <f t="shared" si="62"/>
        <v>0</v>
      </c>
      <c r="AY53" s="297">
        <f t="shared" si="62"/>
        <v>0</v>
      </c>
      <c r="AZ53" s="297">
        <f t="shared" si="62"/>
        <v>0</v>
      </c>
      <c r="BA53" s="297">
        <f t="shared" si="62"/>
        <v>0</v>
      </c>
      <c r="BB53" s="297">
        <f t="shared" si="62"/>
        <v>0</v>
      </c>
      <c r="BC53" s="297">
        <f t="shared" si="62"/>
        <v>0</v>
      </c>
      <c r="BD53" s="297">
        <f t="shared" si="62"/>
        <v>0</v>
      </c>
      <c r="BE53" s="297">
        <f t="shared" ref="BE53:DC53" si="63">BE47*$D$48</f>
        <v>0</v>
      </c>
      <c r="BF53" s="297">
        <f t="shared" si="63"/>
        <v>0</v>
      </c>
      <c r="BG53" s="297">
        <f t="shared" si="63"/>
        <v>0</v>
      </c>
      <c r="BH53" s="297">
        <f t="shared" si="63"/>
        <v>0</v>
      </c>
      <c r="BI53" s="297">
        <f t="shared" si="63"/>
        <v>0</v>
      </c>
      <c r="BJ53" s="297">
        <f t="shared" si="63"/>
        <v>0</v>
      </c>
      <c r="BK53" s="297">
        <f t="shared" si="63"/>
        <v>0</v>
      </c>
      <c r="BL53" s="297">
        <f t="shared" si="63"/>
        <v>0</v>
      </c>
      <c r="BM53" s="297">
        <f t="shared" si="63"/>
        <v>0</v>
      </c>
      <c r="BN53" s="297">
        <f t="shared" si="63"/>
        <v>0</v>
      </c>
      <c r="BO53" s="297">
        <f t="shared" si="63"/>
        <v>0</v>
      </c>
      <c r="BP53" s="297">
        <f t="shared" si="63"/>
        <v>0</v>
      </c>
      <c r="BQ53" s="297">
        <f t="shared" si="63"/>
        <v>0</v>
      </c>
      <c r="BR53" s="297">
        <f t="shared" si="63"/>
        <v>0</v>
      </c>
      <c r="BS53" s="297">
        <f t="shared" si="63"/>
        <v>0</v>
      </c>
      <c r="BT53" s="297">
        <f t="shared" si="63"/>
        <v>0</v>
      </c>
      <c r="BU53" s="297">
        <f t="shared" si="63"/>
        <v>0</v>
      </c>
      <c r="BV53" s="297">
        <f t="shared" si="63"/>
        <v>0</v>
      </c>
      <c r="BW53" s="297">
        <f t="shared" si="63"/>
        <v>0</v>
      </c>
      <c r="BX53" s="297">
        <f t="shared" si="63"/>
        <v>0</v>
      </c>
      <c r="BY53" s="297">
        <f t="shared" si="63"/>
        <v>0</v>
      </c>
      <c r="BZ53" s="297">
        <f t="shared" si="63"/>
        <v>0</v>
      </c>
      <c r="CA53" s="297">
        <f t="shared" si="63"/>
        <v>0</v>
      </c>
      <c r="CB53" s="297">
        <f t="shared" si="63"/>
        <v>0</v>
      </c>
      <c r="CC53" s="297">
        <f t="shared" si="63"/>
        <v>0</v>
      </c>
      <c r="CD53" s="297">
        <f t="shared" si="63"/>
        <v>0</v>
      </c>
      <c r="CE53" s="297">
        <f t="shared" si="63"/>
        <v>0</v>
      </c>
      <c r="CF53" s="297">
        <f t="shared" si="63"/>
        <v>0</v>
      </c>
      <c r="CG53" s="297">
        <f t="shared" si="63"/>
        <v>0</v>
      </c>
      <c r="CH53" s="297">
        <f t="shared" si="63"/>
        <v>0</v>
      </c>
      <c r="CI53" s="297">
        <f t="shared" si="63"/>
        <v>0</v>
      </c>
      <c r="CJ53" s="297">
        <f t="shared" si="63"/>
        <v>0</v>
      </c>
      <c r="CK53" s="297">
        <f t="shared" si="63"/>
        <v>0</v>
      </c>
      <c r="CL53" s="297">
        <f t="shared" si="63"/>
        <v>0</v>
      </c>
      <c r="CM53" s="297">
        <f t="shared" si="63"/>
        <v>0</v>
      </c>
      <c r="CN53" s="297">
        <f t="shared" si="63"/>
        <v>0</v>
      </c>
      <c r="CO53" s="297">
        <f t="shared" si="63"/>
        <v>0</v>
      </c>
      <c r="CP53" s="297">
        <f t="shared" si="63"/>
        <v>0</v>
      </c>
      <c r="CQ53" s="297">
        <f t="shared" si="63"/>
        <v>0</v>
      </c>
      <c r="CR53" s="297">
        <f t="shared" si="63"/>
        <v>0</v>
      </c>
      <c r="CS53" s="297">
        <f t="shared" si="63"/>
        <v>0</v>
      </c>
      <c r="CT53" s="297">
        <f t="shared" si="63"/>
        <v>0</v>
      </c>
      <c r="CU53" s="297">
        <f t="shared" si="63"/>
        <v>0</v>
      </c>
      <c r="CV53" s="297">
        <f t="shared" si="63"/>
        <v>0</v>
      </c>
      <c r="CW53" s="297">
        <f t="shared" si="63"/>
        <v>0</v>
      </c>
      <c r="CX53" s="297">
        <f t="shared" si="63"/>
        <v>0</v>
      </c>
      <c r="CY53" s="297">
        <f t="shared" si="63"/>
        <v>0</v>
      </c>
      <c r="CZ53" s="297">
        <f t="shared" si="63"/>
        <v>0</v>
      </c>
      <c r="DA53" s="297">
        <f t="shared" si="63"/>
        <v>0</v>
      </c>
      <c r="DB53" s="297">
        <f t="shared" si="63"/>
        <v>0</v>
      </c>
      <c r="DC53" s="297">
        <f t="shared" si="63"/>
        <v>0</v>
      </c>
    </row>
    <row r="55" spans="2:107" ht="15" customHeight="1" x14ac:dyDescent="0.45">
      <c r="E55" s="220" t="s">
        <v>1241</v>
      </c>
      <c r="F55" s="221"/>
      <c r="G55" s="222">
        <f>RCB!$G$9</f>
        <v>0</v>
      </c>
      <c r="I55" s="220" t="s">
        <v>1242</v>
      </c>
      <c r="J55" s="221"/>
      <c r="K55" s="222">
        <f>RCB!$J$9</f>
        <v>0</v>
      </c>
    </row>
    <row r="56" spans="2:107" ht="15" customHeight="1" x14ac:dyDescent="0.45">
      <c r="E56" s="220" t="s">
        <v>1231</v>
      </c>
      <c r="F56" s="221"/>
      <c r="G56" s="222">
        <f>RCB!$H$7</f>
        <v>0</v>
      </c>
      <c r="I56" s="220" t="s">
        <v>1230</v>
      </c>
      <c r="J56" s="221"/>
      <c r="K56" s="222">
        <f>RCB!$K$7</f>
        <v>0</v>
      </c>
    </row>
    <row r="58" spans="2:107" ht="15" hidden="1" customHeight="1" x14ac:dyDescent="0.35">
      <c r="B58" s="774" t="s">
        <v>980</v>
      </c>
      <c r="C58" s="775"/>
      <c r="D58" s="775"/>
      <c r="E58" s="775"/>
      <c r="F58" s="775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298"/>
      <c r="BN58" s="298"/>
      <c r="BO58" s="298"/>
      <c r="BP58" s="298"/>
      <c r="BQ58" s="298"/>
      <c r="BR58" s="298"/>
      <c r="BS58" s="298"/>
      <c r="BT58" s="298"/>
      <c r="BU58" s="298"/>
      <c r="BV58" s="298"/>
      <c r="BW58" s="298"/>
      <c r="BX58" s="298"/>
      <c r="BY58" s="298"/>
      <c r="BZ58" s="298"/>
      <c r="CA58" s="298"/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8"/>
      <c r="CM58" s="298"/>
      <c r="CN58" s="298"/>
      <c r="CO58" s="298"/>
      <c r="CP58" s="298"/>
      <c r="CQ58" s="298"/>
      <c r="CR58" s="298"/>
      <c r="CS58" s="298"/>
      <c r="CT58" s="298"/>
      <c r="CU58" s="298"/>
      <c r="CV58" s="298"/>
      <c r="CW58" s="298"/>
      <c r="CX58" s="298"/>
      <c r="CY58" s="298"/>
      <c r="CZ58" s="298"/>
      <c r="DA58" s="298"/>
      <c r="DB58" s="298"/>
      <c r="DC58" s="298"/>
    </row>
    <row r="59" spans="2:107" s="110" customFormat="1" ht="15" hidden="1" customHeight="1" x14ac:dyDescent="0.35">
      <c r="B59" s="299"/>
      <c r="C59" s="300"/>
      <c r="D59" s="300"/>
      <c r="E59" s="300"/>
      <c r="F59" s="301"/>
      <c r="G59" s="302" t="s">
        <v>51</v>
      </c>
      <c r="H59" s="303" t="s">
        <v>655</v>
      </c>
      <c r="I59" s="303" t="s">
        <v>656</v>
      </c>
      <c r="J59" s="303" t="s">
        <v>657</v>
      </c>
      <c r="K59" s="303" t="s">
        <v>658</v>
      </c>
      <c r="L59" s="303" t="s">
        <v>659</v>
      </c>
      <c r="M59" s="303" t="s">
        <v>660</v>
      </c>
      <c r="N59" s="303" t="s">
        <v>661</v>
      </c>
      <c r="O59" s="303" t="s">
        <v>662</v>
      </c>
      <c r="P59" s="303" t="s">
        <v>663</v>
      </c>
      <c r="Q59" s="303" t="s">
        <v>664</v>
      </c>
      <c r="R59" s="303" t="s">
        <v>665</v>
      </c>
      <c r="S59" s="303" t="s">
        <v>666</v>
      </c>
      <c r="T59" s="303" t="s">
        <v>667</v>
      </c>
      <c r="U59" s="303" t="s">
        <v>668</v>
      </c>
      <c r="V59" s="303" t="s">
        <v>669</v>
      </c>
      <c r="W59" s="303" t="s">
        <v>670</v>
      </c>
      <c r="X59" s="303" t="s">
        <v>671</v>
      </c>
      <c r="Y59" s="303" t="s">
        <v>672</v>
      </c>
      <c r="Z59" s="303" t="s">
        <v>673</v>
      </c>
      <c r="AA59" s="303" t="s">
        <v>674</v>
      </c>
      <c r="AB59" s="303" t="s">
        <v>675</v>
      </c>
      <c r="AC59" s="303" t="s">
        <v>676</v>
      </c>
      <c r="AD59" s="303" t="s">
        <v>677</v>
      </c>
      <c r="AE59" s="303" t="s">
        <v>678</v>
      </c>
      <c r="AF59" s="303" t="s">
        <v>679</v>
      </c>
      <c r="AG59" s="303" t="s">
        <v>680</v>
      </c>
      <c r="AH59" s="303" t="s">
        <v>681</v>
      </c>
      <c r="AI59" s="303" t="s">
        <v>682</v>
      </c>
      <c r="AJ59" s="303" t="s">
        <v>683</v>
      </c>
      <c r="AK59" s="303" t="s">
        <v>684</v>
      </c>
      <c r="AL59" s="303" t="s">
        <v>685</v>
      </c>
      <c r="AM59" s="303" t="s">
        <v>686</v>
      </c>
      <c r="AN59" s="303" t="s">
        <v>687</v>
      </c>
      <c r="AO59" s="303" t="s">
        <v>688</v>
      </c>
      <c r="AP59" s="303" t="s">
        <v>689</v>
      </c>
      <c r="AQ59" s="303" t="s">
        <v>690</v>
      </c>
      <c r="AR59" s="303" t="s">
        <v>691</v>
      </c>
      <c r="AS59" s="303" t="s">
        <v>692</v>
      </c>
      <c r="AT59" s="303" t="s">
        <v>693</v>
      </c>
      <c r="AU59" s="303" t="s">
        <v>694</v>
      </c>
      <c r="AV59" s="303" t="s">
        <v>695</v>
      </c>
      <c r="AW59" s="303" t="s">
        <v>696</v>
      </c>
      <c r="AX59" s="303" t="s">
        <v>697</v>
      </c>
      <c r="AY59" s="303" t="s">
        <v>698</v>
      </c>
      <c r="AZ59" s="303" t="s">
        <v>699</v>
      </c>
      <c r="BA59" s="303" t="s">
        <v>700</v>
      </c>
      <c r="BB59" s="303" t="s">
        <v>701</v>
      </c>
      <c r="BC59" s="303" t="s">
        <v>702</v>
      </c>
      <c r="BD59" s="303" t="s">
        <v>703</v>
      </c>
      <c r="BE59" s="303"/>
      <c r="BF59" s="303"/>
      <c r="BG59" s="303"/>
      <c r="BH59" s="303"/>
      <c r="BI59" s="303"/>
      <c r="BJ59" s="303"/>
      <c r="BK59" s="303"/>
      <c r="BL59" s="303"/>
      <c r="BM59" s="303"/>
      <c r="BN59" s="303"/>
      <c r="BO59" s="303"/>
      <c r="BP59" s="303"/>
      <c r="BQ59" s="303"/>
      <c r="BR59" s="303"/>
      <c r="BS59" s="303"/>
      <c r="BT59" s="303"/>
      <c r="BU59" s="303"/>
      <c r="BV59" s="303"/>
      <c r="BW59" s="303"/>
      <c r="BX59" s="303"/>
      <c r="BY59" s="303"/>
      <c r="BZ59" s="303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  <c r="CW59" s="303"/>
      <c r="CX59" s="303"/>
      <c r="CY59" s="303"/>
      <c r="CZ59" s="303"/>
      <c r="DA59" s="303"/>
      <c r="DB59" s="303"/>
      <c r="DC59" s="303" t="s">
        <v>704</v>
      </c>
    </row>
    <row r="60" spans="2:107" ht="15" hidden="1" customHeight="1" x14ac:dyDescent="0.35">
      <c r="B60" s="299">
        <v>31</v>
      </c>
      <c r="C60" s="304" t="s">
        <v>705</v>
      </c>
      <c r="D60" s="304"/>
      <c r="E60" s="313" t="s">
        <v>706</v>
      </c>
      <c r="F60" s="308" t="s">
        <v>867</v>
      </c>
      <c r="G60" s="309">
        <f>SUM(H60:DC60)</f>
        <v>0</v>
      </c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5"/>
      <c r="AG60" s="265"/>
      <c r="AH60" s="265"/>
      <c r="AI60" s="265"/>
      <c r="AJ60" s="265"/>
      <c r="AK60" s="265"/>
      <c r="AL60" s="265"/>
      <c r="AM60" s="265"/>
      <c r="AN60" s="265"/>
      <c r="AO60" s="265"/>
      <c r="AP60" s="265"/>
      <c r="AQ60" s="265"/>
      <c r="AR60" s="265"/>
      <c r="AS60" s="265"/>
      <c r="AT60" s="265"/>
      <c r="AU60" s="265"/>
      <c r="AV60" s="265"/>
      <c r="AW60" s="265"/>
      <c r="AX60" s="265"/>
      <c r="AY60" s="265"/>
      <c r="AZ60" s="265"/>
      <c r="BA60" s="265"/>
      <c r="BB60" s="265"/>
      <c r="BC60" s="265"/>
      <c r="BD60" s="265"/>
      <c r="BE60" s="265"/>
      <c r="BF60" s="265"/>
      <c r="BG60" s="265"/>
      <c r="BH60" s="265"/>
      <c r="BI60" s="265"/>
      <c r="BJ60" s="265"/>
      <c r="BK60" s="265"/>
      <c r="BL60" s="265"/>
      <c r="BM60" s="265"/>
      <c r="BN60" s="265"/>
      <c r="BO60" s="265"/>
      <c r="BP60" s="265"/>
      <c r="BQ60" s="265"/>
      <c r="BR60" s="265"/>
      <c r="BS60" s="265"/>
      <c r="BT60" s="265"/>
      <c r="BU60" s="265"/>
      <c r="BV60" s="265"/>
      <c r="BW60" s="265"/>
      <c r="BX60" s="265"/>
      <c r="BY60" s="265"/>
      <c r="BZ60" s="265"/>
      <c r="CA60" s="265"/>
      <c r="CB60" s="265"/>
      <c r="CC60" s="265"/>
      <c r="CD60" s="265"/>
      <c r="CE60" s="265"/>
      <c r="CF60" s="265"/>
      <c r="CG60" s="265"/>
      <c r="CH60" s="265"/>
      <c r="CI60" s="265"/>
      <c r="CJ60" s="265"/>
      <c r="CK60" s="265"/>
      <c r="CL60" s="265"/>
      <c r="CM60" s="265"/>
      <c r="CN60" s="265"/>
      <c r="CO60" s="265"/>
      <c r="CP60" s="265"/>
      <c r="CQ60" s="265"/>
      <c r="CR60" s="265"/>
      <c r="CS60" s="265"/>
      <c r="CT60" s="265"/>
      <c r="CU60" s="265"/>
      <c r="CV60" s="265"/>
      <c r="CW60" s="265"/>
      <c r="CX60" s="265"/>
      <c r="CY60" s="265"/>
      <c r="CZ60" s="265"/>
      <c r="DA60" s="265"/>
      <c r="DB60" s="265"/>
      <c r="DC60" s="265"/>
    </row>
    <row r="61" spans="2:107" ht="15" hidden="1" customHeight="1" x14ac:dyDescent="0.35">
      <c r="B61" s="299">
        <v>32</v>
      </c>
      <c r="C61" s="304" t="s">
        <v>645</v>
      </c>
      <c r="D61" s="304"/>
      <c r="E61" s="305"/>
      <c r="F61" s="308" t="s">
        <v>868</v>
      </c>
      <c r="G61" s="309">
        <f>SUM(H61:DC61)</f>
        <v>0</v>
      </c>
      <c r="H61" s="310"/>
      <c r="I61" s="310"/>
      <c r="J61" s="310"/>
      <c r="K61" s="310"/>
      <c r="L61" s="310"/>
      <c r="M61" s="310"/>
      <c r="N61" s="310"/>
      <c r="O61" s="310"/>
      <c r="P61" s="310"/>
      <c r="Q61" s="310"/>
      <c r="R61" s="310"/>
      <c r="S61" s="310"/>
      <c r="T61" s="310"/>
      <c r="U61" s="310"/>
      <c r="V61" s="310"/>
      <c r="W61" s="310"/>
      <c r="X61" s="310"/>
      <c r="Y61" s="310"/>
      <c r="Z61" s="310"/>
      <c r="AA61" s="310"/>
      <c r="AB61" s="310"/>
      <c r="AC61" s="310"/>
      <c r="AD61" s="310"/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0"/>
      <c r="AX61" s="310"/>
      <c r="AY61" s="310"/>
      <c r="AZ61" s="310"/>
      <c r="BA61" s="310"/>
      <c r="BB61" s="310"/>
      <c r="BC61" s="310"/>
      <c r="BD61" s="310"/>
      <c r="BE61" s="310"/>
      <c r="BF61" s="310"/>
      <c r="BG61" s="310"/>
      <c r="BH61" s="310"/>
      <c r="BI61" s="310"/>
      <c r="BJ61" s="310"/>
      <c r="BK61" s="310"/>
      <c r="BL61" s="310"/>
      <c r="BM61" s="310"/>
      <c r="BN61" s="310"/>
      <c r="BO61" s="310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0"/>
      <c r="CG61" s="310"/>
      <c r="CH61" s="310"/>
      <c r="CI61" s="310"/>
      <c r="CJ61" s="310"/>
      <c r="CK61" s="310"/>
      <c r="CL61" s="310"/>
      <c r="CM61" s="310"/>
      <c r="CN61" s="310"/>
      <c r="CO61" s="310"/>
      <c r="CP61" s="310"/>
      <c r="CQ61" s="310"/>
      <c r="CR61" s="310"/>
      <c r="CS61" s="310"/>
      <c r="CT61" s="310"/>
      <c r="CU61" s="310"/>
      <c r="CV61" s="310"/>
      <c r="CW61" s="310"/>
      <c r="CX61" s="310"/>
      <c r="CY61" s="310"/>
      <c r="CZ61" s="310"/>
      <c r="DA61" s="310"/>
      <c r="DB61" s="310"/>
      <c r="DC61" s="310"/>
    </row>
    <row r="62" spans="2:107" ht="15" hidden="1" customHeight="1" x14ac:dyDescent="0.35">
      <c r="B62" s="882">
        <v>33</v>
      </c>
      <c r="C62" s="304" t="s">
        <v>1112</v>
      </c>
      <c r="D62" s="304"/>
      <c r="E62" s="305" t="s">
        <v>57</v>
      </c>
      <c r="F62" s="308" t="s">
        <v>1011</v>
      </c>
      <c r="G62" s="311">
        <f>SUM(H62:DC62)</f>
        <v>0</v>
      </c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74"/>
      <c r="BD62" s="274"/>
      <c r="BE62" s="274"/>
      <c r="BF62" s="274"/>
      <c r="BG62" s="274"/>
      <c r="BH62" s="274"/>
      <c r="BI62" s="274"/>
      <c r="BJ62" s="274"/>
      <c r="BK62" s="274"/>
      <c r="BL62" s="274"/>
      <c r="BM62" s="274"/>
      <c r="BN62" s="274"/>
      <c r="BO62" s="274"/>
      <c r="BP62" s="274"/>
      <c r="BQ62" s="274"/>
      <c r="BR62" s="274"/>
      <c r="BS62" s="274"/>
      <c r="BT62" s="274"/>
      <c r="BU62" s="274"/>
      <c r="BV62" s="274"/>
      <c r="BW62" s="274"/>
      <c r="BX62" s="274"/>
      <c r="BY62" s="274"/>
      <c r="BZ62" s="274"/>
      <c r="CA62" s="274"/>
      <c r="CB62" s="274"/>
      <c r="CC62" s="274"/>
      <c r="CD62" s="274"/>
      <c r="CE62" s="274"/>
      <c r="CF62" s="274"/>
      <c r="CG62" s="274"/>
      <c r="CH62" s="274"/>
      <c r="CI62" s="274"/>
      <c r="CJ62" s="274"/>
      <c r="CK62" s="274"/>
      <c r="CL62" s="274"/>
      <c r="CM62" s="274"/>
      <c r="CN62" s="274"/>
      <c r="CO62" s="274"/>
      <c r="CP62" s="274"/>
      <c r="CQ62" s="274"/>
      <c r="CR62" s="274"/>
      <c r="CS62" s="274"/>
      <c r="CT62" s="274"/>
      <c r="CU62" s="274"/>
      <c r="CV62" s="274"/>
      <c r="CW62" s="274"/>
      <c r="CX62" s="274"/>
      <c r="CY62" s="274"/>
      <c r="CZ62" s="274"/>
      <c r="DA62" s="274"/>
      <c r="DB62" s="274"/>
      <c r="DC62" s="274"/>
    </row>
    <row r="63" spans="2:107" ht="15" hidden="1" customHeight="1" x14ac:dyDescent="0.35">
      <c r="B63" s="720"/>
      <c r="C63" s="304" t="s">
        <v>1009</v>
      </c>
      <c r="D63" s="304"/>
      <c r="E63" s="305" t="s">
        <v>5</v>
      </c>
      <c r="F63" s="308" t="s">
        <v>1004</v>
      </c>
      <c r="G63" s="311">
        <f>SUM(H63:DC63)</f>
        <v>0</v>
      </c>
      <c r="H63" s="312">
        <f>(H61*H62)/1000</f>
        <v>0</v>
      </c>
      <c r="I63" s="312">
        <f t="shared" ref="I63:DC63" si="64">(I61*I62)/1000</f>
        <v>0</v>
      </c>
      <c r="J63" s="312">
        <f t="shared" si="64"/>
        <v>0</v>
      </c>
      <c r="K63" s="312">
        <f t="shared" si="64"/>
        <v>0</v>
      </c>
      <c r="L63" s="312">
        <f t="shared" si="64"/>
        <v>0</v>
      </c>
      <c r="M63" s="312">
        <f t="shared" si="64"/>
        <v>0</v>
      </c>
      <c r="N63" s="312">
        <f t="shared" si="64"/>
        <v>0</v>
      </c>
      <c r="O63" s="312">
        <f t="shared" si="64"/>
        <v>0</v>
      </c>
      <c r="P63" s="312">
        <f t="shared" si="64"/>
        <v>0</v>
      </c>
      <c r="Q63" s="312">
        <f t="shared" si="64"/>
        <v>0</v>
      </c>
      <c r="R63" s="312">
        <f t="shared" si="64"/>
        <v>0</v>
      </c>
      <c r="S63" s="312">
        <f t="shared" si="64"/>
        <v>0</v>
      </c>
      <c r="T63" s="312">
        <f t="shared" si="64"/>
        <v>0</v>
      </c>
      <c r="U63" s="312">
        <f t="shared" si="64"/>
        <v>0</v>
      </c>
      <c r="V63" s="312">
        <f t="shared" si="64"/>
        <v>0</v>
      </c>
      <c r="W63" s="312">
        <f t="shared" si="64"/>
        <v>0</v>
      </c>
      <c r="X63" s="312">
        <f t="shared" si="64"/>
        <v>0</v>
      </c>
      <c r="Y63" s="312">
        <f t="shared" si="64"/>
        <v>0</v>
      </c>
      <c r="Z63" s="312">
        <f t="shared" si="64"/>
        <v>0</v>
      </c>
      <c r="AA63" s="312">
        <f t="shared" si="64"/>
        <v>0</v>
      </c>
      <c r="AB63" s="312">
        <f t="shared" si="64"/>
        <v>0</v>
      </c>
      <c r="AC63" s="312">
        <f t="shared" si="64"/>
        <v>0</v>
      </c>
      <c r="AD63" s="312">
        <f t="shared" si="64"/>
        <v>0</v>
      </c>
      <c r="AE63" s="312">
        <f t="shared" si="64"/>
        <v>0</v>
      </c>
      <c r="AF63" s="312">
        <f t="shared" si="64"/>
        <v>0</v>
      </c>
      <c r="AG63" s="312">
        <f t="shared" si="64"/>
        <v>0</v>
      </c>
      <c r="AH63" s="312">
        <f t="shared" si="64"/>
        <v>0</v>
      </c>
      <c r="AI63" s="312">
        <f t="shared" si="64"/>
        <v>0</v>
      </c>
      <c r="AJ63" s="312">
        <f t="shared" si="64"/>
        <v>0</v>
      </c>
      <c r="AK63" s="312">
        <f t="shared" si="64"/>
        <v>0</v>
      </c>
      <c r="AL63" s="312">
        <f t="shared" si="64"/>
        <v>0</v>
      </c>
      <c r="AM63" s="312">
        <f t="shared" si="64"/>
        <v>0</v>
      </c>
      <c r="AN63" s="312">
        <f t="shared" si="64"/>
        <v>0</v>
      </c>
      <c r="AO63" s="312">
        <f t="shared" si="64"/>
        <v>0</v>
      </c>
      <c r="AP63" s="312">
        <f t="shared" si="64"/>
        <v>0</v>
      </c>
      <c r="AQ63" s="312">
        <f t="shared" si="64"/>
        <v>0</v>
      </c>
      <c r="AR63" s="312">
        <f t="shared" si="64"/>
        <v>0</v>
      </c>
      <c r="AS63" s="312">
        <f t="shared" si="64"/>
        <v>0</v>
      </c>
      <c r="AT63" s="312">
        <f t="shared" si="64"/>
        <v>0</v>
      </c>
      <c r="AU63" s="312">
        <f t="shared" si="64"/>
        <v>0</v>
      </c>
      <c r="AV63" s="312">
        <f t="shared" si="64"/>
        <v>0</v>
      </c>
      <c r="AW63" s="312">
        <f t="shared" si="64"/>
        <v>0</v>
      </c>
      <c r="AX63" s="312">
        <f t="shared" si="64"/>
        <v>0</v>
      </c>
      <c r="AY63" s="312">
        <f t="shared" si="64"/>
        <v>0</v>
      </c>
      <c r="AZ63" s="312">
        <f t="shared" si="64"/>
        <v>0</v>
      </c>
      <c r="BA63" s="312">
        <f t="shared" si="64"/>
        <v>0</v>
      </c>
      <c r="BB63" s="312">
        <f t="shared" si="64"/>
        <v>0</v>
      </c>
      <c r="BC63" s="312">
        <f t="shared" si="64"/>
        <v>0</v>
      </c>
      <c r="BD63" s="312">
        <f t="shared" si="64"/>
        <v>0</v>
      </c>
      <c r="BE63" s="312"/>
      <c r="BF63" s="312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  <c r="BW63" s="312"/>
      <c r="BX63" s="312"/>
      <c r="BY63" s="312"/>
      <c r="BZ63" s="312"/>
      <c r="CA63" s="312"/>
      <c r="CB63" s="312"/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12"/>
      <c r="CN63" s="312"/>
      <c r="CO63" s="312"/>
      <c r="CP63" s="312"/>
      <c r="CQ63" s="312"/>
      <c r="CR63" s="312"/>
      <c r="CS63" s="312"/>
      <c r="CT63" s="312"/>
      <c r="CU63" s="312"/>
      <c r="CV63" s="312"/>
      <c r="CW63" s="312"/>
      <c r="CX63" s="312"/>
      <c r="CY63" s="312"/>
      <c r="CZ63" s="312"/>
      <c r="DA63" s="312"/>
      <c r="DB63" s="312"/>
      <c r="DC63" s="312">
        <f t="shared" si="64"/>
        <v>0</v>
      </c>
    </row>
    <row r="64" spans="2:107" ht="15" hidden="1" customHeight="1" x14ac:dyDescent="0.35">
      <c r="B64" s="882">
        <v>34</v>
      </c>
      <c r="C64" s="304" t="s">
        <v>1114</v>
      </c>
      <c r="D64" s="304"/>
      <c r="E64" s="305"/>
      <c r="F64" s="308" t="s">
        <v>1096</v>
      </c>
      <c r="G64" s="311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</row>
    <row r="65" spans="2:107" ht="15" hidden="1" customHeight="1" x14ac:dyDescent="0.35">
      <c r="B65" s="718"/>
      <c r="C65" s="304" t="s">
        <v>1115</v>
      </c>
      <c r="D65" s="304"/>
      <c r="E65" s="305"/>
      <c r="F65" s="308" t="s">
        <v>1116</v>
      </c>
      <c r="G65" s="311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  <c r="CH65" s="274"/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</row>
    <row r="66" spans="2:107" ht="15" hidden="1" customHeight="1" x14ac:dyDescent="0.35">
      <c r="B66" s="720"/>
      <c r="C66" s="304" t="s">
        <v>1010</v>
      </c>
      <c r="D66" s="304"/>
      <c r="E66" s="305" t="s">
        <v>617</v>
      </c>
      <c r="F66" s="308" t="s">
        <v>1007</v>
      </c>
      <c r="G66" s="311">
        <f>SUM(H66:DC66)</f>
        <v>0</v>
      </c>
      <c r="H66" s="312">
        <f>H61*H64*H65</f>
        <v>0</v>
      </c>
      <c r="I66" s="312">
        <f t="shared" ref="I66:DC66" si="65">I61*I64*I65</f>
        <v>0</v>
      </c>
      <c r="J66" s="312">
        <f t="shared" si="65"/>
        <v>0</v>
      </c>
      <c r="K66" s="312">
        <f t="shared" si="65"/>
        <v>0</v>
      </c>
      <c r="L66" s="312">
        <f t="shared" si="65"/>
        <v>0</v>
      </c>
      <c r="M66" s="312">
        <f t="shared" si="65"/>
        <v>0</v>
      </c>
      <c r="N66" s="312">
        <f t="shared" si="65"/>
        <v>0</v>
      </c>
      <c r="O66" s="312">
        <f t="shared" si="65"/>
        <v>0</v>
      </c>
      <c r="P66" s="312">
        <f t="shared" si="65"/>
        <v>0</v>
      </c>
      <c r="Q66" s="312">
        <f t="shared" si="65"/>
        <v>0</v>
      </c>
      <c r="R66" s="312">
        <f t="shared" si="65"/>
        <v>0</v>
      </c>
      <c r="S66" s="312">
        <f t="shared" si="65"/>
        <v>0</v>
      </c>
      <c r="T66" s="312">
        <f t="shared" si="65"/>
        <v>0</v>
      </c>
      <c r="U66" s="312">
        <f t="shared" si="65"/>
        <v>0</v>
      </c>
      <c r="V66" s="312">
        <f t="shared" si="65"/>
        <v>0</v>
      </c>
      <c r="W66" s="312">
        <f t="shared" si="65"/>
        <v>0</v>
      </c>
      <c r="X66" s="312">
        <f t="shared" si="65"/>
        <v>0</v>
      </c>
      <c r="Y66" s="312">
        <f t="shared" si="65"/>
        <v>0</v>
      </c>
      <c r="Z66" s="312">
        <f t="shared" si="65"/>
        <v>0</v>
      </c>
      <c r="AA66" s="312">
        <f t="shared" si="65"/>
        <v>0</v>
      </c>
      <c r="AB66" s="312">
        <f t="shared" si="65"/>
        <v>0</v>
      </c>
      <c r="AC66" s="312">
        <f t="shared" si="65"/>
        <v>0</v>
      </c>
      <c r="AD66" s="312">
        <f t="shared" si="65"/>
        <v>0</v>
      </c>
      <c r="AE66" s="312">
        <f t="shared" si="65"/>
        <v>0</v>
      </c>
      <c r="AF66" s="312">
        <f t="shared" si="65"/>
        <v>0</v>
      </c>
      <c r="AG66" s="312">
        <f t="shared" si="65"/>
        <v>0</v>
      </c>
      <c r="AH66" s="312">
        <f t="shared" si="65"/>
        <v>0</v>
      </c>
      <c r="AI66" s="312">
        <f t="shared" si="65"/>
        <v>0</v>
      </c>
      <c r="AJ66" s="312">
        <f t="shared" si="65"/>
        <v>0</v>
      </c>
      <c r="AK66" s="312">
        <f t="shared" si="65"/>
        <v>0</v>
      </c>
      <c r="AL66" s="312">
        <f t="shared" si="65"/>
        <v>0</v>
      </c>
      <c r="AM66" s="312">
        <f t="shared" si="65"/>
        <v>0</v>
      </c>
      <c r="AN66" s="312">
        <f t="shared" si="65"/>
        <v>0</v>
      </c>
      <c r="AO66" s="312">
        <f t="shared" si="65"/>
        <v>0</v>
      </c>
      <c r="AP66" s="312">
        <f t="shared" si="65"/>
        <v>0</v>
      </c>
      <c r="AQ66" s="312">
        <f t="shared" si="65"/>
        <v>0</v>
      </c>
      <c r="AR66" s="312">
        <f t="shared" si="65"/>
        <v>0</v>
      </c>
      <c r="AS66" s="312">
        <f t="shared" si="65"/>
        <v>0</v>
      </c>
      <c r="AT66" s="312">
        <f t="shared" si="65"/>
        <v>0</v>
      </c>
      <c r="AU66" s="312">
        <f t="shared" si="65"/>
        <v>0</v>
      </c>
      <c r="AV66" s="312">
        <f t="shared" si="65"/>
        <v>0</v>
      </c>
      <c r="AW66" s="312">
        <f t="shared" si="65"/>
        <v>0</v>
      </c>
      <c r="AX66" s="312">
        <f t="shared" si="65"/>
        <v>0</v>
      </c>
      <c r="AY66" s="312">
        <f t="shared" si="65"/>
        <v>0</v>
      </c>
      <c r="AZ66" s="312">
        <f t="shared" si="65"/>
        <v>0</v>
      </c>
      <c r="BA66" s="312">
        <f t="shared" si="65"/>
        <v>0</v>
      </c>
      <c r="BB66" s="312">
        <f t="shared" si="65"/>
        <v>0</v>
      </c>
      <c r="BC66" s="312">
        <f t="shared" si="65"/>
        <v>0</v>
      </c>
      <c r="BD66" s="312">
        <f t="shared" si="65"/>
        <v>0</v>
      </c>
      <c r="BE66" s="312"/>
      <c r="BF66" s="312"/>
      <c r="BG66" s="312"/>
      <c r="BH66" s="312"/>
      <c r="BI66" s="312"/>
      <c r="BJ66" s="312"/>
      <c r="BK66" s="312"/>
      <c r="BL66" s="312"/>
      <c r="BM66" s="312"/>
      <c r="BN66" s="312"/>
      <c r="BO66" s="312"/>
      <c r="BP66" s="312"/>
      <c r="BQ66" s="312"/>
      <c r="BR66" s="312"/>
      <c r="BS66" s="312"/>
      <c r="BT66" s="312"/>
      <c r="BU66" s="312"/>
      <c r="BV66" s="312"/>
      <c r="BW66" s="312"/>
      <c r="BX66" s="312"/>
      <c r="BY66" s="312"/>
      <c r="BZ66" s="312"/>
      <c r="CA66" s="312"/>
      <c r="CB66" s="312"/>
      <c r="CC66" s="312"/>
      <c r="CD66" s="312"/>
      <c r="CE66" s="312"/>
      <c r="CF66" s="312"/>
      <c r="CG66" s="312"/>
      <c r="CH66" s="312"/>
      <c r="CI66" s="312"/>
      <c r="CJ66" s="312"/>
      <c r="CK66" s="312"/>
      <c r="CL66" s="312"/>
      <c r="CM66" s="312"/>
      <c r="CN66" s="312"/>
      <c r="CO66" s="312"/>
      <c r="CP66" s="312"/>
      <c r="CQ66" s="312"/>
      <c r="CR66" s="312"/>
      <c r="CS66" s="312"/>
      <c r="CT66" s="312"/>
      <c r="CU66" s="312"/>
      <c r="CV66" s="312"/>
      <c r="CW66" s="312"/>
      <c r="CX66" s="312"/>
      <c r="CY66" s="312"/>
      <c r="CZ66" s="312"/>
      <c r="DA66" s="312"/>
      <c r="DB66" s="312"/>
      <c r="DC66" s="312">
        <f t="shared" si="65"/>
        <v>0</v>
      </c>
    </row>
    <row r="67" spans="2:107" ht="15" hidden="1" customHeight="1" x14ac:dyDescent="0.35">
      <c r="B67" s="882">
        <v>35</v>
      </c>
      <c r="C67" s="304" t="s">
        <v>66</v>
      </c>
      <c r="D67" s="304"/>
      <c r="E67" s="313" t="s">
        <v>68</v>
      </c>
      <c r="F67" s="317"/>
      <c r="G67" s="314" t="str">
        <f>IF(COUNTA(H67:DC67)=0,"",IF(OR(LARGE(H67:DC67,1)&gt;24,SMALL(H67:DC67,1)&lt;0),"ERRO",""))</f>
        <v/>
      </c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  <c r="DC67" s="274"/>
    </row>
    <row r="68" spans="2:107" ht="15" hidden="1" customHeight="1" x14ac:dyDescent="0.35">
      <c r="B68" s="718"/>
      <c r="C68" s="315" t="s">
        <v>67</v>
      </c>
      <c r="D68" s="315"/>
      <c r="E68" s="316" t="s">
        <v>69</v>
      </c>
      <c r="F68" s="317"/>
      <c r="G68" s="314" t="str">
        <f>IF(COUNTA(H68:DC68)=0,"",IF(OR(LARGE(H68:DC68,1)&gt;365,SMALL(H68:DC68,1)&lt;0),"ERRO",""))</f>
        <v/>
      </c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  <c r="AR68" s="277"/>
      <c r="AS68" s="277"/>
      <c r="AT68" s="277"/>
      <c r="AU68" s="277"/>
      <c r="AV68" s="277"/>
      <c r="AW68" s="277"/>
      <c r="AX68" s="277"/>
      <c r="AY68" s="277"/>
      <c r="AZ68" s="277"/>
      <c r="BA68" s="277"/>
      <c r="BB68" s="277"/>
      <c r="BC68" s="277"/>
      <c r="BD68" s="277"/>
      <c r="BE68" s="277"/>
      <c r="BF68" s="277"/>
      <c r="BG68" s="277"/>
      <c r="BH68" s="277"/>
      <c r="BI68" s="277"/>
      <c r="BJ68" s="277"/>
      <c r="BK68" s="277"/>
      <c r="BL68" s="277"/>
      <c r="BM68" s="277"/>
      <c r="BN68" s="277"/>
      <c r="BO68" s="277"/>
      <c r="BP68" s="277"/>
      <c r="BQ68" s="277"/>
      <c r="BR68" s="277"/>
      <c r="BS68" s="277"/>
      <c r="BT68" s="277"/>
      <c r="BU68" s="277"/>
      <c r="BV68" s="277"/>
      <c r="BW68" s="277"/>
      <c r="BX68" s="277"/>
      <c r="BY68" s="277"/>
      <c r="BZ68" s="277"/>
      <c r="CA68" s="277"/>
      <c r="CB68" s="277"/>
      <c r="CC68" s="277"/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277"/>
      <c r="DB68" s="277"/>
      <c r="DC68" s="277"/>
    </row>
    <row r="69" spans="2:107" ht="15" hidden="1" customHeight="1" x14ac:dyDescent="0.35">
      <c r="B69" s="720"/>
      <c r="C69" s="304" t="s">
        <v>56</v>
      </c>
      <c r="D69" s="304"/>
      <c r="E69" s="305" t="s">
        <v>58</v>
      </c>
      <c r="F69" s="317" t="s">
        <v>873</v>
      </c>
      <c r="G69" s="314" t="str">
        <f>IF(COUNTA(H69:DC69)=0,"",IF(OR(LARGE(H69:DC69,1)&gt;8760,SMALL(H69:DC69,1)&lt;0),"ERRO",""))</f>
        <v/>
      </c>
      <c r="H69" s="312">
        <f>H67*H68</f>
        <v>0</v>
      </c>
      <c r="I69" s="312">
        <f t="shared" ref="I69:DC69" si="66">I67*I68</f>
        <v>0</v>
      </c>
      <c r="J69" s="312">
        <f t="shared" si="66"/>
        <v>0</v>
      </c>
      <c r="K69" s="312">
        <f t="shared" si="66"/>
        <v>0</v>
      </c>
      <c r="L69" s="312">
        <f t="shared" si="66"/>
        <v>0</v>
      </c>
      <c r="M69" s="312">
        <f t="shared" si="66"/>
        <v>0</v>
      </c>
      <c r="N69" s="312">
        <f t="shared" si="66"/>
        <v>0</v>
      </c>
      <c r="O69" s="312">
        <f t="shared" si="66"/>
        <v>0</v>
      </c>
      <c r="P69" s="312">
        <f t="shared" si="66"/>
        <v>0</v>
      </c>
      <c r="Q69" s="312">
        <f t="shared" si="66"/>
        <v>0</v>
      </c>
      <c r="R69" s="312">
        <f t="shared" si="66"/>
        <v>0</v>
      </c>
      <c r="S69" s="312">
        <f t="shared" si="66"/>
        <v>0</v>
      </c>
      <c r="T69" s="312">
        <f t="shared" si="66"/>
        <v>0</v>
      </c>
      <c r="U69" s="312">
        <f t="shared" si="66"/>
        <v>0</v>
      </c>
      <c r="V69" s="312">
        <f t="shared" si="66"/>
        <v>0</v>
      </c>
      <c r="W69" s="312">
        <f t="shared" si="66"/>
        <v>0</v>
      </c>
      <c r="X69" s="312">
        <f t="shared" si="66"/>
        <v>0</v>
      </c>
      <c r="Y69" s="312">
        <f t="shared" si="66"/>
        <v>0</v>
      </c>
      <c r="Z69" s="312">
        <f t="shared" si="66"/>
        <v>0</v>
      </c>
      <c r="AA69" s="312">
        <f t="shared" si="66"/>
        <v>0</v>
      </c>
      <c r="AB69" s="312">
        <f t="shared" si="66"/>
        <v>0</v>
      </c>
      <c r="AC69" s="312">
        <f t="shared" si="66"/>
        <v>0</v>
      </c>
      <c r="AD69" s="312">
        <f t="shared" si="66"/>
        <v>0</v>
      </c>
      <c r="AE69" s="312">
        <f t="shared" si="66"/>
        <v>0</v>
      </c>
      <c r="AF69" s="312">
        <f t="shared" si="66"/>
        <v>0</v>
      </c>
      <c r="AG69" s="312">
        <f t="shared" si="66"/>
        <v>0</v>
      </c>
      <c r="AH69" s="312">
        <f t="shared" si="66"/>
        <v>0</v>
      </c>
      <c r="AI69" s="312">
        <f t="shared" si="66"/>
        <v>0</v>
      </c>
      <c r="AJ69" s="312">
        <f t="shared" si="66"/>
        <v>0</v>
      </c>
      <c r="AK69" s="312">
        <f t="shared" si="66"/>
        <v>0</v>
      </c>
      <c r="AL69" s="312">
        <f t="shared" si="66"/>
        <v>0</v>
      </c>
      <c r="AM69" s="312">
        <f t="shared" si="66"/>
        <v>0</v>
      </c>
      <c r="AN69" s="312">
        <f t="shared" si="66"/>
        <v>0</v>
      </c>
      <c r="AO69" s="312">
        <f t="shared" si="66"/>
        <v>0</v>
      </c>
      <c r="AP69" s="312">
        <f t="shared" si="66"/>
        <v>0</v>
      </c>
      <c r="AQ69" s="312">
        <f t="shared" si="66"/>
        <v>0</v>
      </c>
      <c r="AR69" s="312">
        <f t="shared" si="66"/>
        <v>0</v>
      </c>
      <c r="AS69" s="312">
        <f t="shared" si="66"/>
        <v>0</v>
      </c>
      <c r="AT69" s="312">
        <f t="shared" si="66"/>
        <v>0</v>
      </c>
      <c r="AU69" s="312">
        <f t="shared" si="66"/>
        <v>0</v>
      </c>
      <c r="AV69" s="312">
        <f t="shared" si="66"/>
        <v>0</v>
      </c>
      <c r="AW69" s="312">
        <f t="shared" si="66"/>
        <v>0</v>
      </c>
      <c r="AX69" s="312">
        <f t="shared" si="66"/>
        <v>0</v>
      </c>
      <c r="AY69" s="312">
        <f t="shared" si="66"/>
        <v>0</v>
      </c>
      <c r="AZ69" s="312">
        <f t="shared" si="66"/>
        <v>0</v>
      </c>
      <c r="BA69" s="312">
        <f t="shared" si="66"/>
        <v>0</v>
      </c>
      <c r="BB69" s="312">
        <f t="shared" si="66"/>
        <v>0</v>
      </c>
      <c r="BC69" s="312">
        <f t="shared" si="66"/>
        <v>0</v>
      </c>
      <c r="BD69" s="312">
        <f t="shared" si="66"/>
        <v>0</v>
      </c>
      <c r="BE69" s="312"/>
      <c r="BF69" s="312"/>
      <c r="BG69" s="312"/>
      <c r="BH69" s="312"/>
      <c r="BI69" s="312"/>
      <c r="BJ69" s="312"/>
      <c r="BK69" s="312"/>
      <c r="BL69" s="312"/>
      <c r="BM69" s="312"/>
      <c r="BN69" s="312"/>
      <c r="BO69" s="312"/>
      <c r="BP69" s="312"/>
      <c r="BQ69" s="312"/>
      <c r="BR69" s="312"/>
      <c r="BS69" s="312"/>
      <c r="BT69" s="312"/>
      <c r="BU69" s="312"/>
      <c r="BV69" s="312"/>
      <c r="BW69" s="312"/>
      <c r="BX69" s="312"/>
      <c r="BY69" s="312"/>
      <c r="BZ69" s="312"/>
      <c r="CA69" s="312"/>
      <c r="CB69" s="312"/>
      <c r="CC69" s="312"/>
      <c r="CD69" s="312"/>
      <c r="CE69" s="312"/>
      <c r="CF69" s="312"/>
      <c r="CG69" s="312"/>
      <c r="CH69" s="312"/>
      <c r="CI69" s="312"/>
      <c r="CJ69" s="312"/>
      <c r="CK69" s="312"/>
      <c r="CL69" s="312"/>
      <c r="CM69" s="312"/>
      <c r="CN69" s="312"/>
      <c r="CO69" s="312"/>
      <c r="CP69" s="312"/>
      <c r="CQ69" s="312"/>
      <c r="CR69" s="312"/>
      <c r="CS69" s="312"/>
      <c r="CT69" s="312"/>
      <c r="CU69" s="312"/>
      <c r="CV69" s="312"/>
      <c r="CW69" s="312"/>
      <c r="CX69" s="312"/>
      <c r="CY69" s="312"/>
      <c r="CZ69" s="312"/>
      <c r="DA69" s="312"/>
      <c r="DB69" s="312"/>
      <c r="DC69" s="312">
        <f t="shared" si="66"/>
        <v>0</v>
      </c>
    </row>
    <row r="70" spans="2:107" ht="15" hidden="1" customHeight="1" x14ac:dyDescent="0.35">
      <c r="B70" s="882">
        <v>36</v>
      </c>
      <c r="C70" s="304" t="s">
        <v>643</v>
      </c>
      <c r="D70" s="304"/>
      <c r="E70" s="305" t="s">
        <v>5</v>
      </c>
      <c r="F70" s="317" t="s">
        <v>1060</v>
      </c>
      <c r="G70" s="338">
        <f>SUM(H70:DC70)</f>
        <v>0</v>
      </c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  <c r="AU70" s="277"/>
      <c r="AV70" s="277"/>
      <c r="AW70" s="277"/>
      <c r="AX70" s="277"/>
      <c r="AY70" s="277"/>
      <c r="AZ70" s="277"/>
      <c r="BA70" s="277"/>
      <c r="BB70" s="277"/>
      <c r="BC70" s="277"/>
      <c r="BD70" s="277"/>
      <c r="BE70" s="277"/>
      <c r="BF70" s="277"/>
      <c r="BG70" s="277"/>
      <c r="BH70" s="277"/>
      <c r="BI70" s="277"/>
      <c r="BJ70" s="277"/>
      <c r="BK70" s="277"/>
      <c r="BL70" s="277"/>
      <c r="BM70" s="277"/>
      <c r="BN70" s="277"/>
      <c r="BO70" s="277"/>
      <c r="BP70" s="277"/>
      <c r="BQ70" s="277"/>
      <c r="BR70" s="277"/>
      <c r="BS70" s="277"/>
      <c r="BT70" s="277"/>
      <c r="BU70" s="277"/>
      <c r="BV70" s="277"/>
      <c r="BW70" s="277"/>
      <c r="BX70" s="277"/>
      <c r="BY70" s="277"/>
      <c r="BZ70" s="277"/>
      <c r="CA70" s="277"/>
      <c r="CB70" s="277"/>
      <c r="CC70" s="277"/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277"/>
      <c r="DB70" s="277"/>
      <c r="DC70" s="277"/>
    </row>
    <row r="71" spans="2:107" ht="15" hidden="1" customHeight="1" x14ac:dyDescent="0.35">
      <c r="B71" s="720"/>
      <c r="C71" s="304" t="s">
        <v>60</v>
      </c>
      <c r="D71" s="304"/>
      <c r="E71" s="305"/>
      <c r="F71" s="317" t="s">
        <v>73</v>
      </c>
      <c r="G71" s="314" t="str">
        <f>IF(COUNTA(H71:DC71)=0,"",IF(OR(LARGE(H71:DC71,1)&gt;1,SMALL(H71:DC71,1)&lt;0),"ERRO",""))</f>
        <v/>
      </c>
      <c r="H71" s="312">
        <f>IF(H63=0,0,H70/H63)</f>
        <v>0</v>
      </c>
      <c r="I71" s="312">
        <f t="shared" ref="I71:DC71" si="67">IF(I63=0,0,I70/I63)</f>
        <v>0</v>
      </c>
      <c r="J71" s="312">
        <f t="shared" si="67"/>
        <v>0</v>
      </c>
      <c r="K71" s="312">
        <f t="shared" si="67"/>
        <v>0</v>
      </c>
      <c r="L71" s="312">
        <f t="shared" si="67"/>
        <v>0</v>
      </c>
      <c r="M71" s="312">
        <f t="shared" si="67"/>
        <v>0</v>
      </c>
      <c r="N71" s="312">
        <f t="shared" si="67"/>
        <v>0</v>
      </c>
      <c r="O71" s="312">
        <f t="shared" si="67"/>
        <v>0</v>
      </c>
      <c r="P71" s="312">
        <f t="shared" si="67"/>
        <v>0</v>
      </c>
      <c r="Q71" s="312">
        <f t="shared" si="67"/>
        <v>0</v>
      </c>
      <c r="R71" s="312">
        <f t="shared" si="67"/>
        <v>0</v>
      </c>
      <c r="S71" s="312">
        <f t="shared" si="67"/>
        <v>0</v>
      </c>
      <c r="T71" s="312">
        <f t="shared" si="67"/>
        <v>0</v>
      </c>
      <c r="U71" s="312">
        <f t="shared" si="67"/>
        <v>0</v>
      </c>
      <c r="V71" s="312">
        <f t="shared" si="67"/>
        <v>0</v>
      </c>
      <c r="W71" s="312">
        <f t="shared" si="67"/>
        <v>0</v>
      </c>
      <c r="X71" s="312">
        <f t="shared" si="67"/>
        <v>0</v>
      </c>
      <c r="Y71" s="312">
        <f t="shared" si="67"/>
        <v>0</v>
      </c>
      <c r="Z71" s="312">
        <f t="shared" si="67"/>
        <v>0</v>
      </c>
      <c r="AA71" s="312">
        <f t="shared" si="67"/>
        <v>0</v>
      </c>
      <c r="AB71" s="312">
        <f t="shared" si="67"/>
        <v>0</v>
      </c>
      <c r="AC71" s="312">
        <f t="shared" si="67"/>
        <v>0</v>
      </c>
      <c r="AD71" s="312">
        <f t="shared" si="67"/>
        <v>0</v>
      </c>
      <c r="AE71" s="312">
        <f t="shared" si="67"/>
        <v>0</v>
      </c>
      <c r="AF71" s="312">
        <f t="shared" si="67"/>
        <v>0</v>
      </c>
      <c r="AG71" s="312">
        <f t="shared" si="67"/>
        <v>0</v>
      </c>
      <c r="AH71" s="312">
        <f t="shared" si="67"/>
        <v>0</v>
      </c>
      <c r="AI71" s="312">
        <f t="shared" si="67"/>
        <v>0</v>
      </c>
      <c r="AJ71" s="312">
        <f t="shared" si="67"/>
        <v>0</v>
      </c>
      <c r="AK71" s="312">
        <f t="shared" si="67"/>
        <v>0</v>
      </c>
      <c r="AL71" s="312">
        <f t="shared" si="67"/>
        <v>0</v>
      </c>
      <c r="AM71" s="312">
        <f t="shared" si="67"/>
        <v>0</v>
      </c>
      <c r="AN71" s="312">
        <f t="shared" si="67"/>
        <v>0</v>
      </c>
      <c r="AO71" s="312">
        <f t="shared" si="67"/>
        <v>0</v>
      </c>
      <c r="AP71" s="312">
        <f t="shared" si="67"/>
        <v>0</v>
      </c>
      <c r="AQ71" s="312">
        <f t="shared" si="67"/>
        <v>0</v>
      </c>
      <c r="AR71" s="312">
        <f t="shared" si="67"/>
        <v>0</v>
      </c>
      <c r="AS71" s="312">
        <f t="shared" si="67"/>
        <v>0</v>
      </c>
      <c r="AT71" s="312">
        <f t="shared" si="67"/>
        <v>0</v>
      </c>
      <c r="AU71" s="312">
        <f t="shared" si="67"/>
        <v>0</v>
      </c>
      <c r="AV71" s="312">
        <f t="shared" si="67"/>
        <v>0</v>
      </c>
      <c r="AW71" s="312">
        <f t="shared" si="67"/>
        <v>0</v>
      </c>
      <c r="AX71" s="312">
        <f t="shared" si="67"/>
        <v>0</v>
      </c>
      <c r="AY71" s="312">
        <f t="shared" si="67"/>
        <v>0</v>
      </c>
      <c r="AZ71" s="312">
        <f t="shared" si="67"/>
        <v>0</v>
      </c>
      <c r="BA71" s="312">
        <f t="shared" si="67"/>
        <v>0</v>
      </c>
      <c r="BB71" s="312">
        <f t="shared" si="67"/>
        <v>0</v>
      </c>
      <c r="BC71" s="312">
        <f t="shared" si="67"/>
        <v>0</v>
      </c>
      <c r="BD71" s="312">
        <f t="shared" si="67"/>
        <v>0</v>
      </c>
      <c r="BE71" s="312"/>
      <c r="BF71" s="312"/>
      <c r="BG71" s="312"/>
      <c r="BH71" s="312"/>
      <c r="BI71" s="312"/>
      <c r="BJ71" s="312"/>
      <c r="BK71" s="312"/>
      <c r="BL71" s="312"/>
      <c r="BM71" s="312"/>
      <c r="BN71" s="312"/>
      <c r="BO71" s="312"/>
      <c r="BP71" s="312"/>
      <c r="BQ71" s="312"/>
      <c r="BR71" s="312"/>
      <c r="BS71" s="312"/>
      <c r="BT71" s="312"/>
      <c r="BU71" s="312"/>
      <c r="BV71" s="312"/>
      <c r="BW71" s="312"/>
      <c r="BX71" s="312"/>
      <c r="BY71" s="312"/>
      <c r="BZ71" s="312"/>
      <c r="CA71" s="312"/>
      <c r="CB71" s="312"/>
      <c r="CC71" s="312"/>
      <c r="CD71" s="312"/>
      <c r="CE71" s="312"/>
      <c r="CF71" s="312"/>
      <c r="CG71" s="312"/>
      <c r="CH71" s="312"/>
      <c r="CI71" s="312"/>
      <c r="CJ71" s="312"/>
      <c r="CK71" s="312"/>
      <c r="CL71" s="312"/>
      <c r="CM71" s="312"/>
      <c r="CN71" s="312"/>
      <c r="CO71" s="312"/>
      <c r="CP71" s="312"/>
      <c r="CQ71" s="312"/>
      <c r="CR71" s="312"/>
      <c r="CS71" s="312"/>
      <c r="CT71" s="312"/>
      <c r="CU71" s="312"/>
      <c r="CV71" s="312"/>
      <c r="CW71" s="312"/>
      <c r="CX71" s="312"/>
      <c r="CY71" s="312"/>
      <c r="CZ71" s="312"/>
      <c r="DA71" s="312"/>
      <c r="DB71" s="312"/>
      <c r="DC71" s="312">
        <f t="shared" si="67"/>
        <v>0</v>
      </c>
    </row>
    <row r="72" spans="2:107" ht="15" hidden="1" customHeight="1" x14ac:dyDescent="0.35">
      <c r="B72" s="299">
        <v>37</v>
      </c>
      <c r="C72" s="304" t="s">
        <v>61</v>
      </c>
      <c r="D72" s="304"/>
      <c r="E72" s="305" t="s">
        <v>4</v>
      </c>
      <c r="F72" s="317" t="s">
        <v>1061</v>
      </c>
      <c r="G72" s="311">
        <f>SUM(H72:DC72)</f>
        <v>0</v>
      </c>
      <c r="H72" s="318">
        <f>(H66*H69)/1000</f>
        <v>0</v>
      </c>
      <c r="I72" s="318">
        <f t="shared" ref="I72:DC72" si="68">(I66*I69)/1000</f>
        <v>0</v>
      </c>
      <c r="J72" s="318">
        <f t="shared" si="68"/>
        <v>0</v>
      </c>
      <c r="K72" s="318">
        <f t="shared" si="68"/>
        <v>0</v>
      </c>
      <c r="L72" s="318">
        <f t="shared" si="68"/>
        <v>0</v>
      </c>
      <c r="M72" s="318">
        <f t="shared" si="68"/>
        <v>0</v>
      </c>
      <c r="N72" s="318">
        <f t="shared" si="68"/>
        <v>0</v>
      </c>
      <c r="O72" s="318">
        <f t="shared" si="68"/>
        <v>0</v>
      </c>
      <c r="P72" s="318">
        <f t="shared" si="68"/>
        <v>0</v>
      </c>
      <c r="Q72" s="318">
        <f t="shared" si="68"/>
        <v>0</v>
      </c>
      <c r="R72" s="318">
        <f t="shared" si="68"/>
        <v>0</v>
      </c>
      <c r="S72" s="318">
        <f t="shared" si="68"/>
        <v>0</v>
      </c>
      <c r="T72" s="318">
        <f t="shared" si="68"/>
        <v>0</v>
      </c>
      <c r="U72" s="318">
        <f t="shared" si="68"/>
        <v>0</v>
      </c>
      <c r="V72" s="318">
        <f t="shared" si="68"/>
        <v>0</v>
      </c>
      <c r="W72" s="318">
        <f t="shared" si="68"/>
        <v>0</v>
      </c>
      <c r="X72" s="318">
        <f t="shared" si="68"/>
        <v>0</v>
      </c>
      <c r="Y72" s="318">
        <f t="shared" si="68"/>
        <v>0</v>
      </c>
      <c r="Z72" s="318">
        <f t="shared" si="68"/>
        <v>0</v>
      </c>
      <c r="AA72" s="318">
        <f t="shared" si="68"/>
        <v>0</v>
      </c>
      <c r="AB72" s="318">
        <f t="shared" si="68"/>
        <v>0</v>
      </c>
      <c r="AC72" s="318">
        <f t="shared" si="68"/>
        <v>0</v>
      </c>
      <c r="AD72" s="318">
        <f t="shared" si="68"/>
        <v>0</v>
      </c>
      <c r="AE72" s="318">
        <f t="shared" si="68"/>
        <v>0</v>
      </c>
      <c r="AF72" s="318">
        <f t="shared" si="68"/>
        <v>0</v>
      </c>
      <c r="AG72" s="318">
        <f t="shared" si="68"/>
        <v>0</v>
      </c>
      <c r="AH72" s="318">
        <f t="shared" si="68"/>
        <v>0</v>
      </c>
      <c r="AI72" s="318">
        <f t="shared" si="68"/>
        <v>0</v>
      </c>
      <c r="AJ72" s="318">
        <f t="shared" si="68"/>
        <v>0</v>
      </c>
      <c r="AK72" s="318">
        <f t="shared" si="68"/>
        <v>0</v>
      </c>
      <c r="AL72" s="318">
        <f t="shared" si="68"/>
        <v>0</v>
      </c>
      <c r="AM72" s="318">
        <f t="shared" si="68"/>
        <v>0</v>
      </c>
      <c r="AN72" s="318">
        <f t="shared" si="68"/>
        <v>0</v>
      </c>
      <c r="AO72" s="318">
        <f t="shared" si="68"/>
        <v>0</v>
      </c>
      <c r="AP72" s="318">
        <f t="shared" si="68"/>
        <v>0</v>
      </c>
      <c r="AQ72" s="318">
        <f t="shared" si="68"/>
        <v>0</v>
      </c>
      <c r="AR72" s="318">
        <f t="shared" si="68"/>
        <v>0</v>
      </c>
      <c r="AS72" s="318">
        <f t="shared" si="68"/>
        <v>0</v>
      </c>
      <c r="AT72" s="318">
        <f t="shared" si="68"/>
        <v>0</v>
      </c>
      <c r="AU72" s="318">
        <f t="shared" si="68"/>
        <v>0</v>
      </c>
      <c r="AV72" s="318">
        <f t="shared" si="68"/>
        <v>0</v>
      </c>
      <c r="AW72" s="318">
        <f t="shared" si="68"/>
        <v>0</v>
      </c>
      <c r="AX72" s="318">
        <f t="shared" si="68"/>
        <v>0</v>
      </c>
      <c r="AY72" s="318">
        <f t="shared" si="68"/>
        <v>0</v>
      </c>
      <c r="AZ72" s="318">
        <f t="shared" si="68"/>
        <v>0</v>
      </c>
      <c r="BA72" s="318">
        <f t="shared" si="68"/>
        <v>0</v>
      </c>
      <c r="BB72" s="318">
        <f t="shared" si="68"/>
        <v>0</v>
      </c>
      <c r="BC72" s="318">
        <f t="shared" si="68"/>
        <v>0</v>
      </c>
      <c r="BD72" s="318">
        <f t="shared" si="68"/>
        <v>0</v>
      </c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8"/>
      <c r="BV72" s="318"/>
      <c r="BW72" s="318"/>
      <c r="BX72" s="318"/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318"/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318"/>
      <c r="CU72" s="318"/>
      <c r="CV72" s="318"/>
      <c r="CW72" s="318"/>
      <c r="CX72" s="318"/>
      <c r="CY72" s="318"/>
      <c r="CZ72" s="318"/>
      <c r="DA72" s="318"/>
      <c r="DB72" s="318"/>
      <c r="DC72" s="318">
        <f t="shared" si="68"/>
        <v>0</v>
      </c>
    </row>
    <row r="73" spans="2:107" ht="15" hidden="1" customHeight="1" x14ac:dyDescent="0.35">
      <c r="B73" s="299">
        <v>38</v>
      </c>
      <c r="C73" s="304" t="s">
        <v>127</v>
      </c>
      <c r="D73" s="304"/>
      <c r="E73" s="305" t="s">
        <v>71</v>
      </c>
      <c r="F73" s="317" t="s">
        <v>1064</v>
      </c>
      <c r="G73" s="319">
        <f t="shared" ref="G73:AL73" si="69">IF(OR(G21=0,G72=0),0,(G72-G21)/G21)</f>
        <v>0</v>
      </c>
      <c r="H73" s="320">
        <f t="shared" si="69"/>
        <v>0</v>
      </c>
      <c r="I73" s="320">
        <f t="shared" si="69"/>
        <v>0</v>
      </c>
      <c r="J73" s="320">
        <f t="shared" si="69"/>
        <v>0</v>
      </c>
      <c r="K73" s="320">
        <f t="shared" si="69"/>
        <v>0</v>
      </c>
      <c r="L73" s="320">
        <f t="shared" si="69"/>
        <v>0</v>
      </c>
      <c r="M73" s="320">
        <f t="shared" si="69"/>
        <v>0</v>
      </c>
      <c r="N73" s="320">
        <f t="shared" si="69"/>
        <v>0</v>
      </c>
      <c r="O73" s="320">
        <f t="shared" si="69"/>
        <v>0</v>
      </c>
      <c r="P73" s="320">
        <f t="shared" si="69"/>
        <v>0</v>
      </c>
      <c r="Q73" s="320">
        <f t="shared" si="69"/>
        <v>0</v>
      </c>
      <c r="R73" s="320">
        <f t="shared" si="69"/>
        <v>0</v>
      </c>
      <c r="S73" s="320">
        <f t="shared" si="69"/>
        <v>0</v>
      </c>
      <c r="T73" s="320">
        <f t="shared" si="69"/>
        <v>0</v>
      </c>
      <c r="U73" s="320">
        <f t="shared" si="69"/>
        <v>0</v>
      </c>
      <c r="V73" s="320">
        <f t="shared" si="69"/>
        <v>0</v>
      </c>
      <c r="W73" s="320">
        <f t="shared" si="69"/>
        <v>0</v>
      </c>
      <c r="X73" s="320">
        <f t="shared" si="69"/>
        <v>0</v>
      </c>
      <c r="Y73" s="320">
        <f t="shared" si="69"/>
        <v>0</v>
      </c>
      <c r="Z73" s="320">
        <f t="shared" si="69"/>
        <v>0</v>
      </c>
      <c r="AA73" s="320">
        <f t="shared" si="69"/>
        <v>0</v>
      </c>
      <c r="AB73" s="320">
        <f t="shared" si="69"/>
        <v>0</v>
      </c>
      <c r="AC73" s="320">
        <f t="shared" si="69"/>
        <v>0</v>
      </c>
      <c r="AD73" s="320">
        <f t="shared" si="69"/>
        <v>0</v>
      </c>
      <c r="AE73" s="320">
        <f t="shared" si="69"/>
        <v>0</v>
      </c>
      <c r="AF73" s="320">
        <f t="shared" si="69"/>
        <v>0</v>
      </c>
      <c r="AG73" s="320">
        <f t="shared" si="69"/>
        <v>0</v>
      </c>
      <c r="AH73" s="320">
        <f t="shared" si="69"/>
        <v>0</v>
      </c>
      <c r="AI73" s="320">
        <f t="shared" si="69"/>
        <v>0</v>
      </c>
      <c r="AJ73" s="320">
        <f t="shared" si="69"/>
        <v>0</v>
      </c>
      <c r="AK73" s="320">
        <f t="shared" si="69"/>
        <v>0</v>
      </c>
      <c r="AL73" s="320">
        <f t="shared" si="69"/>
        <v>0</v>
      </c>
      <c r="AM73" s="320">
        <f t="shared" ref="AM73:BD73" si="70">IF(OR(AM21=0,AM72=0),0,(AM72-AM21)/AM21)</f>
        <v>0</v>
      </c>
      <c r="AN73" s="320">
        <f t="shared" si="70"/>
        <v>0</v>
      </c>
      <c r="AO73" s="320">
        <f t="shared" si="70"/>
        <v>0</v>
      </c>
      <c r="AP73" s="320">
        <f t="shared" si="70"/>
        <v>0</v>
      </c>
      <c r="AQ73" s="320">
        <f t="shared" si="70"/>
        <v>0</v>
      </c>
      <c r="AR73" s="320">
        <f t="shared" si="70"/>
        <v>0</v>
      </c>
      <c r="AS73" s="320">
        <f t="shared" si="70"/>
        <v>0</v>
      </c>
      <c r="AT73" s="320">
        <f t="shared" si="70"/>
        <v>0</v>
      </c>
      <c r="AU73" s="320">
        <f t="shared" si="70"/>
        <v>0</v>
      </c>
      <c r="AV73" s="320">
        <f t="shared" si="70"/>
        <v>0</v>
      </c>
      <c r="AW73" s="320">
        <f t="shared" si="70"/>
        <v>0</v>
      </c>
      <c r="AX73" s="320">
        <f t="shared" si="70"/>
        <v>0</v>
      </c>
      <c r="AY73" s="320">
        <f t="shared" si="70"/>
        <v>0</v>
      </c>
      <c r="AZ73" s="320">
        <f t="shared" si="70"/>
        <v>0</v>
      </c>
      <c r="BA73" s="320">
        <f t="shared" si="70"/>
        <v>0</v>
      </c>
      <c r="BB73" s="320">
        <f t="shared" si="70"/>
        <v>0</v>
      </c>
      <c r="BC73" s="320">
        <f t="shared" si="70"/>
        <v>0</v>
      </c>
      <c r="BD73" s="320">
        <f t="shared" si="70"/>
        <v>0</v>
      </c>
      <c r="BE73" s="320"/>
      <c r="BF73" s="320"/>
      <c r="BG73" s="320"/>
      <c r="BH73" s="320"/>
      <c r="BI73" s="320"/>
      <c r="BJ73" s="320"/>
      <c r="BK73" s="320"/>
      <c r="BL73" s="320"/>
      <c r="BM73" s="320"/>
      <c r="BN73" s="320"/>
      <c r="BO73" s="320"/>
      <c r="BP73" s="320"/>
      <c r="BQ73" s="320"/>
      <c r="BR73" s="320"/>
      <c r="BS73" s="320"/>
      <c r="BT73" s="320"/>
      <c r="BU73" s="320"/>
      <c r="BV73" s="320"/>
      <c r="BW73" s="320"/>
      <c r="BX73" s="320"/>
      <c r="BY73" s="320"/>
      <c r="BZ73" s="320"/>
      <c r="CA73" s="320"/>
      <c r="CB73" s="320"/>
      <c r="CC73" s="320"/>
      <c r="CD73" s="320"/>
      <c r="CE73" s="320"/>
      <c r="CF73" s="320"/>
      <c r="CG73" s="320"/>
      <c r="CH73" s="320"/>
      <c r="CI73" s="320"/>
      <c r="CJ73" s="320"/>
      <c r="CK73" s="320"/>
      <c r="CL73" s="320"/>
      <c r="CM73" s="320"/>
      <c r="CN73" s="320"/>
      <c r="CO73" s="320"/>
      <c r="CP73" s="320"/>
      <c r="CQ73" s="320"/>
      <c r="CR73" s="320"/>
      <c r="CS73" s="320"/>
      <c r="CT73" s="320"/>
      <c r="CU73" s="320"/>
      <c r="CV73" s="320"/>
      <c r="CW73" s="320"/>
      <c r="CX73" s="320"/>
      <c r="CY73" s="320"/>
      <c r="CZ73" s="320"/>
      <c r="DA73" s="320"/>
      <c r="DB73" s="320"/>
      <c r="DC73" s="320">
        <f>IF(OR(DC21=0,DC72=0),0,(DC72-DC21)/DC21)</f>
        <v>0</v>
      </c>
    </row>
    <row r="74" spans="2:107" ht="15" hidden="1" customHeight="1" x14ac:dyDescent="0.35">
      <c r="B74" s="299">
        <v>39</v>
      </c>
      <c r="C74" s="304" t="s">
        <v>62</v>
      </c>
      <c r="D74" s="304"/>
      <c r="E74" s="305" t="s">
        <v>5</v>
      </c>
      <c r="F74" s="317" t="s">
        <v>874</v>
      </c>
      <c r="G74" s="311">
        <f>SUM(H74:DC74)</f>
        <v>0</v>
      </c>
      <c r="H74" s="318">
        <f>H63*H71</f>
        <v>0</v>
      </c>
      <c r="I74" s="318">
        <f t="shared" ref="I74:DC74" si="71">I63*I71</f>
        <v>0</v>
      </c>
      <c r="J74" s="318">
        <f t="shared" si="71"/>
        <v>0</v>
      </c>
      <c r="K74" s="318">
        <f t="shared" si="71"/>
        <v>0</v>
      </c>
      <c r="L74" s="318">
        <f t="shared" si="71"/>
        <v>0</v>
      </c>
      <c r="M74" s="318">
        <f t="shared" si="71"/>
        <v>0</v>
      </c>
      <c r="N74" s="318">
        <f t="shared" si="71"/>
        <v>0</v>
      </c>
      <c r="O74" s="318">
        <f t="shared" si="71"/>
        <v>0</v>
      </c>
      <c r="P74" s="318">
        <f t="shared" si="71"/>
        <v>0</v>
      </c>
      <c r="Q74" s="318">
        <f t="shared" si="71"/>
        <v>0</v>
      </c>
      <c r="R74" s="318">
        <f t="shared" si="71"/>
        <v>0</v>
      </c>
      <c r="S74" s="318">
        <f t="shared" si="71"/>
        <v>0</v>
      </c>
      <c r="T74" s="318">
        <f t="shared" si="71"/>
        <v>0</v>
      </c>
      <c r="U74" s="318">
        <f t="shared" si="71"/>
        <v>0</v>
      </c>
      <c r="V74" s="318">
        <f t="shared" si="71"/>
        <v>0</v>
      </c>
      <c r="W74" s="318">
        <f t="shared" si="71"/>
        <v>0</v>
      </c>
      <c r="X74" s="318">
        <f t="shared" si="71"/>
        <v>0</v>
      </c>
      <c r="Y74" s="318">
        <f t="shared" si="71"/>
        <v>0</v>
      </c>
      <c r="Z74" s="318">
        <f t="shared" si="71"/>
        <v>0</v>
      </c>
      <c r="AA74" s="318">
        <f t="shared" si="71"/>
        <v>0</v>
      </c>
      <c r="AB74" s="318">
        <f t="shared" si="71"/>
        <v>0</v>
      </c>
      <c r="AC74" s="318">
        <f t="shared" si="71"/>
        <v>0</v>
      </c>
      <c r="AD74" s="318">
        <f t="shared" si="71"/>
        <v>0</v>
      </c>
      <c r="AE74" s="318">
        <f t="shared" si="71"/>
        <v>0</v>
      </c>
      <c r="AF74" s="318">
        <f t="shared" si="71"/>
        <v>0</v>
      </c>
      <c r="AG74" s="318">
        <f t="shared" si="71"/>
        <v>0</v>
      </c>
      <c r="AH74" s="318">
        <f t="shared" si="71"/>
        <v>0</v>
      </c>
      <c r="AI74" s="318">
        <f t="shared" si="71"/>
        <v>0</v>
      </c>
      <c r="AJ74" s="318">
        <f t="shared" si="71"/>
        <v>0</v>
      </c>
      <c r="AK74" s="318">
        <f t="shared" si="71"/>
        <v>0</v>
      </c>
      <c r="AL74" s="318">
        <f t="shared" si="71"/>
        <v>0</v>
      </c>
      <c r="AM74" s="318">
        <f t="shared" si="71"/>
        <v>0</v>
      </c>
      <c r="AN74" s="318">
        <f t="shared" si="71"/>
        <v>0</v>
      </c>
      <c r="AO74" s="318">
        <f t="shared" si="71"/>
        <v>0</v>
      </c>
      <c r="AP74" s="318">
        <f t="shared" si="71"/>
        <v>0</v>
      </c>
      <c r="AQ74" s="318">
        <f t="shared" si="71"/>
        <v>0</v>
      </c>
      <c r="AR74" s="318">
        <f t="shared" si="71"/>
        <v>0</v>
      </c>
      <c r="AS74" s="318">
        <f t="shared" si="71"/>
        <v>0</v>
      </c>
      <c r="AT74" s="318">
        <f t="shared" si="71"/>
        <v>0</v>
      </c>
      <c r="AU74" s="318">
        <f t="shared" si="71"/>
        <v>0</v>
      </c>
      <c r="AV74" s="318">
        <f t="shared" si="71"/>
        <v>0</v>
      </c>
      <c r="AW74" s="318">
        <f t="shared" si="71"/>
        <v>0</v>
      </c>
      <c r="AX74" s="318">
        <f t="shared" si="71"/>
        <v>0</v>
      </c>
      <c r="AY74" s="318">
        <f t="shared" si="71"/>
        <v>0</v>
      </c>
      <c r="AZ74" s="318">
        <f t="shared" si="71"/>
        <v>0</v>
      </c>
      <c r="BA74" s="318">
        <f t="shared" si="71"/>
        <v>0</v>
      </c>
      <c r="BB74" s="318">
        <f t="shared" si="71"/>
        <v>0</v>
      </c>
      <c r="BC74" s="318">
        <f t="shared" si="71"/>
        <v>0</v>
      </c>
      <c r="BD74" s="318">
        <f t="shared" si="71"/>
        <v>0</v>
      </c>
      <c r="BE74" s="318"/>
      <c r="BF74" s="318"/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  <c r="BU74" s="318"/>
      <c r="BV74" s="318"/>
      <c r="BW74" s="318"/>
      <c r="BX74" s="318"/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318"/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318"/>
      <c r="CU74" s="318"/>
      <c r="CV74" s="318"/>
      <c r="CW74" s="318"/>
      <c r="CX74" s="318"/>
      <c r="CY74" s="318"/>
      <c r="CZ74" s="318"/>
      <c r="DA74" s="318"/>
      <c r="DB74" s="318"/>
      <c r="DC74" s="318">
        <f t="shared" si="71"/>
        <v>0</v>
      </c>
    </row>
    <row r="75" spans="2:107" ht="15" hidden="1" customHeight="1" x14ac:dyDescent="0.35">
      <c r="B75" s="299">
        <v>40</v>
      </c>
      <c r="C75" s="304" t="s">
        <v>128</v>
      </c>
      <c r="D75" s="304"/>
      <c r="E75" s="305" t="s">
        <v>71</v>
      </c>
      <c r="F75" s="317" t="s">
        <v>1065</v>
      </c>
      <c r="G75" s="319">
        <f t="shared" ref="G75:AL75" si="72">IF(OR(G22=0,G74=0),0,(G74-G22)/G22)</f>
        <v>0</v>
      </c>
      <c r="H75" s="320">
        <f t="shared" si="72"/>
        <v>0</v>
      </c>
      <c r="I75" s="320">
        <f t="shared" si="72"/>
        <v>0</v>
      </c>
      <c r="J75" s="320">
        <f t="shared" si="72"/>
        <v>0</v>
      </c>
      <c r="K75" s="320">
        <f t="shared" si="72"/>
        <v>0</v>
      </c>
      <c r="L75" s="320">
        <f t="shared" si="72"/>
        <v>0</v>
      </c>
      <c r="M75" s="320">
        <f t="shared" si="72"/>
        <v>0</v>
      </c>
      <c r="N75" s="320">
        <f t="shared" si="72"/>
        <v>0</v>
      </c>
      <c r="O75" s="320">
        <f t="shared" si="72"/>
        <v>0</v>
      </c>
      <c r="P75" s="320">
        <f t="shared" si="72"/>
        <v>0</v>
      </c>
      <c r="Q75" s="320">
        <f t="shared" si="72"/>
        <v>0</v>
      </c>
      <c r="R75" s="320">
        <f t="shared" si="72"/>
        <v>0</v>
      </c>
      <c r="S75" s="320">
        <f t="shared" si="72"/>
        <v>0</v>
      </c>
      <c r="T75" s="320">
        <f t="shared" si="72"/>
        <v>0</v>
      </c>
      <c r="U75" s="320">
        <f t="shared" si="72"/>
        <v>0</v>
      </c>
      <c r="V75" s="320">
        <f t="shared" si="72"/>
        <v>0</v>
      </c>
      <c r="W75" s="320">
        <f t="shared" si="72"/>
        <v>0</v>
      </c>
      <c r="X75" s="320">
        <f t="shared" si="72"/>
        <v>0</v>
      </c>
      <c r="Y75" s="320">
        <f t="shared" si="72"/>
        <v>0</v>
      </c>
      <c r="Z75" s="320">
        <f t="shared" si="72"/>
        <v>0</v>
      </c>
      <c r="AA75" s="320">
        <f t="shared" si="72"/>
        <v>0</v>
      </c>
      <c r="AB75" s="320">
        <f t="shared" si="72"/>
        <v>0</v>
      </c>
      <c r="AC75" s="320">
        <f t="shared" si="72"/>
        <v>0</v>
      </c>
      <c r="AD75" s="320">
        <f t="shared" si="72"/>
        <v>0</v>
      </c>
      <c r="AE75" s="320">
        <f t="shared" si="72"/>
        <v>0</v>
      </c>
      <c r="AF75" s="320">
        <f t="shared" si="72"/>
        <v>0</v>
      </c>
      <c r="AG75" s="320">
        <f t="shared" si="72"/>
        <v>0</v>
      </c>
      <c r="AH75" s="320">
        <f t="shared" si="72"/>
        <v>0</v>
      </c>
      <c r="AI75" s="320">
        <f t="shared" si="72"/>
        <v>0</v>
      </c>
      <c r="AJ75" s="320">
        <f t="shared" si="72"/>
        <v>0</v>
      </c>
      <c r="AK75" s="320">
        <f t="shared" si="72"/>
        <v>0</v>
      </c>
      <c r="AL75" s="320">
        <f t="shared" si="72"/>
        <v>0</v>
      </c>
      <c r="AM75" s="320">
        <f t="shared" ref="AM75:BD75" si="73">IF(OR(AM22=0,AM74=0),0,(AM74-AM22)/AM22)</f>
        <v>0</v>
      </c>
      <c r="AN75" s="320">
        <f t="shared" si="73"/>
        <v>0</v>
      </c>
      <c r="AO75" s="320">
        <f t="shared" si="73"/>
        <v>0</v>
      </c>
      <c r="AP75" s="320">
        <f t="shared" si="73"/>
        <v>0</v>
      </c>
      <c r="AQ75" s="320">
        <f t="shared" si="73"/>
        <v>0</v>
      </c>
      <c r="AR75" s="320">
        <f t="shared" si="73"/>
        <v>0</v>
      </c>
      <c r="AS75" s="320">
        <f t="shared" si="73"/>
        <v>0</v>
      </c>
      <c r="AT75" s="320">
        <f t="shared" si="73"/>
        <v>0</v>
      </c>
      <c r="AU75" s="320">
        <f t="shared" si="73"/>
        <v>0</v>
      </c>
      <c r="AV75" s="320">
        <f t="shared" si="73"/>
        <v>0</v>
      </c>
      <c r="AW75" s="320">
        <f t="shared" si="73"/>
        <v>0</v>
      </c>
      <c r="AX75" s="320">
        <f t="shared" si="73"/>
        <v>0</v>
      </c>
      <c r="AY75" s="320">
        <f t="shared" si="73"/>
        <v>0</v>
      </c>
      <c r="AZ75" s="320">
        <f t="shared" si="73"/>
        <v>0</v>
      </c>
      <c r="BA75" s="320">
        <f t="shared" si="73"/>
        <v>0</v>
      </c>
      <c r="BB75" s="320">
        <f t="shared" si="73"/>
        <v>0</v>
      </c>
      <c r="BC75" s="320">
        <f t="shared" si="73"/>
        <v>0</v>
      </c>
      <c r="BD75" s="320">
        <f t="shared" si="73"/>
        <v>0</v>
      </c>
      <c r="BE75" s="320"/>
      <c r="BF75" s="320"/>
      <c r="BG75" s="320"/>
      <c r="BH75" s="320"/>
      <c r="BI75" s="320"/>
      <c r="BJ75" s="320"/>
      <c r="BK75" s="320"/>
      <c r="BL75" s="320"/>
      <c r="BM75" s="320"/>
      <c r="BN75" s="320"/>
      <c r="BO75" s="320"/>
      <c r="BP75" s="320"/>
      <c r="BQ75" s="320"/>
      <c r="BR75" s="320"/>
      <c r="BS75" s="320"/>
      <c r="BT75" s="320"/>
      <c r="BU75" s="320"/>
      <c r="BV75" s="320"/>
      <c r="BW75" s="320"/>
      <c r="BX75" s="320"/>
      <c r="BY75" s="320"/>
      <c r="BZ75" s="320"/>
      <c r="CA75" s="320"/>
      <c r="CB75" s="320"/>
      <c r="CC75" s="320"/>
      <c r="CD75" s="320"/>
      <c r="CE75" s="320"/>
      <c r="CF75" s="320"/>
      <c r="CG75" s="320"/>
      <c r="CH75" s="320"/>
      <c r="CI75" s="320"/>
      <c r="CJ75" s="320"/>
      <c r="CK75" s="320"/>
      <c r="CL75" s="320"/>
      <c r="CM75" s="320"/>
      <c r="CN75" s="320"/>
      <c r="CO75" s="320"/>
      <c r="CP75" s="320"/>
      <c r="CQ75" s="320"/>
      <c r="CR75" s="320"/>
      <c r="CS75" s="320"/>
      <c r="CT75" s="320"/>
      <c r="CU75" s="320"/>
      <c r="CV75" s="320"/>
      <c r="CW75" s="320"/>
      <c r="CX75" s="320"/>
      <c r="CY75" s="320"/>
      <c r="CZ75" s="320"/>
      <c r="DA75" s="320"/>
      <c r="DB75" s="320"/>
      <c r="DC75" s="320">
        <f>IF(OR(DC22=0,DC74=0),0,(DC74-DC22)/DC22)</f>
        <v>0</v>
      </c>
    </row>
    <row r="76" spans="2:107" ht="15" hidden="1" customHeight="1" x14ac:dyDescent="0.35"/>
    <row r="77" spans="2:107" ht="15" hidden="1" customHeight="1" x14ac:dyDescent="0.35">
      <c r="B77" s="774" t="s">
        <v>981</v>
      </c>
      <c r="C77" s="775"/>
      <c r="D77" s="775"/>
      <c r="E77" s="775"/>
      <c r="F77" s="775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  <c r="BY77" s="298"/>
      <c r="BZ77" s="298"/>
      <c r="CA77" s="298"/>
      <c r="CB77" s="298"/>
      <c r="CC77" s="298"/>
      <c r="CD77" s="298"/>
      <c r="CE77" s="298"/>
      <c r="CF77" s="298"/>
      <c r="CG77" s="298"/>
      <c r="CH77" s="298"/>
      <c r="CI77" s="298"/>
      <c r="CJ77" s="298"/>
      <c r="CK77" s="298"/>
      <c r="CL77" s="298"/>
      <c r="CM77" s="298"/>
      <c r="CN77" s="298"/>
      <c r="CO77" s="298"/>
      <c r="CP77" s="298"/>
      <c r="CQ77" s="298"/>
      <c r="CR77" s="298"/>
      <c r="CS77" s="298"/>
      <c r="CT77" s="298"/>
      <c r="CU77" s="298"/>
      <c r="CV77" s="298"/>
      <c r="CW77" s="298"/>
      <c r="CX77" s="298"/>
      <c r="CY77" s="298"/>
      <c r="CZ77" s="298"/>
      <c r="DA77" s="298"/>
      <c r="DB77" s="298"/>
      <c r="DC77" s="298"/>
    </row>
    <row r="78" spans="2:107" s="110" customFormat="1" ht="15" hidden="1" customHeight="1" x14ac:dyDescent="0.35">
      <c r="B78" s="299"/>
      <c r="C78" s="300"/>
      <c r="D78" s="300"/>
      <c r="E78" s="300"/>
      <c r="F78" s="301"/>
      <c r="G78" s="302" t="s">
        <v>51</v>
      </c>
      <c r="H78" s="303" t="s">
        <v>655</v>
      </c>
      <c r="I78" s="303" t="s">
        <v>656</v>
      </c>
      <c r="J78" s="303" t="s">
        <v>657</v>
      </c>
      <c r="K78" s="303" t="s">
        <v>658</v>
      </c>
      <c r="L78" s="303" t="s">
        <v>659</v>
      </c>
      <c r="M78" s="303" t="s">
        <v>660</v>
      </c>
      <c r="N78" s="303" t="s">
        <v>661</v>
      </c>
      <c r="O78" s="303" t="s">
        <v>662</v>
      </c>
      <c r="P78" s="303" t="s">
        <v>663</v>
      </c>
      <c r="Q78" s="303" t="s">
        <v>664</v>
      </c>
      <c r="R78" s="303" t="s">
        <v>665</v>
      </c>
      <c r="S78" s="303" t="s">
        <v>666</v>
      </c>
      <c r="T78" s="303" t="s">
        <v>667</v>
      </c>
      <c r="U78" s="303" t="s">
        <v>668</v>
      </c>
      <c r="V78" s="303" t="s">
        <v>669</v>
      </c>
      <c r="W78" s="303" t="s">
        <v>670</v>
      </c>
      <c r="X78" s="303" t="s">
        <v>671</v>
      </c>
      <c r="Y78" s="303" t="s">
        <v>672</v>
      </c>
      <c r="Z78" s="303" t="s">
        <v>673</v>
      </c>
      <c r="AA78" s="303" t="s">
        <v>674</v>
      </c>
      <c r="AB78" s="303" t="s">
        <v>675</v>
      </c>
      <c r="AC78" s="303" t="s">
        <v>676</v>
      </c>
      <c r="AD78" s="303" t="s">
        <v>677</v>
      </c>
      <c r="AE78" s="303" t="s">
        <v>678</v>
      </c>
      <c r="AF78" s="303" t="s">
        <v>679</v>
      </c>
      <c r="AG78" s="303" t="s">
        <v>680</v>
      </c>
      <c r="AH78" s="303" t="s">
        <v>681</v>
      </c>
      <c r="AI78" s="303" t="s">
        <v>682</v>
      </c>
      <c r="AJ78" s="303" t="s">
        <v>683</v>
      </c>
      <c r="AK78" s="303" t="s">
        <v>684</v>
      </c>
      <c r="AL78" s="303" t="s">
        <v>685</v>
      </c>
      <c r="AM78" s="303" t="s">
        <v>686</v>
      </c>
      <c r="AN78" s="303" t="s">
        <v>687</v>
      </c>
      <c r="AO78" s="303" t="s">
        <v>688</v>
      </c>
      <c r="AP78" s="303" t="s">
        <v>689</v>
      </c>
      <c r="AQ78" s="303" t="s">
        <v>690</v>
      </c>
      <c r="AR78" s="303" t="s">
        <v>691</v>
      </c>
      <c r="AS78" s="303" t="s">
        <v>692</v>
      </c>
      <c r="AT78" s="303" t="s">
        <v>693</v>
      </c>
      <c r="AU78" s="303" t="s">
        <v>694</v>
      </c>
      <c r="AV78" s="303" t="s">
        <v>695</v>
      </c>
      <c r="AW78" s="303" t="s">
        <v>696</v>
      </c>
      <c r="AX78" s="303" t="s">
        <v>697</v>
      </c>
      <c r="AY78" s="303" t="s">
        <v>698</v>
      </c>
      <c r="AZ78" s="303" t="s">
        <v>699</v>
      </c>
      <c r="BA78" s="303" t="s">
        <v>700</v>
      </c>
      <c r="BB78" s="303" t="s">
        <v>701</v>
      </c>
      <c r="BC78" s="303" t="s">
        <v>702</v>
      </c>
      <c r="BD78" s="303" t="s">
        <v>703</v>
      </c>
      <c r="BE78" s="303"/>
      <c r="BF78" s="303"/>
      <c r="BG78" s="303"/>
      <c r="BH78" s="303"/>
      <c r="BI78" s="303"/>
      <c r="BJ78" s="303"/>
      <c r="BK78" s="303"/>
      <c r="BL78" s="303"/>
      <c r="BM78" s="303"/>
      <c r="BN78" s="303"/>
      <c r="BO78" s="303"/>
      <c r="BP78" s="303"/>
      <c r="BQ78" s="303"/>
      <c r="BR78" s="303"/>
      <c r="BS78" s="303"/>
      <c r="BT78" s="303"/>
      <c r="BU78" s="303"/>
      <c r="BV78" s="303"/>
      <c r="BW78" s="303"/>
      <c r="BX78" s="303"/>
      <c r="BY78" s="303"/>
      <c r="BZ78" s="303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  <c r="CW78" s="303"/>
      <c r="CX78" s="303"/>
      <c r="CY78" s="303"/>
      <c r="CZ78" s="303"/>
      <c r="DA78" s="303"/>
      <c r="DB78" s="303"/>
      <c r="DC78" s="303" t="s">
        <v>704</v>
      </c>
    </row>
    <row r="79" spans="2:107" ht="15" hidden="1" customHeight="1" x14ac:dyDescent="0.35">
      <c r="B79" s="299">
        <v>41</v>
      </c>
      <c r="C79" s="304" t="s">
        <v>705</v>
      </c>
      <c r="D79" s="304"/>
      <c r="E79" s="313" t="s">
        <v>706</v>
      </c>
      <c r="F79" s="308" t="s">
        <v>892</v>
      </c>
      <c r="G79" s="309">
        <f>SUM(H79:DC79)</f>
        <v>0</v>
      </c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  <c r="AC79" s="265"/>
      <c r="AD79" s="265"/>
      <c r="AE79" s="265"/>
      <c r="AF79" s="265"/>
      <c r="AG79" s="265"/>
      <c r="AH79" s="265"/>
      <c r="AI79" s="265"/>
      <c r="AJ79" s="265"/>
      <c r="AK79" s="265"/>
      <c r="AL79" s="265"/>
      <c r="AM79" s="265"/>
      <c r="AN79" s="265"/>
      <c r="AO79" s="265"/>
      <c r="AP79" s="265"/>
      <c r="AQ79" s="265"/>
      <c r="AR79" s="265"/>
      <c r="AS79" s="265"/>
      <c r="AT79" s="265"/>
      <c r="AU79" s="265"/>
      <c r="AV79" s="265"/>
      <c r="AW79" s="265"/>
      <c r="AX79" s="265"/>
      <c r="AY79" s="265"/>
      <c r="AZ79" s="265"/>
      <c r="BA79" s="265"/>
      <c r="BB79" s="265"/>
      <c r="BC79" s="265"/>
      <c r="BD79" s="265"/>
      <c r="BE79" s="265"/>
      <c r="BF79" s="265"/>
      <c r="BG79" s="265"/>
      <c r="BH79" s="265"/>
      <c r="BI79" s="265"/>
      <c r="BJ79" s="265"/>
      <c r="BK79" s="265"/>
      <c r="BL79" s="265"/>
      <c r="BM79" s="265"/>
      <c r="BN79" s="265"/>
      <c r="BO79" s="265"/>
      <c r="BP79" s="265"/>
      <c r="BQ79" s="265"/>
      <c r="BR79" s="265"/>
      <c r="BS79" s="265"/>
      <c r="BT79" s="265"/>
      <c r="BU79" s="265"/>
      <c r="BV79" s="265"/>
      <c r="BW79" s="265"/>
      <c r="BX79" s="265"/>
      <c r="BY79" s="265"/>
      <c r="BZ79" s="265"/>
      <c r="CA79" s="265"/>
      <c r="CB79" s="265"/>
      <c r="CC79" s="265"/>
      <c r="CD79" s="265"/>
      <c r="CE79" s="265"/>
      <c r="CF79" s="265"/>
      <c r="CG79" s="265"/>
      <c r="CH79" s="265"/>
      <c r="CI79" s="265"/>
      <c r="CJ79" s="265"/>
      <c r="CK79" s="265"/>
      <c r="CL79" s="265"/>
      <c r="CM79" s="265"/>
      <c r="CN79" s="265"/>
      <c r="CO79" s="265"/>
      <c r="CP79" s="265"/>
      <c r="CQ79" s="265"/>
      <c r="CR79" s="265"/>
      <c r="CS79" s="265"/>
      <c r="CT79" s="265"/>
      <c r="CU79" s="265"/>
      <c r="CV79" s="265"/>
      <c r="CW79" s="265"/>
      <c r="CX79" s="265"/>
      <c r="CY79" s="265"/>
      <c r="CZ79" s="265"/>
      <c r="DA79" s="265"/>
      <c r="DB79" s="265"/>
      <c r="DC79" s="265"/>
    </row>
    <row r="80" spans="2:107" ht="15" hidden="1" customHeight="1" x14ac:dyDescent="0.35">
      <c r="B80" s="299">
        <v>42</v>
      </c>
      <c r="C80" s="304" t="s">
        <v>645</v>
      </c>
      <c r="D80" s="304"/>
      <c r="E80" s="305"/>
      <c r="F80" s="308" t="s">
        <v>891</v>
      </c>
      <c r="G80" s="309">
        <f>SUM(H80:DC80)</f>
        <v>0</v>
      </c>
      <c r="H80" s="310"/>
      <c r="I80" s="310"/>
      <c r="J80" s="310"/>
      <c r="K80" s="310"/>
      <c r="L80" s="310"/>
      <c r="M80" s="310"/>
      <c r="N80" s="310"/>
      <c r="O80" s="310"/>
      <c r="P80" s="310"/>
      <c r="Q80" s="310"/>
      <c r="R80" s="310"/>
      <c r="S80" s="310"/>
      <c r="T80" s="310"/>
      <c r="U80" s="310"/>
      <c r="V80" s="310"/>
      <c r="W80" s="310"/>
      <c r="X80" s="310"/>
      <c r="Y80" s="310"/>
      <c r="Z80" s="310"/>
      <c r="AA80" s="310"/>
      <c r="AB80" s="310"/>
      <c r="AC80" s="310"/>
      <c r="AD80" s="310"/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  <c r="AP80" s="310"/>
      <c r="AQ80" s="310"/>
      <c r="AR80" s="310"/>
      <c r="AS80" s="310"/>
      <c r="AT80" s="310"/>
      <c r="AU80" s="310"/>
      <c r="AV80" s="310"/>
      <c r="AW80" s="310"/>
      <c r="AX80" s="310"/>
      <c r="AY80" s="310"/>
      <c r="AZ80" s="310"/>
      <c r="BA80" s="310"/>
      <c r="BB80" s="310"/>
      <c r="BC80" s="310"/>
      <c r="BD80" s="310"/>
      <c r="BE80" s="310"/>
      <c r="BF80" s="310"/>
      <c r="BG80" s="310"/>
      <c r="BH80" s="310"/>
      <c r="BI80" s="310"/>
      <c r="BJ80" s="310"/>
      <c r="BK80" s="310"/>
      <c r="BL80" s="310"/>
      <c r="BM80" s="310"/>
      <c r="BN80" s="310"/>
      <c r="BO80" s="310"/>
      <c r="BP80" s="310"/>
      <c r="BQ80" s="310"/>
      <c r="BR80" s="310"/>
      <c r="BS80" s="310"/>
      <c r="BT80" s="310"/>
      <c r="BU80" s="310"/>
      <c r="BV80" s="310"/>
      <c r="BW80" s="310"/>
      <c r="BX80" s="310"/>
      <c r="BY80" s="310"/>
      <c r="BZ80" s="310"/>
      <c r="CA80" s="310"/>
      <c r="CB80" s="310"/>
      <c r="CC80" s="310"/>
      <c r="CD80" s="310"/>
      <c r="CE80" s="310"/>
      <c r="CF80" s="310"/>
      <c r="CG80" s="310"/>
      <c r="CH80" s="310"/>
      <c r="CI80" s="310"/>
      <c r="CJ80" s="310"/>
      <c r="CK80" s="310"/>
      <c r="CL80" s="310"/>
      <c r="CM80" s="310"/>
      <c r="CN80" s="310"/>
      <c r="CO80" s="310"/>
      <c r="CP80" s="310"/>
      <c r="CQ80" s="310"/>
      <c r="CR80" s="310"/>
      <c r="CS80" s="310"/>
      <c r="CT80" s="310"/>
      <c r="CU80" s="310"/>
      <c r="CV80" s="310"/>
      <c r="CW80" s="310"/>
      <c r="CX80" s="310"/>
      <c r="CY80" s="310"/>
      <c r="CZ80" s="310"/>
      <c r="DA80" s="310"/>
      <c r="DB80" s="310"/>
      <c r="DC80" s="310"/>
    </row>
    <row r="81" spans="2:107" ht="15" hidden="1" customHeight="1" x14ac:dyDescent="0.35">
      <c r="B81" s="882">
        <v>43</v>
      </c>
      <c r="C81" s="304" t="s">
        <v>1112</v>
      </c>
      <c r="D81" s="304"/>
      <c r="E81" s="305" t="s">
        <v>5</v>
      </c>
      <c r="F81" s="308" t="s">
        <v>1113</v>
      </c>
      <c r="G81" s="311">
        <f>SUM(H81:DC81)</f>
        <v>0</v>
      </c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4"/>
      <c r="BB81" s="274"/>
      <c r="BC81" s="274"/>
      <c r="BD81" s="274"/>
      <c r="BE81" s="274"/>
      <c r="BF81" s="274"/>
      <c r="BG81" s="274"/>
      <c r="BH81" s="274"/>
      <c r="BI81" s="274"/>
      <c r="BJ81" s="274"/>
      <c r="BK81" s="274"/>
      <c r="BL81" s="274"/>
      <c r="BM81" s="274"/>
      <c r="BN81" s="274"/>
      <c r="BO81" s="274"/>
      <c r="BP81" s="274"/>
      <c r="BQ81" s="274"/>
      <c r="BR81" s="274"/>
      <c r="BS81" s="274"/>
      <c r="BT81" s="274"/>
      <c r="BU81" s="274"/>
      <c r="BV81" s="274"/>
      <c r="BW81" s="274"/>
      <c r="BX81" s="274"/>
      <c r="BY81" s="274"/>
      <c r="BZ81" s="274"/>
      <c r="CA81" s="274"/>
      <c r="CB81" s="274"/>
      <c r="CC81" s="274"/>
      <c r="CD81" s="274"/>
      <c r="CE81" s="274"/>
      <c r="CF81" s="274"/>
      <c r="CG81" s="274"/>
      <c r="CH81" s="274"/>
      <c r="CI81" s="274"/>
      <c r="CJ81" s="274"/>
      <c r="CK81" s="274"/>
      <c r="CL81" s="274"/>
      <c r="CM81" s="274"/>
      <c r="CN81" s="274"/>
      <c r="CO81" s="274"/>
      <c r="CP81" s="274"/>
      <c r="CQ81" s="274"/>
      <c r="CR81" s="274"/>
      <c r="CS81" s="274"/>
      <c r="CT81" s="274"/>
      <c r="CU81" s="274"/>
      <c r="CV81" s="274"/>
      <c r="CW81" s="274"/>
      <c r="CX81" s="274"/>
      <c r="CY81" s="274"/>
      <c r="CZ81" s="274"/>
      <c r="DA81" s="274"/>
      <c r="DB81" s="274"/>
      <c r="DC81" s="274"/>
    </row>
    <row r="82" spans="2:107" ht="15" hidden="1" customHeight="1" x14ac:dyDescent="0.35">
      <c r="B82" s="720"/>
      <c r="C82" s="304" t="s">
        <v>1009</v>
      </c>
      <c r="D82" s="304"/>
      <c r="E82" s="305" t="s">
        <v>5</v>
      </c>
      <c r="F82" s="308" t="s">
        <v>1006</v>
      </c>
      <c r="G82" s="311">
        <f>SUM(H82:DC82)</f>
        <v>0</v>
      </c>
      <c r="H82" s="312">
        <f>(H80*H81)/1000</f>
        <v>0</v>
      </c>
      <c r="I82" s="312">
        <f t="shared" ref="I82:DC82" si="74">(I80*I81)/1000</f>
        <v>0</v>
      </c>
      <c r="J82" s="312">
        <f t="shared" si="74"/>
        <v>0</v>
      </c>
      <c r="K82" s="312">
        <f t="shared" si="74"/>
        <v>0</v>
      </c>
      <c r="L82" s="312">
        <f t="shared" si="74"/>
        <v>0</v>
      </c>
      <c r="M82" s="312">
        <f t="shared" si="74"/>
        <v>0</v>
      </c>
      <c r="N82" s="312">
        <f t="shared" si="74"/>
        <v>0</v>
      </c>
      <c r="O82" s="312">
        <f t="shared" si="74"/>
        <v>0</v>
      </c>
      <c r="P82" s="312">
        <f t="shared" si="74"/>
        <v>0</v>
      </c>
      <c r="Q82" s="312">
        <f t="shared" si="74"/>
        <v>0</v>
      </c>
      <c r="R82" s="312">
        <f t="shared" si="74"/>
        <v>0</v>
      </c>
      <c r="S82" s="312">
        <f t="shared" si="74"/>
        <v>0</v>
      </c>
      <c r="T82" s="312">
        <f t="shared" si="74"/>
        <v>0</v>
      </c>
      <c r="U82" s="312">
        <f t="shared" si="74"/>
        <v>0</v>
      </c>
      <c r="V82" s="312">
        <f t="shared" si="74"/>
        <v>0</v>
      </c>
      <c r="W82" s="312">
        <f t="shared" si="74"/>
        <v>0</v>
      </c>
      <c r="X82" s="312">
        <f t="shared" si="74"/>
        <v>0</v>
      </c>
      <c r="Y82" s="312">
        <f t="shared" si="74"/>
        <v>0</v>
      </c>
      <c r="Z82" s="312">
        <f t="shared" si="74"/>
        <v>0</v>
      </c>
      <c r="AA82" s="312">
        <f t="shared" si="74"/>
        <v>0</v>
      </c>
      <c r="AB82" s="312">
        <f t="shared" si="74"/>
        <v>0</v>
      </c>
      <c r="AC82" s="312">
        <f t="shared" si="74"/>
        <v>0</v>
      </c>
      <c r="AD82" s="312">
        <f t="shared" si="74"/>
        <v>0</v>
      </c>
      <c r="AE82" s="312">
        <f t="shared" si="74"/>
        <v>0</v>
      </c>
      <c r="AF82" s="312">
        <f t="shared" si="74"/>
        <v>0</v>
      </c>
      <c r="AG82" s="312">
        <f t="shared" si="74"/>
        <v>0</v>
      </c>
      <c r="AH82" s="312">
        <f t="shared" si="74"/>
        <v>0</v>
      </c>
      <c r="AI82" s="312">
        <f t="shared" si="74"/>
        <v>0</v>
      </c>
      <c r="AJ82" s="312">
        <f t="shared" si="74"/>
        <v>0</v>
      </c>
      <c r="AK82" s="312">
        <f t="shared" si="74"/>
        <v>0</v>
      </c>
      <c r="AL82" s="312">
        <f t="shared" si="74"/>
        <v>0</v>
      </c>
      <c r="AM82" s="312">
        <f t="shared" si="74"/>
        <v>0</v>
      </c>
      <c r="AN82" s="312">
        <f t="shared" si="74"/>
        <v>0</v>
      </c>
      <c r="AO82" s="312">
        <f t="shared" si="74"/>
        <v>0</v>
      </c>
      <c r="AP82" s="312">
        <f t="shared" si="74"/>
        <v>0</v>
      </c>
      <c r="AQ82" s="312">
        <f t="shared" si="74"/>
        <v>0</v>
      </c>
      <c r="AR82" s="312">
        <f t="shared" si="74"/>
        <v>0</v>
      </c>
      <c r="AS82" s="312">
        <f t="shared" si="74"/>
        <v>0</v>
      </c>
      <c r="AT82" s="312">
        <f t="shared" si="74"/>
        <v>0</v>
      </c>
      <c r="AU82" s="312">
        <f t="shared" si="74"/>
        <v>0</v>
      </c>
      <c r="AV82" s="312">
        <f t="shared" si="74"/>
        <v>0</v>
      </c>
      <c r="AW82" s="312">
        <f t="shared" si="74"/>
        <v>0</v>
      </c>
      <c r="AX82" s="312">
        <f t="shared" si="74"/>
        <v>0</v>
      </c>
      <c r="AY82" s="312">
        <f t="shared" si="74"/>
        <v>0</v>
      </c>
      <c r="AZ82" s="312">
        <f t="shared" si="74"/>
        <v>0</v>
      </c>
      <c r="BA82" s="312">
        <f t="shared" si="74"/>
        <v>0</v>
      </c>
      <c r="BB82" s="312">
        <f t="shared" si="74"/>
        <v>0</v>
      </c>
      <c r="BC82" s="312">
        <f t="shared" si="74"/>
        <v>0</v>
      </c>
      <c r="BD82" s="312">
        <f t="shared" si="74"/>
        <v>0</v>
      </c>
      <c r="BE82" s="312"/>
      <c r="BF82" s="312"/>
      <c r="BG82" s="312"/>
      <c r="BH82" s="312"/>
      <c r="BI82" s="312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312"/>
      <c r="CA82" s="312"/>
      <c r="CB82" s="312"/>
      <c r="CC82" s="312"/>
      <c r="CD82" s="312"/>
      <c r="CE82" s="312"/>
      <c r="CF82" s="312"/>
      <c r="CG82" s="312"/>
      <c r="CH82" s="312"/>
      <c r="CI82" s="312"/>
      <c r="CJ82" s="312"/>
      <c r="CK82" s="312"/>
      <c r="CL82" s="312"/>
      <c r="CM82" s="312"/>
      <c r="CN82" s="312"/>
      <c r="CO82" s="312"/>
      <c r="CP82" s="312"/>
      <c r="CQ82" s="312"/>
      <c r="CR82" s="312"/>
      <c r="CS82" s="312"/>
      <c r="CT82" s="312"/>
      <c r="CU82" s="312"/>
      <c r="CV82" s="312"/>
      <c r="CW82" s="312"/>
      <c r="CX82" s="312"/>
      <c r="CY82" s="312"/>
      <c r="CZ82" s="312"/>
      <c r="DA82" s="312"/>
      <c r="DB82" s="312"/>
      <c r="DC82" s="312">
        <f t="shared" si="74"/>
        <v>0</v>
      </c>
    </row>
    <row r="83" spans="2:107" ht="15" hidden="1" customHeight="1" x14ac:dyDescent="0.35">
      <c r="B83" s="882">
        <v>44</v>
      </c>
      <c r="C83" s="304" t="s">
        <v>1114</v>
      </c>
      <c r="D83" s="304"/>
      <c r="E83" s="305"/>
      <c r="F83" s="308" t="s">
        <v>1097</v>
      </c>
      <c r="G83" s="311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74"/>
      <c r="BG83" s="274"/>
      <c r="BH83" s="274"/>
      <c r="BI83" s="274"/>
      <c r="BJ83" s="274"/>
      <c r="BK83" s="274"/>
      <c r="BL83" s="274"/>
      <c r="BM83" s="274"/>
      <c r="BN83" s="274"/>
      <c r="BO83" s="274"/>
      <c r="BP83" s="274"/>
      <c r="BQ83" s="274"/>
      <c r="BR83" s="274"/>
      <c r="BS83" s="274"/>
      <c r="BT83" s="274"/>
      <c r="BU83" s="274"/>
      <c r="BV83" s="274"/>
      <c r="BW83" s="274"/>
      <c r="BX83" s="274"/>
      <c r="BY83" s="274"/>
      <c r="BZ83" s="274"/>
      <c r="CA83" s="274"/>
      <c r="CB83" s="274"/>
      <c r="CC83" s="274"/>
      <c r="CD83" s="274"/>
      <c r="CE83" s="274"/>
      <c r="CF83" s="274"/>
      <c r="CG83" s="274"/>
      <c r="CH83" s="274"/>
      <c r="CI83" s="274"/>
      <c r="CJ83" s="274"/>
      <c r="CK83" s="274"/>
      <c r="CL83" s="274"/>
      <c r="CM83" s="274"/>
      <c r="CN83" s="274"/>
      <c r="CO83" s="274"/>
      <c r="CP83" s="274"/>
      <c r="CQ83" s="274"/>
      <c r="CR83" s="274"/>
      <c r="CS83" s="274"/>
      <c r="CT83" s="274"/>
      <c r="CU83" s="274"/>
      <c r="CV83" s="274"/>
      <c r="CW83" s="274"/>
      <c r="CX83" s="274"/>
      <c r="CY83" s="274"/>
      <c r="CZ83" s="274"/>
      <c r="DA83" s="274"/>
      <c r="DB83" s="274"/>
      <c r="DC83" s="274"/>
    </row>
    <row r="84" spans="2:107" ht="15" hidden="1" customHeight="1" x14ac:dyDescent="0.35">
      <c r="B84" s="718"/>
      <c r="C84" s="304" t="s">
        <v>1115</v>
      </c>
      <c r="D84" s="304"/>
      <c r="E84" s="305"/>
      <c r="F84" s="308" t="s">
        <v>1117</v>
      </c>
      <c r="G84" s="311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74"/>
      <c r="BD84" s="274"/>
      <c r="BE84" s="274"/>
      <c r="BF84" s="274"/>
      <c r="BG84" s="274"/>
      <c r="BH84" s="274"/>
      <c r="BI84" s="274"/>
      <c r="BJ84" s="274"/>
      <c r="BK84" s="274"/>
      <c r="BL84" s="274"/>
      <c r="BM84" s="274"/>
      <c r="BN84" s="274"/>
      <c r="BO84" s="274"/>
      <c r="BP84" s="274"/>
      <c r="BQ84" s="274"/>
      <c r="BR84" s="274"/>
      <c r="BS84" s="274"/>
      <c r="BT84" s="274"/>
      <c r="BU84" s="274"/>
      <c r="BV84" s="274"/>
      <c r="BW84" s="274"/>
      <c r="BX84" s="274"/>
      <c r="BY84" s="274"/>
      <c r="BZ84" s="274"/>
      <c r="CA84" s="274"/>
      <c r="CB84" s="274"/>
      <c r="CC84" s="274"/>
      <c r="CD84" s="274"/>
      <c r="CE84" s="274"/>
      <c r="CF84" s="274"/>
      <c r="CG84" s="274"/>
      <c r="CH84" s="274"/>
      <c r="CI84" s="274"/>
      <c r="CJ84" s="274"/>
      <c r="CK84" s="274"/>
      <c r="CL84" s="274"/>
      <c r="CM84" s="274"/>
      <c r="CN84" s="274"/>
      <c r="CO84" s="274"/>
      <c r="CP84" s="274"/>
      <c r="CQ84" s="274"/>
      <c r="CR84" s="274"/>
      <c r="CS84" s="274"/>
      <c r="CT84" s="274"/>
      <c r="CU84" s="274"/>
      <c r="CV84" s="274"/>
      <c r="CW84" s="274"/>
      <c r="CX84" s="274"/>
      <c r="CY84" s="274"/>
      <c r="CZ84" s="274"/>
      <c r="DA84" s="274"/>
      <c r="DB84" s="274"/>
      <c r="DC84" s="274"/>
    </row>
    <row r="85" spans="2:107" ht="15" hidden="1" customHeight="1" x14ac:dyDescent="0.35">
      <c r="B85" s="720"/>
      <c r="C85" s="304" t="s">
        <v>1010</v>
      </c>
      <c r="D85" s="304"/>
      <c r="E85" s="305" t="s">
        <v>617</v>
      </c>
      <c r="F85" s="308" t="s">
        <v>1008</v>
      </c>
      <c r="G85" s="311">
        <f>SUM(H85:DC85)</f>
        <v>0</v>
      </c>
      <c r="H85" s="312">
        <f>H80*H83*H84</f>
        <v>0</v>
      </c>
      <c r="I85" s="312">
        <f t="shared" ref="I85:DC85" si="75">I80*I83*I84</f>
        <v>0</v>
      </c>
      <c r="J85" s="312">
        <f t="shared" si="75"/>
        <v>0</v>
      </c>
      <c r="K85" s="312">
        <f t="shared" si="75"/>
        <v>0</v>
      </c>
      <c r="L85" s="312">
        <f t="shared" si="75"/>
        <v>0</v>
      </c>
      <c r="M85" s="312">
        <f t="shared" si="75"/>
        <v>0</v>
      </c>
      <c r="N85" s="312">
        <f t="shared" si="75"/>
        <v>0</v>
      </c>
      <c r="O85" s="312">
        <f t="shared" si="75"/>
        <v>0</v>
      </c>
      <c r="P85" s="312">
        <f t="shared" si="75"/>
        <v>0</v>
      </c>
      <c r="Q85" s="312">
        <f t="shared" si="75"/>
        <v>0</v>
      </c>
      <c r="R85" s="312">
        <f t="shared" si="75"/>
        <v>0</v>
      </c>
      <c r="S85" s="312">
        <f t="shared" si="75"/>
        <v>0</v>
      </c>
      <c r="T85" s="312">
        <f t="shared" si="75"/>
        <v>0</v>
      </c>
      <c r="U85" s="312">
        <f t="shared" si="75"/>
        <v>0</v>
      </c>
      <c r="V85" s="312">
        <f t="shared" si="75"/>
        <v>0</v>
      </c>
      <c r="W85" s="312">
        <f t="shared" si="75"/>
        <v>0</v>
      </c>
      <c r="X85" s="312">
        <f t="shared" si="75"/>
        <v>0</v>
      </c>
      <c r="Y85" s="312">
        <f t="shared" si="75"/>
        <v>0</v>
      </c>
      <c r="Z85" s="312">
        <f t="shared" si="75"/>
        <v>0</v>
      </c>
      <c r="AA85" s="312">
        <f t="shared" si="75"/>
        <v>0</v>
      </c>
      <c r="AB85" s="312">
        <f t="shared" si="75"/>
        <v>0</v>
      </c>
      <c r="AC85" s="312">
        <f t="shared" si="75"/>
        <v>0</v>
      </c>
      <c r="AD85" s="312">
        <f t="shared" si="75"/>
        <v>0</v>
      </c>
      <c r="AE85" s="312">
        <f t="shared" si="75"/>
        <v>0</v>
      </c>
      <c r="AF85" s="312">
        <f t="shared" si="75"/>
        <v>0</v>
      </c>
      <c r="AG85" s="312">
        <f t="shared" si="75"/>
        <v>0</v>
      </c>
      <c r="AH85" s="312">
        <f t="shared" si="75"/>
        <v>0</v>
      </c>
      <c r="AI85" s="312">
        <f t="shared" si="75"/>
        <v>0</v>
      </c>
      <c r="AJ85" s="312">
        <f t="shared" si="75"/>
        <v>0</v>
      </c>
      <c r="AK85" s="312">
        <f t="shared" si="75"/>
        <v>0</v>
      </c>
      <c r="AL85" s="312">
        <f t="shared" si="75"/>
        <v>0</v>
      </c>
      <c r="AM85" s="312">
        <f t="shared" si="75"/>
        <v>0</v>
      </c>
      <c r="AN85" s="312">
        <f t="shared" si="75"/>
        <v>0</v>
      </c>
      <c r="AO85" s="312">
        <f t="shared" si="75"/>
        <v>0</v>
      </c>
      <c r="AP85" s="312">
        <f t="shared" si="75"/>
        <v>0</v>
      </c>
      <c r="AQ85" s="312">
        <f t="shared" si="75"/>
        <v>0</v>
      </c>
      <c r="AR85" s="312">
        <f t="shared" si="75"/>
        <v>0</v>
      </c>
      <c r="AS85" s="312">
        <f t="shared" si="75"/>
        <v>0</v>
      </c>
      <c r="AT85" s="312">
        <f t="shared" si="75"/>
        <v>0</v>
      </c>
      <c r="AU85" s="312">
        <f t="shared" si="75"/>
        <v>0</v>
      </c>
      <c r="AV85" s="312">
        <f t="shared" si="75"/>
        <v>0</v>
      </c>
      <c r="AW85" s="312">
        <f t="shared" si="75"/>
        <v>0</v>
      </c>
      <c r="AX85" s="312">
        <f t="shared" si="75"/>
        <v>0</v>
      </c>
      <c r="AY85" s="312">
        <f t="shared" si="75"/>
        <v>0</v>
      </c>
      <c r="AZ85" s="312">
        <f t="shared" si="75"/>
        <v>0</v>
      </c>
      <c r="BA85" s="312">
        <f t="shared" si="75"/>
        <v>0</v>
      </c>
      <c r="BB85" s="312">
        <f t="shared" si="75"/>
        <v>0</v>
      </c>
      <c r="BC85" s="312">
        <f t="shared" si="75"/>
        <v>0</v>
      </c>
      <c r="BD85" s="312">
        <f t="shared" si="75"/>
        <v>0</v>
      </c>
      <c r="BE85" s="312"/>
      <c r="BF85" s="312"/>
      <c r="BG85" s="312"/>
      <c r="BH85" s="312"/>
      <c r="BI85" s="312"/>
      <c r="BJ85" s="312"/>
      <c r="BK85" s="312"/>
      <c r="BL85" s="312"/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2"/>
      <c r="CW85" s="312"/>
      <c r="CX85" s="312"/>
      <c r="CY85" s="312"/>
      <c r="CZ85" s="312"/>
      <c r="DA85" s="312"/>
      <c r="DB85" s="312"/>
      <c r="DC85" s="312">
        <f t="shared" si="75"/>
        <v>0</v>
      </c>
    </row>
    <row r="86" spans="2:107" ht="15" hidden="1" customHeight="1" x14ac:dyDescent="0.35">
      <c r="B86" s="882">
        <v>45</v>
      </c>
      <c r="C86" s="304" t="s">
        <v>66</v>
      </c>
      <c r="D86" s="304"/>
      <c r="E86" s="313" t="s">
        <v>68</v>
      </c>
      <c r="F86" s="317"/>
      <c r="G86" s="314" t="str">
        <f>IF(COUNTA(H86:DC86)=0,"",IF(OR(LARGE(H86:DC86,1)&gt;24,SMALL(H86:DC86,1)&lt;0),"ERRO",""))</f>
        <v/>
      </c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274"/>
      <c r="AE86" s="274"/>
      <c r="AF86" s="274"/>
      <c r="AG86" s="274"/>
      <c r="AH86" s="274"/>
      <c r="AI86" s="274"/>
      <c r="AJ86" s="274"/>
      <c r="AK86" s="274"/>
      <c r="AL86" s="274"/>
      <c r="AM86" s="274"/>
      <c r="AN86" s="274"/>
      <c r="AO86" s="274"/>
      <c r="AP86" s="274"/>
      <c r="AQ86" s="274"/>
      <c r="AR86" s="274"/>
      <c r="AS86" s="274"/>
      <c r="AT86" s="274"/>
      <c r="AU86" s="274"/>
      <c r="AV86" s="274"/>
      <c r="AW86" s="274"/>
      <c r="AX86" s="274"/>
      <c r="AY86" s="274"/>
      <c r="AZ86" s="274"/>
      <c r="BA86" s="274"/>
      <c r="BB86" s="274"/>
      <c r="BC86" s="274"/>
      <c r="BD86" s="274"/>
      <c r="BE86" s="274"/>
      <c r="BF86" s="274"/>
      <c r="BG86" s="274"/>
      <c r="BH86" s="274"/>
      <c r="BI86" s="274"/>
      <c r="BJ86" s="274"/>
      <c r="BK86" s="274"/>
      <c r="BL86" s="274"/>
      <c r="BM86" s="274"/>
      <c r="BN86" s="274"/>
      <c r="BO86" s="274"/>
      <c r="BP86" s="274"/>
      <c r="BQ86" s="274"/>
      <c r="BR86" s="274"/>
      <c r="BS86" s="274"/>
      <c r="BT86" s="274"/>
      <c r="BU86" s="274"/>
      <c r="BV86" s="274"/>
      <c r="BW86" s="274"/>
      <c r="BX86" s="274"/>
      <c r="BY86" s="274"/>
      <c r="BZ86" s="274"/>
      <c r="CA86" s="274"/>
      <c r="CB86" s="274"/>
      <c r="CC86" s="274"/>
      <c r="CD86" s="274"/>
      <c r="CE86" s="274"/>
      <c r="CF86" s="274"/>
      <c r="CG86" s="274"/>
      <c r="CH86" s="274"/>
      <c r="CI86" s="274"/>
      <c r="CJ86" s="274"/>
      <c r="CK86" s="274"/>
      <c r="CL86" s="274"/>
      <c r="CM86" s="274"/>
      <c r="CN86" s="274"/>
      <c r="CO86" s="274"/>
      <c r="CP86" s="274"/>
      <c r="CQ86" s="274"/>
      <c r="CR86" s="274"/>
      <c r="CS86" s="274"/>
      <c r="CT86" s="274"/>
      <c r="CU86" s="274"/>
      <c r="CV86" s="274"/>
      <c r="CW86" s="274"/>
      <c r="CX86" s="274"/>
      <c r="CY86" s="274"/>
      <c r="CZ86" s="274"/>
      <c r="DA86" s="274"/>
      <c r="DB86" s="274"/>
      <c r="DC86" s="274"/>
    </row>
    <row r="87" spans="2:107" ht="15" hidden="1" customHeight="1" x14ac:dyDescent="0.35">
      <c r="B87" s="718"/>
      <c r="C87" s="315" t="s">
        <v>67</v>
      </c>
      <c r="D87" s="315"/>
      <c r="E87" s="316" t="s">
        <v>69</v>
      </c>
      <c r="F87" s="317"/>
      <c r="G87" s="314" t="str">
        <f>IF(COUNTA(H87:DC87)=0,"",IF(OR(LARGE(H87:DC87,1)&gt;365,SMALL(H87:DC87,1)&lt;0),"ERRO",""))</f>
        <v/>
      </c>
      <c r="H87" s="277"/>
      <c r="I87" s="277"/>
      <c r="J87" s="277"/>
      <c r="K87" s="277"/>
      <c r="L87" s="277"/>
      <c r="M87" s="277"/>
      <c r="N87" s="277"/>
      <c r="O87" s="277"/>
      <c r="P87" s="277"/>
      <c r="Q87" s="277"/>
      <c r="R87" s="277"/>
      <c r="S87" s="277"/>
      <c r="T87" s="277"/>
      <c r="U87" s="277"/>
      <c r="V87" s="277"/>
      <c r="W87" s="277"/>
      <c r="X87" s="277"/>
      <c r="Y87" s="277"/>
      <c r="Z87" s="277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77"/>
      <c r="AL87" s="277"/>
      <c r="AM87" s="277"/>
      <c r="AN87" s="277"/>
      <c r="AO87" s="277"/>
      <c r="AP87" s="277"/>
      <c r="AQ87" s="277"/>
      <c r="AR87" s="277"/>
      <c r="AS87" s="277"/>
      <c r="AT87" s="277"/>
      <c r="AU87" s="277"/>
      <c r="AV87" s="277"/>
      <c r="AW87" s="277"/>
      <c r="AX87" s="277"/>
      <c r="AY87" s="277"/>
      <c r="AZ87" s="277"/>
      <c r="BA87" s="277"/>
      <c r="BB87" s="277"/>
      <c r="BC87" s="277"/>
      <c r="BD87" s="277"/>
      <c r="BE87" s="277"/>
      <c r="BF87" s="277"/>
      <c r="BG87" s="277"/>
      <c r="BH87" s="277"/>
      <c r="BI87" s="277"/>
      <c r="BJ87" s="277"/>
      <c r="BK87" s="277"/>
      <c r="BL87" s="277"/>
      <c r="BM87" s="277"/>
      <c r="BN87" s="277"/>
      <c r="BO87" s="277"/>
      <c r="BP87" s="277"/>
      <c r="BQ87" s="277"/>
      <c r="BR87" s="277"/>
      <c r="BS87" s="277"/>
      <c r="BT87" s="277"/>
      <c r="BU87" s="277"/>
      <c r="BV87" s="277"/>
      <c r="BW87" s="277"/>
      <c r="BX87" s="277"/>
      <c r="BY87" s="277"/>
      <c r="BZ87" s="277"/>
      <c r="CA87" s="277"/>
      <c r="CB87" s="277"/>
      <c r="CC87" s="277"/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277"/>
      <c r="DB87" s="277"/>
      <c r="DC87" s="277"/>
    </row>
    <row r="88" spans="2:107" ht="15" hidden="1" customHeight="1" x14ac:dyDescent="0.35">
      <c r="B88" s="720"/>
      <c r="C88" s="304" t="s">
        <v>56</v>
      </c>
      <c r="D88" s="304"/>
      <c r="E88" s="305" t="s">
        <v>58</v>
      </c>
      <c r="F88" s="317" t="s">
        <v>879</v>
      </c>
      <c r="G88" s="314" t="str">
        <f>IF(COUNTA(H88:DC88)=0,"",IF(OR(LARGE(H88:DC88,1)&gt;8760,SMALL(H88:DC88,1)&lt;0),"ERRO",""))</f>
        <v/>
      </c>
      <c r="H88" s="312">
        <f>H86*H87</f>
        <v>0</v>
      </c>
      <c r="I88" s="312">
        <f t="shared" ref="I88:DC88" si="76">I86*I87</f>
        <v>0</v>
      </c>
      <c r="J88" s="312">
        <f t="shared" si="76"/>
        <v>0</v>
      </c>
      <c r="K88" s="312">
        <f t="shared" si="76"/>
        <v>0</v>
      </c>
      <c r="L88" s="312">
        <f t="shared" si="76"/>
        <v>0</v>
      </c>
      <c r="M88" s="312">
        <f t="shared" si="76"/>
        <v>0</v>
      </c>
      <c r="N88" s="312">
        <f t="shared" si="76"/>
        <v>0</v>
      </c>
      <c r="O88" s="312">
        <f t="shared" si="76"/>
        <v>0</v>
      </c>
      <c r="P88" s="312">
        <f t="shared" si="76"/>
        <v>0</v>
      </c>
      <c r="Q88" s="312">
        <f t="shared" si="76"/>
        <v>0</v>
      </c>
      <c r="R88" s="312">
        <f t="shared" si="76"/>
        <v>0</v>
      </c>
      <c r="S88" s="312">
        <f t="shared" si="76"/>
        <v>0</v>
      </c>
      <c r="T88" s="312">
        <f t="shared" si="76"/>
        <v>0</v>
      </c>
      <c r="U88" s="312">
        <f t="shared" si="76"/>
        <v>0</v>
      </c>
      <c r="V88" s="312">
        <f t="shared" si="76"/>
        <v>0</v>
      </c>
      <c r="W88" s="312">
        <f t="shared" si="76"/>
        <v>0</v>
      </c>
      <c r="X88" s="312">
        <f t="shared" si="76"/>
        <v>0</v>
      </c>
      <c r="Y88" s="312">
        <f t="shared" si="76"/>
        <v>0</v>
      </c>
      <c r="Z88" s="312">
        <f t="shared" si="76"/>
        <v>0</v>
      </c>
      <c r="AA88" s="312">
        <f t="shared" si="76"/>
        <v>0</v>
      </c>
      <c r="AB88" s="312">
        <f t="shared" si="76"/>
        <v>0</v>
      </c>
      <c r="AC88" s="312">
        <f t="shared" si="76"/>
        <v>0</v>
      </c>
      <c r="AD88" s="312">
        <f t="shared" si="76"/>
        <v>0</v>
      </c>
      <c r="AE88" s="312">
        <f t="shared" si="76"/>
        <v>0</v>
      </c>
      <c r="AF88" s="312">
        <f t="shared" si="76"/>
        <v>0</v>
      </c>
      <c r="AG88" s="312">
        <f t="shared" si="76"/>
        <v>0</v>
      </c>
      <c r="AH88" s="312">
        <f t="shared" si="76"/>
        <v>0</v>
      </c>
      <c r="AI88" s="312">
        <f t="shared" si="76"/>
        <v>0</v>
      </c>
      <c r="AJ88" s="312">
        <f t="shared" si="76"/>
        <v>0</v>
      </c>
      <c r="AK88" s="312">
        <f t="shared" si="76"/>
        <v>0</v>
      </c>
      <c r="AL88" s="312">
        <f t="shared" si="76"/>
        <v>0</v>
      </c>
      <c r="AM88" s="312">
        <f t="shared" si="76"/>
        <v>0</v>
      </c>
      <c r="AN88" s="312">
        <f t="shared" si="76"/>
        <v>0</v>
      </c>
      <c r="AO88" s="312">
        <f t="shared" si="76"/>
        <v>0</v>
      </c>
      <c r="AP88" s="312">
        <f t="shared" si="76"/>
        <v>0</v>
      </c>
      <c r="AQ88" s="312">
        <f t="shared" si="76"/>
        <v>0</v>
      </c>
      <c r="AR88" s="312">
        <f t="shared" si="76"/>
        <v>0</v>
      </c>
      <c r="AS88" s="312">
        <f t="shared" si="76"/>
        <v>0</v>
      </c>
      <c r="AT88" s="312">
        <f t="shared" si="76"/>
        <v>0</v>
      </c>
      <c r="AU88" s="312">
        <f t="shared" si="76"/>
        <v>0</v>
      </c>
      <c r="AV88" s="312">
        <f t="shared" si="76"/>
        <v>0</v>
      </c>
      <c r="AW88" s="312">
        <f t="shared" si="76"/>
        <v>0</v>
      </c>
      <c r="AX88" s="312">
        <f t="shared" si="76"/>
        <v>0</v>
      </c>
      <c r="AY88" s="312">
        <f t="shared" si="76"/>
        <v>0</v>
      </c>
      <c r="AZ88" s="312">
        <f t="shared" si="76"/>
        <v>0</v>
      </c>
      <c r="BA88" s="312">
        <f t="shared" si="76"/>
        <v>0</v>
      </c>
      <c r="BB88" s="312">
        <f t="shared" si="76"/>
        <v>0</v>
      </c>
      <c r="BC88" s="312">
        <f t="shared" si="76"/>
        <v>0</v>
      </c>
      <c r="BD88" s="312">
        <f t="shared" si="76"/>
        <v>0</v>
      </c>
      <c r="BE88" s="312"/>
      <c r="BF88" s="312"/>
      <c r="BG88" s="312"/>
      <c r="BH88" s="312"/>
      <c r="BI88" s="312"/>
      <c r="BJ88" s="312"/>
      <c r="BK88" s="312"/>
      <c r="BL88" s="312"/>
      <c r="BM88" s="312"/>
      <c r="BN88" s="312"/>
      <c r="BO88" s="312"/>
      <c r="BP88" s="312"/>
      <c r="BQ88" s="312"/>
      <c r="BR88" s="312"/>
      <c r="BS88" s="312"/>
      <c r="BT88" s="312"/>
      <c r="BU88" s="312"/>
      <c r="BV88" s="312"/>
      <c r="BW88" s="312"/>
      <c r="BX88" s="312"/>
      <c r="BY88" s="312"/>
      <c r="BZ88" s="312"/>
      <c r="CA88" s="312"/>
      <c r="CB88" s="312"/>
      <c r="CC88" s="312"/>
      <c r="CD88" s="312"/>
      <c r="CE88" s="312"/>
      <c r="CF88" s="312"/>
      <c r="CG88" s="312"/>
      <c r="CH88" s="312"/>
      <c r="CI88" s="312"/>
      <c r="CJ88" s="312"/>
      <c r="CK88" s="312"/>
      <c r="CL88" s="312"/>
      <c r="CM88" s="312"/>
      <c r="CN88" s="312"/>
      <c r="CO88" s="312"/>
      <c r="CP88" s="312"/>
      <c r="CQ88" s="312"/>
      <c r="CR88" s="312"/>
      <c r="CS88" s="312"/>
      <c r="CT88" s="312"/>
      <c r="CU88" s="312"/>
      <c r="CV88" s="312"/>
      <c r="CW88" s="312"/>
      <c r="CX88" s="312"/>
      <c r="CY88" s="312"/>
      <c r="CZ88" s="312"/>
      <c r="DA88" s="312"/>
      <c r="DB88" s="312"/>
      <c r="DC88" s="312">
        <f t="shared" si="76"/>
        <v>0</v>
      </c>
    </row>
    <row r="89" spans="2:107" ht="15" hidden="1" customHeight="1" x14ac:dyDescent="0.35">
      <c r="B89" s="882">
        <v>46</v>
      </c>
      <c r="C89" s="304" t="s">
        <v>643</v>
      </c>
      <c r="D89" s="304"/>
      <c r="E89" s="305" t="s">
        <v>5</v>
      </c>
      <c r="F89" s="317" t="s">
        <v>1063</v>
      </c>
      <c r="G89" s="338">
        <f>SUM(H89:DC89)</f>
        <v>0</v>
      </c>
      <c r="H89" s="277"/>
      <c r="I89" s="277"/>
      <c r="J89" s="277"/>
      <c r="K89" s="277"/>
      <c r="L89" s="277"/>
      <c r="M89" s="277"/>
      <c r="N89" s="277"/>
      <c r="O89" s="277"/>
      <c r="P89" s="277"/>
      <c r="Q89" s="277"/>
      <c r="R89" s="277"/>
      <c r="S89" s="277"/>
      <c r="T89" s="277"/>
      <c r="U89" s="277"/>
      <c r="V89" s="277"/>
      <c r="W89" s="277"/>
      <c r="X89" s="277"/>
      <c r="Y89" s="277"/>
      <c r="Z89" s="277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77"/>
      <c r="AL89" s="277"/>
      <c r="AM89" s="277"/>
      <c r="AN89" s="277"/>
      <c r="AO89" s="277"/>
      <c r="AP89" s="277"/>
      <c r="AQ89" s="277"/>
      <c r="AR89" s="277"/>
      <c r="AS89" s="277"/>
      <c r="AT89" s="277"/>
      <c r="AU89" s="277"/>
      <c r="AV89" s="277"/>
      <c r="AW89" s="277"/>
      <c r="AX89" s="277"/>
      <c r="AY89" s="277"/>
      <c r="AZ89" s="277"/>
      <c r="BA89" s="277"/>
      <c r="BB89" s="277"/>
      <c r="BC89" s="277"/>
      <c r="BD89" s="277"/>
      <c r="BE89" s="277"/>
      <c r="BF89" s="277"/>
      <c r="BG89" s="277"/>
      <c r="BH89" s="277"/>
      <c r="BI89" s="277"/>
      <c r="BJ89" s="277"/>
      <c r="BK89" s="277"/>
      <c r="BL89" s="277"/>
      <c r="BM89" s="277"/>
      <c r="BN89" s="277"/>
      <c r="BO89" s="277"/>
      <c r="BP89" s="277"/>
      <c r="BQ89" s="277"/>
      <c r="BR89" s="277"/>
      <c r="BS89" s="277"/>
      <c r="BT89" s="277"/>
      <c r="BU89" s="277"/>
      <c r="BV89" s="277"/>
      <c r="BW89" s="277"/>
      <c r="BX89" s="277"/>
      <c r="BY89" s="277"/>
      <c r="BZ89" s="277"/>
      <c r="CA89" s="277"/>
      <c r="CB89" s="277"/>
      <c r="CC89" s="277"/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277"/>
      <c r="DB89" s="277"/>
      <c r="DC89" s="277"/>
    </row>
    <row r="90" spans="2:107" ht="15" hidden="1" customHeight="1" x14ac:dyDescent="0.35">
      <c r="B90" s="720"/>
      <c r="C90" s="304" t="s">
        <v>60</v>
      </c>
      <c r="D90" s="304"/>
      <c r="E90" s="305"/>
      <c r="F90" s="317" t="s">
        <v>74</v>
      </c>
      <c r="G90" s="314" t="str">
        <f>IF(COUNTA(H90:DC90)=0,"",IF(OR(LARGE(H90:DC90,1)&gt;1,SMALL(H90:DC90,1)&lt;0),"ERRO",""))</f>
        <v/>
      </c>
      <c r="H90" s="312">
        <f>IF(H82=0,0,H89/H82)</f>
        <v>0</v>
      </c>
      <c r="I90" s="312">
        <f t="shared" ref="I90:DC90" si="77">IF(I82=0,0,I89/I82)</f>
        <v>0</v>
      </c>
      <c r="J90" s="312">
        <f t="shared" si="77"/>
        <v>0</v>
      </c>
      <c r="K90" s="312">
        <f t="shared" si="77"/>
        <v>0</v>
      </c>
      <c r="L90" s="312">
        <f t="shared" si="77"/>
        <v>0</v>
      </c>
      <c r="M90" s="312">
        <f t="shared" si="77"/>
        <v>0</v>
      </c>
      <c r="N90" s="312">
        <f t="shared" si="77"/>
        <v>0</v>
      </c>
      <c r="O90" s="312">
        <f t="shared" si="77"/>
        <v>0</v>
      </c>
      <c r="P90" s="312">
        <f t="shared" si="77"/>
        <v>0</v>
      </c>
      <c r="Q90" s="312">
        <f t="shared" si="77"/>
        <v>0</v>
      </c>
      <c r="R90" s="312">
        <f t="shared" si="77"/>
        <v>0</v>
      </c>
      <c r="S90" s="312">
        <f t="shared" si="77"/>
        <v>0</v>
      </c>
      <c r="T90" s="312">
        <f t="shared" si="77"/>
        <v>0</v>
      </c>
      <c r="U90" s="312">
        <f t="shared" si="77"/>
        <v>0</v>
      </c>
      <c r="V90" s="312">
        <f t="shared" si="77"/>
        <v>0</v>
      </c>
      <c r="W90" s="312">
        <f t="shared" si="77"/>
        <v>0</v>
      </c>
      <c r="X90" s="312">
        <f t="shared" si="77"/>
        <v>0</v>
      </c>
      <c r="Y90" s="312">
        <f t="shared" si="77"/>
        <v>0</v>
      </c>
      <c r="Z90" s="312">
        <f t="shared" si="77"/>
        <v>0</v>
      </c>
      <c r="AA90" s="312">
        <f t="shared" si="77"/>
        <v>0</v>
      </c>
      <c r="AB90" s="312">
        <f t="shared" si="77"/>
        <v>0</v>
      </c>
      <c r="AC90" s="312">
        <f t="shared" si="77"/>
        <v>0</v>
      </c>
      <c r="AD90" s="312">
        <f t="shared" si="77"/>
        <v>0</v>
      </c>
      <c r="AE90" s="312">
        <f t="shared" si="77"/>
        <v>0</v>
      </c>
      <c r="AF90" s="312">
        <f t="shared" si="77"/>
        <v>0</v>
      </c>
      <c r="AG90" s="312">
        <f t="shared" si="77"/>
        <v>0</v>
      </c>
      <c r="AH90" s="312">
        <f t="shared" si="77"/>
        <v>0</v>
      </c>
      <c r="AI90" s="312">
        <f t="shared" si="77"/>
        <v>0</v>
      </c>
      <c r="AJ90" s="312">
        <f t="shared" si="77"/>
        <v>0</v>
      </c>
      <c r="AK90" s="312">
        <f t="shared" si="77"/>
        <v>0</v>
      </c>
      <c r="AL90" s="312">
        <f t="shared" si="77"/>
        <v>0</v>
      </c>
      <c r="AM90" s="312">
        <f t="shared" si="77"/>
        <v>0</v>
      </c>
      <c r="AN90" s="312">
        <f t="shared" si="77"/>
        <v>0</v>
      </c>
      <c r="AO90" s="312">
        <f t="shared" si="77"/>
        <v>0</v>
      </c>
      <c r="AP90" s="312">
        <f t="shared" si="77"/>
        <v>0</v>
      </c>
      <c r="AQ90" s="312">
        <f t="shared" si="77"/>
        <v>0</v>
      </c>
      <c r="AR90" s="312">
        <f t="shared" si="77"/>
        <v>0</v>
      </c>
      <c r="AS90" s="312">
        <f t="shared" si="77"/>
        <v>0</v>
      </c>
      <c r="AT90" s="312">
        <f t="shared" si="77"/>
        <v>0</v>
      </c>
      <c r="AU90" s="312">
        <f t="shared" si="77"/>
        <v>0</v>
      </c>
      <c r="AV90" s="312">
        <f t="shared" si="77"/>
        <v>0</v>
      </c>
      <c r="AW90" s="312">
        <f t="shared" si="77"/>
        <v>0</v>
      </c>
      <c r="AX90" s="312">
        <f t="shared" si="77"/>
        <v>0</v>
      </c>
      <c r="AY90" s="312">
        <f t="shared" si="77"/>
        <v>0</v>
      </c>
      <c r="AZ90" s="312">
        <f t="shared" si="77"/>
        <v>0</v>
      </c>
      <c r="BA90" s="312">
        <f t="shared" si="77"/>
        <v>0</v>
      </c>
      <c r="BB90" s="312">
        <f t="shared" si="77"/>
        <v>0</v>
      </c>
      <c r="BC90" s="312">
        <f t="shared" si="77"/>
        <v>0</v>
      </c>
      <c r="BD90" s="312">
        <f t="shared" si="77"/>
        <v>0</v>
      </c>
      <c r="BE90" s="312"/>
      <c r="BF90" s="312"/>
      <c r="BG90" s="312"/>
      <c r="BH90" s="312"/>
      <c r="BI90" s="312"/>
      <c r="BJ90" s="312"/>
      <c r="BK90" s="312"/>
      <c r="BL90" s="312"/>
      <c r="BM90" s="312"/>
      <c r="BN90" s="312"/>
      <c r="BO90" s="312"/>
      <c r="BP90" s="312"/>
      <c r="BQ90" s="312"/>
      <c r="BR90" s="312"/>
      <c r="BS90" s="312"/>
      <c r="BT90" s="312"/>
      <c r="BU90" s="312"/>
      <c r="BV90" s="312"/>
      <c r="BW90" s="312"/>
      <c r="BX90" s="312"/>
      <c r="BY90" s="312"/>
      <c r="BZ90" s="312"/>
      <c r="CA90" s="312"/>
      <c r="CB90" s="312"/>
      <c r="CC90" s="312"/>
      <c r="CD90" s="312"/>
      <c r="CE90" s="312"/>
      <c r="CF90" s="312"/>
      <c r="CG90" s="312"/>
      <c r="CH90" s="312"/>
      <c r="CI90" s="312"/>
      <c r="CJ90" s="312"/>
      <c r="CK90" s="312"/>
      <c r="CL90" s="312"/>
      <c r="CM90" s="312"/>
      <c r="CN90" s="312"/>
      <c r="CO90" s="312"/>
      <c r="CP90" s="312"/>
      <c r="CQ90" s="312"/>
      <c r="CR90" s="312"/>
      <c r="CS90" s="312"/>
      <c r="CT90" s="312"/>
      <c r="CU90" s="312"/>
      <c r="CV90" s="312"/>
      <c r="CW90" s="312"/>
      <c r="CX90" s="312"/>
      <c r="CY90" s="312"/>
      <c r="CZ90" s="312"/>
      <c r="DA90" s="312"/>
      <c r="DB90" s="312"/>
      <c r="DC90" s="312">
        <f t="shared" si="77"/>
        <v>0</v>
      </c>
    </row>
    <row r="91" spans="2:107" ht="15" hidden="1" customHeight="1" x14ac:dyDescent="0.35">
      <c r="B91" s="299">
        <v>47</v>
      </c>
      <c r="C91" s="304" t="s">
        <v>61</v>
      </c>
      <c r="D91" s="304"/>
      <c r="E91" s="305" t="s">
        <v>4</v>
      </c>
      <c r="F91" s="317" t="s">
        <v>1062</v>
      </c>
      <c r="G91" s="311">
        <f>SUM(H91:DC91)</f>
        <v>0</v>
      </c>
      <c r="H91" s="318">
        <f>(H85*H88)/1000</f>
        <v>0</v>
      </c>
      <c r="I91" s="318">
        <f t="shared" ref="I91:DC91" si="78">(I85*I88)/1000</f>
        <v>0</v>
      </c>
      <c r="J91" s="318">
        <f t="shared" si="78"/>
        <v>0</v>
      </c>
      <c r="K91" s="318">
        <f t="shared" si="78"/>
        <v>0</v>
      </c>
      <c r="L91" s="318">
        <f t="shared" si="78"/>
        <v>0</v>
      </c>
      <c r="M91" s="318">
        <f t="shared" si="78"/>
        <v>0</v>
      </c>
      <c r="N91" s="318">
        <f t="shared" si="78"/>
        <v>0</v>
      </c>
      <c r="O91" s="318">
        <f t="shared" si="78"/>
        <v>0</v>
      </c>
      <c r="P91" s="318">
        <f t="shared" si="78"/>
        <v>0</v>
      </c>
      <c r="Q91" s="318">
        <f t="shared" si="78"/>
        <v>0</v>
      </c>
      <c r="R91" s="318">
        <f t="shared" si="78"/>
        <v>0</v>
      </c>
      <c r="S91" s="318">
        <f t="shared" si="78"/>
        <v>0</v>
      </c>
      <c r="T91" s="318">
        <f t="shared" si="78"/>
        <v>0</v>
      </c>
      <c r="U91" s="318">
        <f t="shared" si="78"/>
        <v>0</v>
      </c>
      <c r="V91" s="318">
        <f t="shared" si="78"/>
        <v>0</v>
      </c>
      <c r="W91" s="318">
        <f t="shared" si="78"/>
        <v>0</v>
      </c>
      <c r="X91" s="318">
        <f t="shared" si="78"/>
        <v>0</v>
      </c>
      <c r="Y91" s="318">
        <f t="shared" si="78"/>
        <v>0</v>
      </c>
      <c r="Z91" s="318">
        <f t="shared" si="78"/>
        <v>0</v>
      </c>
      <c r="AA91" s="318">
        <f t="shared" si="78"/>
        <v>0</v>
      </c>
      <c r="AB91" s="318">
        <f t="shared" si="78"/>
        <v>0</v>
      </c>
      <c r="AC91" s="318">
        <f t="shared" si="78"/>
        <v>0</v>
      </c>
      <c r="AD91" s="318">
        <f t="shared" si="78"/>
        <v>0</v>
      </c>
      <c r="AE91" s="318">
        <f t="shared" si="78"/>
        <v>0</v>
      </c>
      <c r="AF91" s="318">
        <f t="shared" si="78"/>
        <v>0</v>
      </c>
      <c r="AG91" s="318">
        <f t="shared" si="78"/>
        <v>0</v>
      </c>
      <c r="AH91" s="318">
        <f t="shared" si="78"/>
        <v>0</v>
      </c>
      <c r="AI91" s="318">
        <f t="shared" si="78"/>
        <v>0</v>
      </c>
      <c r="AJ91" s="318">
        <f t="shared" si="78"/>
        <v>0</v>
      </c>
      <c r="AK91" s="318">
        <f t="shared" si="78"/>
        <v>0</v>
      </c>
      <c r="AL91" s="318">
        <f t="shared" si="78"/>
        <v>0</v>
      </c>
      <c r="AM91" s="318">
        <f t="shared" si="78"/>
        <v>0</v>
      </c>
      <c r="AN91" s="318">
        <f t="shared" si="78"/>
        <v>0</v>
      </c>
      <c r="AO91" s="318">
        <f t="shared" si="78"/>
        <v>0</v>
      </c>
      <c r="AP91" s="318">
        <f t="shared" si="78"/>
        <v>0</v>
      </c>
      <c r="AQ91" s="318">
        <f t="shared" si="78"/>
        <v>0</v>
      </c>
      <c r="AR91" s="318">
        <f t="shared" si="78"/>
        <v>0</v>
      </c>
      <c r="AS91" s="318">
        <f t="shared" si="78"/>
        <v>0</v>
      </c>
      <c r="AT91" s="318">
        <f t="shared" si="78"/>
        <v>0</v>
      </c>
      <c r="AU91" s="318">
        <f t="shared" si="78"/>
        <v>0</v>
      </c>
      <c r="AV91" s="318">
        <f t="shared" si="78"/>
        <v>0</v>
      </c>
      <c r="AW91" s="318">
        <f t="shared" si="78"/>
        <v>0</v>
      </c>
      <c r="AX91" s="318">
        <f t="shared" si="78"/>
        <v>0</v>
      </c>
      <c r="AY91" s="318">
        <f t="shared" si="78"/>
        <v>0</v>
      </c>
      <c r="AZ91" s="318">
        <f t="shared" si="78"/>
        <v>0</v>
      </c>
      <c r="BA91" s="318">
        <f t="shared" si="78"/>
        <v>0</v>
      </c>
      <c r="BB91" s="318">
        <f t="shared" si="78"/>
        <v>0</v>
      </c>
      <c r="BC91" s="318">
        <f t="shared" si="78"/>
        <v>0</v>
      </c>
      <c r="BD91" s="318">
        <f t="shared" si="78"/>
        <v>0</v>
      </c>
      <c r="BE91" s="318"/>
      <c r="BF91" s="318"/>
      <c r="BG91" s="318"/>
      <c r="BH91" s="318"/>
      <c r="BI91" s="318"/>
      <c r="BJ91" s="318"/>
      <c r="BK91" s="318"/>
      <c r="BL91" s="318"/>
      <c r="BM91" s="318"/>
      <c r="BN91" s="318"/>
      <c r="BO91" s="318"/>
      <c r="BP91" s="318"/>
      <c r="BQ91" s="318"/>
      <c r="BR91" s="318"/>
      <c r="BS91" s="318"/>
      <c r="BT91" s="318"/>
      <c r="BU91" s="318"/>
      <c r="BV91" s="318"/>
      <c r="BW91" s="318"/>
      <c r="BX91" s="318"/>
      <c r="BY91" s="318"/>
      <c r="BZ91" s="318"/>
      <c r="CA91" s="318"/>
      <c r="CB91" s="318"/>
      <c r="CC91" s="318"/>
      <c r="CD91" s="318"/>
      <c r="CE91" s="318"/>
      <c r="CF91" s="318"/>
      <c r="CG91" s="318"/>
      <c r="CH91" s="318"/>
      <c r="CI91" s="318"/>
      <c r="CJ91" s="318"/>
      <c r="CK91" s="318"/>
      <c r="CL91" s="318"/>
      <c r="CM91" s="318"/>
      <c r="CN91" s="318"/>
      <c r="CO91" s="318"/>
      <c r="CP91" s="318"/>
      <c r="CQ91" s="318"/>
      <c r="CR91" s="318"/>
      <c r="CS91" s="318"/>
      <c r="CT91" s="318"/>
      <c r="CU91" s="318"/>
      <c r="CV91" s="318"/>
      <c r="CW91" s="318"/>
      <c r="CX91" s="318"/>
      <c r="CY91" s="318"/>
      <c r="CZ91" s="318"/>
      <c r="DA91" s="318"/>
      <c r="DB91" s="318"/>
      <c r="DC91" s="318">
        <f t="shared" si="78"/>
        <v>0</v>
      </c>
    </row>
    <row r="92" spans="2:107" ht="15" hidden="1" customHeight="1" x14ac:dyDescent="0.35">
      <c r="B92" s="299">
        <v>48</v>
      </c>
      <c r="C92" s="304" t="s">
        <v>127</v>
      </c>
      <c r="D92" s="304"/>
      <c r="E92" s="305" t="s">
        <v>71</v>
      </c>
      <c r="F92" s="317" t="s">
        <v>1066</v>
      </c>
      <c r="G92" s="319">
        <f>IF(OR(G42=0,G91=0),0,(G91-G42)/G42)</f>
        <v>0</v>
      </c>
      <c r="H92" s="320">
        <f t="shared" ref="H92:AM92" si="79">IF(OR(H44=0,H91=0),0,(H91-H44)/H44)</f>
        <v>0</v>
      </c>
      <c r="I92" s="320">
        <f t="shared" si="79"/>
        <v>0</v>
      </c>
      <c r="J92" s="320">
        <f t="shared" si="79"/>
        <v>0</v>
      </c>
      <c r="K92" s="320">
        <f t="shared" si="79"/>
        <v>0</v>
      </c>
      <c r="L92" s="320">
        <f t="shared" si="79"/>
        <v>0</v>
      </c>
      <c r="M92" s="320">
        <f t="shared" si="79"/>
        <v>0</v>
      </c>
      <c r="N92" s="320">
        <f t="shared" si="79"/>
        <v>0</v>
      </c>
      <c r="O92" s="320">
        <f t="shared" si="79"/>
        <v>0</v>
      </c>
      <c r="P92" s="320">
        <f t="shared" si="79"/>
        <v>0</v>
      </c>
      <c r="Q92" s="320">
        <f t="shared" si="79"/>
        <v>0</v>
      </c>
      <c r="R92" s="320">
        <f t="shared" si="79"/>
        <v>0</v>
      </c>
      <c r="S92" s="320">
        <f t="shared" si="79"/>
        <v>0</v>
      </c>
      <c r="T92" s="320">
        <f t="shared" si="79"/>
        <v>0</v>
      </c>
      <c r="U92" s="320">
        <f t="shared" si="79"/>
        <v>0</v>
      </c>
      <c r="V92" s="320">
        <f t="shared" si="79"/>
        <v>0</v>
      </c>
      <c r="W92" s="320">
        <f t="shared" si="79"/>
        <v>0</v>
      </c>
      <c r="X92" s="320">
        <f t="shared" si="79"/>
        <v>0</v>
      </c>
      <c r="Y92" s="320">
        <f t="shared" si="79"/>
        <v>0</v>
      </c>
      <c r="Z92" s="320">
        <f t="shared" si="79"/>
        <v>0</v>
      </c>
      <c r="AA92" s="320">
        <f t="shared" si="79"/>
        <v>0</v>
      </c>
      <c r="AB92" s="320">
        <f t="shared" si="79"/>
        <v>0</v>
      </c>
      <c r="AC92" s="320">
        <f t="shared" si="79"/>
        <v>0</v>
      </c>
      <c r="AD92" s="320">
        <f t="shared" si="79"/>
        <v>0</v>
      </c>
      <c r="AE92" s="320">
        <f t="shared" si="79"/>
        <v>0</v>
      </c>
      <c r="AF92" s="320">
        <f t="shared" si="79"/>
        <v>0</v>
      </c>
      <c r="AG92" s="320">
        <f t="shared" si="79"/>
        <v>0</v>
      </c>
      <c r="AH92" s="320">
        <f t="shared" si="79"/>
        <v>0</v>
      </c>
      <c r="AI92" s="320">
        <f t="shared" si="79"/>
        <v>0</v>
      </c>
      <c r="AJ92" s="320">
        <f t="shared" si="79"/>
        <v>0</v>
      </c>
      <c r="AK92" s="320">
        <f t="shared" si="79"/>
        <v>0</v>
      </c>
      <c r="AL92" s="320">
        <f t="shared" si="79"/>
        <v>0</v>
      </c>
      <c r="AM92" s="320">
        <f t="shared" si="79"/>
        <v>0</v>
      </c>
      <c r="AN92" s="320">
        <f t="shared" ref="AN92:BD92" si="80">IF(OR(AN44=0,AN91=0),0,(AN91-AN44)/AN44)</f>
        <v>0</v>
      </c>
      <c r="AO92" s="320">
        <f t="shared" si="80"/>
        <v>0</v>
      </c>
      <c r="AP92" s="320">
        <f t="shared" si="80"/>
        <v>0</v>
      </c>
      <c r="AQ92" s="320">
        <f t="shared" si="80"/>
        <v>0</v>
      </c>
      <c r="AR92" s="320">
        <f t="shared" si="80"/>
        <v>0</v>
      </c>
      <c r="AS92" s="320">
        <f t="shared" si="80"/>
        <v>0</v>
      </c>
      <c r="AT92" s="320">
        <f t="shared" si="80"/>
        <v>0</v>
      </c>
      <c r="AU92" s="320">
        <f t="shared" si="80"/>
        <v>0</v>
      </c>
      <c r="AV92" s="320">
        <f t="shared" si="80"/>
        <v>0</v>
      </c>
      <c r="AW92" s="320">
        <f t="shared" si="80"/>
        <v>0</v>
      </c>
      <c r="AX92" s="320">
        <f t="shared" si="80"/>
        <v>0</v>
      </c>
      <c r="AY92" s="320">
        <f t="shared" si="80"/>
        <v>0</v>
      </c>
      <c r="AZ92" s="320">
        <f t="shared" si="80"/>
        <v>0</v>
      </c>
      <c r="BA92" s="320">
        <f t="shared" si="80"/>
        <v>0</v>
      </c>
      <c r="BB92" s="320">
        <f t="shared" si="80"/>
        <v>0</v>
      </c>
      <c r="BC92" s="320">
        <f t="shared" si="80"/>
        <v>0</v>
      </c>
      <c r="BD92" s="320">
        <f t="shared" si="80"/>
        <v>0</v>
      </c>
      <c r="BE92" s="320"/>
      <c r="BF92" s="320"/>
      <c r="BG92" s="320"/>
      <c r="BH92" s="320"/>
      <c r="BI92" s="320"/>
      <c r="BJ92" s="320"/>
      <c r="BK92" s="320"/>
      <c r="BL92" s="320"/>
      <c r="BM92" s="320"/>
      <c r="BN92" s="320"/>
      <c r="BO92" s="320"/>
      <c r="BP92" s="320"/>
      <c r="BQ92" s="320"/>
      <c r="BR92" s="320"/>
      <c r="BS92" s="320"/>
      <c r="BT92" s="320"/>
      <c r="BU92" s="320"/>
      <c r="BV92" s="320"/>
      <c r="BW92" s="320"/>
      <c r="BX92" s="320"/>
      <c r="BY92" s="320"/>
      <c r="BZ92" s="320"/>
      <c r="CA92" s="320"/>
      <c r="CB92" s="320"/>
      <c r="CC92" s="320"/>
      <c r="CD92" s="320"/>
      <c r="CE92" s="320"/>
      <c r="CF92" s="320"/>
      <c r="CG92" s="320"/>
      <c r="CH92" s="320"/>
      <c r="CI92" s="320"/>
      <c r="CJ92" s="320"/>
      <c r="CK92" s="320"/>
      <c r="CL92" s="320"/>
      <c r="CM92" s="320"/>
      <c r="CN92" s="320"/>
      <c r="CO92" s="320"/>
      <c r="CP92" s="320"/>
      <c r="CQ92" s="320"/>
      <c r="CR92" s="320"/>
      <c r="CS92" s="320"/>
      <c r="CT92" s="320"/>
      <c r="CU92" s="320"/>
      <c r="CV92" s="320"/>
      <c r="CW92" s="320"/>
      <c r="CX92" s="320"/>
      <c r="CY92" s="320"/>
      <c r="CZ92" s="320"/>
      <c r="DA92" s="320"/>
      <c r="DB92" s="320"/>
      <c r="DC92" s="320">
        <f>IF(OR(DC44=0,DC91=0),0,(DC91-DC44)/DC44)</f>
        <v>0</v>
      </c>
    </row>
    <row r="93" spans="2:107" ht="15" hidden="1" customHeight="1" x14ac:dyDescent="0.35">
      <c r="B93" s="299">
        <v>49</v>
      </c>
      <c r="C93" s="304" t="s">
        <v>62</v>
      </c>
      <c r="D93" s="304"/>
      <c r="E93" s="305" t="s">
        <v>5</v>
      </c>
      <c r="F93" s="317" t="s">
        <v>880</v>
      </c>
      <c r="G93" s="311">
        <f>SUM(H93:DC93)</f>
        <v>0</v>
      </c>
      <c r="H93" s="318">
        <f>H82*H90</f>
        <v>0</v>
      </c>
      <c r="I93" s="318">
        <f t="shared" ref="I93:DC93" si="81">I82*I90</f>
        <v>0</v>
      </c>
      <c r="J93" s="318">
        <f t="shared" si="81"/>
        <v>0</v>
      </c>
      <c r="K93" s="318">
        <f t="shared" si="81"/>
        <v>0</v>
      </c>
      <c r="L93" s="318">
        <f t="shared" si="81"/>
        <v>0</v>
      </c>
      <c r="M93" s="318">
        <f t="shared" si="81"/>
        <v>0</v>
      </c>
      <c r="N93" s="318">
        <f t="shared" si="81"/>
        <v>0</v>
      </c>
      <c r="O93" s="318">
        <f t="shared" si="81"/>
        <v>0</v>
      </c>
      <c r="P93" s="318">
        <f t="shared" si="81"/>
        <v>0</v>
      </c>
      <c r="Q93" s="318">
        <f t="shared" si="81"/>
        <v>0</v>
      </c>
      <c r="R93" s="318">
        <f t="shared" si="81"/>
        <v>0</v>
      </c>
      <c r="S93" s="318">
        <f t="shared" si="81"/>
        <v>0</v>
      </c>
      <c r="T93" s="318">
        <f t="shared" si="81"/>
        <v>0</v>
      </c>
      <c r="U93" s="318">
        <f t="shared" si="81"/>
        <v>0</v>
      </c>
      <c r="V93" s="318">
        <f t="shared" si="81"/>
        <v>0</v>
      </c>
      <c r="W93" s="318">
        <f t="shared" si="81"/>
        <v>0</v>
      </c>
      <c r="X93" s="318">
        <f t="shared" si="81"/>
        <v>0</v>
      </c>
      <c r="Y93" s="318">
        <f t="shared" si="81"/>
        <v>0</v>
      </c>
      <c r="Z93" s="318">
        <f t="shared" si="81"/>
        <v>0</v>
      </c>
      <c r="AA93" s="318">
        <f t="shared" si="81"/>
        <v>0</v>
      </c>
      <c r="AB93" s="318">
        <f t="shared" si="81"/>
        <v>0</v>
      </c>
      <c r="AC93" s="318">
        <f t="shared" si="81"/>
        <v>0</v>
      </c>
      <c r="AD93" s="318">
        <f t="shared" si="81"/>
        <v>0</v>
      </c>
      <c r="AE93" s="318">
        <f t="shared" si="81"/>
        <v>0</v>
      </c>
      <c r="AF93" s="318">
        <f t="shared" si="81"/>
        <v>0</v>
      </c>
      <c r="AG93" s="318">
        <f t="shared" si="81"/>
        <v>0</v>
      </c>
      <c r="AH93" s="318">
        <f t="shared" si="81"/>
        <v>0</v>
      </c>
      <c r="AI93" s="318">
        <f t="shared" si="81"/>
        <v>0</v>
      </c>
      <c r="AJ93" s="318">
        <f t="shared" si="81"/>
        <v>0</v>
      </c>
      <c r="AK93" s="318">
        <f t="shared" si="81"/>
        <v>0</v>
      </c>
      <c r="AL93" s="318">
        <f t="shared" si="81"/>
        <v>0</v>
      </c>
      <c r="AM93" s="318">
        <f t="shared" si="81"/>
        <v>0</v>
      </c>
      <c r="AN93" s="318">
        <f t="shared" si="81"/>
        <v>0</v>
      </c>
      <c r="AO93" s="318">
        <f t="shared" si="81"/>
        <v>0</v>
      </c>
      <c r="AP93" s="318">
        <f t="shared" si="81"/>
        <v>0</v>
      </c>
      <c r="AQ93" s="318">
        <f t="shared" si="81"/>
        <v>0</v>
      </c>
      <c r="AR93" s="318">
        <f t="shared" si="81"/>
        <v>0</v>
      </c>
      <c r="AS93" s="318">
        <f t="shared" si="81"/>
        <v>0</v>
      </c>
      <c r="AT93" s="318">
        <f t="shared" si="81"/>
        <v>0</v>
      </c>
      <c r="AU93" s="318">
        <f t="shared" si="81"/>
        <v>0</v>
      </c>
      <c r="AV93" s="318">
        <f t="shared" si="81"/>
        <v>0</v>
      </c>
      <c r="AW93" s="318">
        <f t="shared" si="81"/>
        <v>0</v>
      </c>
      <c r="AX93" s="318">
        <f t="shared" si="81"/>
        <v>0</v>
      </c>
      <c r="AY93" s="318">
        <f t="shared" si="81"/>
        <v>0</v>
      </c>
      <c r="AZ93" s="318">
        <f t="shared" si="81"/>
        <v>0</v>
      </c>
      <c r="BA93" s="318">
        <f t="shared" si="81"/>
        <v>0</v>
      </c>
      <c r="BB93" s="318">
        <f t="shared" si="81"/>
        <v>0</v>
      </c>
      <c r="BC93" s="318">
        <f t="shared" si="81"/>
        <v>0</v>
      </c>
      <c r="BD93" s="318">
        <f t="shared" si="81"/>
        <v>0</v>
      </c>
      <c r="BE93" s="318"/>
      <c r="BF93" s="318"/>
      <c r="BG93" s="318"/>
      <c r="BH93" s="318"/>
      <c r="BI93" s="318"/>
      <c r="BJ93" s="318"/>
      <c r="BK93" s="318"/>
      <c r="BL93" s="318"/>
      <c r="BM93" s="318"/>
      <c r="BN93" s="318"/>
      <c r="BO93" s="318"/>
      <c r="BP93" s="318"/>
      <c r="BQ93" s="318"/>
      <c r="BR93" s="318"/>
      <c r="BS93" s="318"/>
      <c r="BT93" s="318"/>
      <c r="BU93" s="318"/>
      <c r="BV93" s="318"/>
      <c r="BW93" s="318"/>
      <c r="BX93" s="318"/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318"/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318"/>
      <c r="CU93" s="318"/>
      <c r="CV93" s="318"/>
      <c r="CW93" s="318"/>
      <c r="CX93" s="318"/>
      <c r="CY93" s="318"/>
      <c r="CZ93" s="318"/>
      <c r="DA93" s="318"/>
      <c r="DB93" s="318"/>
      <c r="DC93" s="318">
        <f t="shared" si="81"/>
        <v>0</v>
      </c>
    </row>
    <row r="94" spans="2:107" ht="15" hidden="1" customHeight="1" x14ac:dyDescent="0.35">
      <c r="B94" s="299">
        <v>50</v>
      </c>
      <c r="C94" s="304" t="s">
        <v>128</v>
      </c>
      <c r="D94" s="304"/>
      <c r="E94" s="305" t="s">
        <v>71</v>
      </c>
      <c r="F94" s="317" t="s">
        <v>1067</v>
      </c>
      <c r="G94" s="319">
        <f>IF(OR(G43=0,G93=0),0,(G93-G43)/G43)</f>
        <v>0</v>
      </c>
      <c r="H94" s="320">
        <f t="shared" ref="H94:AM94" si="82">IF(OR(H45=0,H93=0),0,(H93-H45)/H45)</f>
        <v>0</v>
      </c>
      <c r="I94" s="320">
        <f t="shared" si="82"/>
        <v>0</v>
      </c>
      <c r="J94" s="320">
        <f t="shared" si="82"/>
        <v>0</v>
      </c>
      <c r="K94" s="320">
        <f t="shared" si="82"/>
        <v>0</v>
      </c>
      <c r="L94" s="320">
        <f t="shared" si="82"/>
        <v>0</v>
      </c>
      <c r="M94" s="320">
        <f t="shared" si="82"/>
        <v>0</v>
      </c>
      <c r="N94" s="320">
        <f t="shared" si="82"/>
        <v>0</v>
      </c>
      <c r="O94" s="320">
        <f t="shared" si="82"/>
        <v>0</v>
      </c>
      <c r="P94" s="320">
        <f t="shared" si="82"/>
        <v>0</v>
      </c>
      <c r="Q94" s="320">
        <f t="shared" si="82"/>
        <v>0</v>
      </c>
      <c r="R94" s="320">
        <f t="shared" si="82"/>
        <v>0</v>
      </c>
      <c r="S94" s="320">
        <f t="shared" si="82"/>
        <v>0</v>
      </c>
      <c r="T94" s="320">
        <f t="shared" si="82"/>
        <v>0</v>
      </c>
      <c r="U94" s="320">
        <f t="shared" si="82"/>
        <v>0</v>
      </c>
      <c r="V94" s="320">
        <f t="shared" si="82"/>
        <v>0</v>
      </c>
      <c r="W94" s="320">
        <f t="shared" si="82"/>
        <v>0</v>
      </c>
      <c r="X94" s="320">
        <f t="shared" si="82"/>
        <v>0</v>
      </c>
      <c r="Y94" s="320">
        <f t="shared" si="82"/>
        <v>0</v>
      </c>
      <c r="Z94" s="320">
        <f t="shared" si="82"/>
        <v>0</v>
      </c>
      <c r="AA94" s="320">
        <f t="shared" si="82"/>
        <v>0</v>
      </c>
      <c r="AB94" s="320">
        <f t="shared" si="82"/>
        <v>0</v>
      </c>
      <c r="AC94" s="320">
        <f t="shared" si="82"/>
        <v>0</v>
      </c>
      <c r="AD94" s="320">
        <f t="shared" si="82"/>
        <v>0</v>
      </c>
      <c r="AE94" s="320">
        <f t="shared" si="82"/>
        <v>0</v>
      </c>
      <c r="AF94" s="320">
        <f t="shared" si="82"/>
        <v>0</v>
      </c>
      <c r="AG94" s="320">
        <f t="shared" si="82"/>
        <v>0</v>
      </c>
      <c r="AH94" s="320">
        <f t="shared" si="82"/>
        <v>0</v>
      </c>
      <c r="AI94" s="320">
        <f t="shared" si="82"/>
        <v>0</v>
      </c>
      <c r="AJ94" s="320">
        <f t="shared" si="82"/>
        <v>0</v>
      </c>
      <c r="AK94" s="320">
        <f t="shared" si="82"/>
        <v>0</v>
      </c>
      <c r="AL94" s="320">
        <f t="shared" si="82"/>
        <v>0</v>
      </c>
      <c r="AM94" s="320">
        <f t="shared" si="82"/>
        <v>0</v>
      </c>
      <c r="AN94" s="320">
        <f t="shared" ref="AN94:BD94" si="83">IF(OR(AN45=0,AN93=0),0,(AN93-AN45)/AN45)</f>
        <v>0</v>
      </c>
      <c r="AO94" s="320">
        <f t="shared" si="83"/>
        <v>0</v>
      </c>
      <c r="AP94" s="320">
        <f t="shared" si="83"/>
        <v>0</v>
      </c>
      <c r="AQ94" s="320">
        <f t="shared" si="83"/>
        <v>0</v>
      </c>
      <c r="AR94" s="320">
        <f t="shared" si="83"/>
        <v>0</v>
      </c>
      <c r="AS94" s="320">
        <f t="shared" si="83"/>
        <v>0</v>
      </c>
      <c r="AT94" s="320">
        <f t="shared" si="83"/>
        <v>0</v>
      </c>
      <c r="AU94" s="320">
        <f t="shared" si="83"/>
        <v>0</v>
      </c>
      <c r="AV94" s="320">
        <f t="shared" si="83"/>
        <v>0</v>
      </c>
      <c r="AW94" s="320">
        <f t="shared" si="83"/>
        <v>0</v>
      </c>
      <c r="AX94" s="320">
        <f t="shared" si="83"/>
        <v>0</v>
      </c>
      <c r="AY94" s="320">
        <f t="shared" si="83"/>
        <v>0</v>
      </c>
      <c r="AZ94" s="320">
        <f t="shared" si="83"/>
        <v>0</v>
      </c>
      <c r="BA94" s="320">
        <f t="shared" si="83"/>
        <v>0</v>
      </c>
      <c r="BB94" s="320">
        <f t="shared" si="83"/>
        <v>0</v>
      </c>
      <c r="BC94" s="320">
        <f t="shared" si="83"/>
        <v>0</v>
      </c>
      <c r="BD94" s="320">
        <f t="shared" si="83"/>
        <v>0</v>
      </c>
      <c r="BE94" s="320"/>
      <c r="BF94" s="320"/>
      <c r="BG94" s="320"/>
      <c r="BH94" s="320"/>
      <c r="BI94" s="320"/>
      <c r="BJ94" s="320"/>
      <c r="BK94" s="320"/>
      <c r="BL94" s="320"/>
      <c r="BM94" s="320"/>
      <c r="BN94" s="320"/>
      <c r="BO94" s="320"/>
      <c r="BP94" s="320"/>
      <c r="BQ94" s="320"/>
      <c r="BR94" s="320"/>
      <c r="BS94" s="320"/>
      <c r="BT94" s="320"/>
      <c r="BU94" s="320"/>
      <c r="BV94" s="320"/>
      <c r="BW94" s="320"/>
      <c r="BX94" s="320"/>
      <c r="BY94" s="320"/>
      <c r="BZ94" s="320"/>
      <c r="CA94" s="320"/>
      <c r="CB94" s="320"/>
      <c r="CC94" s="320"/>
      <c r="CD94" s="320"/>
      <c r="CE94" s="320"/>
      <c r="CF94" s="320"/>
      <c r="CG94" s="320"/>
      <c r="CH94" s="320"/>
      <c r="CI94" s="320"/>
      <c r="CJ94" s="320"/>
      <c r="CK94" s="320"/>
      <c r="CL94" s="320"/>
      <c r="CM94" s="320"/>
      <c r="CN94" s="320"/>
      <c r="CO94" s="320"/>
      <c r="CP94" s="320"/>
      <c r="CQ94" s="320"/>
      <c r="CR94" s="320"/>
      <c r="CS94" s="320"/>
      <c r="CT94" s="320"/>
      <c r="CU94" s="320"/>
      <c r="CV94" s="320"/>
      <c r="CW94" s="320"/>
      <c r="CX94" s="320"/>
      <c r="CY94" s="320"/>
      <c r="CZ94" s="320"/>
      <c r="DA94" s="320"/>
      <c r="DB94" s="320"/>
      <c r="DC94" s="320">
        <f>IF(OR(DC45=0,DC93=0),0,(DC93-DC45)/DC45)</f>
        <v>0</v>
      </c>
    </row>
    <row r="95" spans="2:107" ht="15" hidden="1" customHeight="1" x14ac:dyDescent="0.35"/>
    <row r="96" spans="2:107" ht="15" hidden="1" customHeight="1" x14ac:dyDescent="0.35">
      <c r="B96" s="774" t="s">
        <v>982</v>
      </c>
      <c r="C96" s="775"/>
      <c r="D96" s="775"/>
      <c r="E96" s="775"/>
      <c r="F96" s="775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  <c r="BM96" s="298"/>
      <c r="BN96" s="298"/>
      <c r="BO96" s="298"/>
      <c r="BP96" s="298"/>
      <c r="BQ96" s="298"/>
      <c r="BR96" s="298"/>
      <c r="BS96" s="298"/>
      <c r="BT96" s="298"/>
      <c r="BU96" s="298"/>
      <c r="BV96" s="298"/>
      <c r="BW96" s="298"/>
      <c r="BX96" s="298"/>
      <c r="BY96" s="298"/>
      <c r="BZ96" s="298"/>
      <c r="CA96" s="298"/>
      <c r="CB96" s="298"/>
      <c r="CC96" s="298"/>
      <c r="CD96" s="298"/>
      <c r="CE96" s="298"/>
      <c r="CF96" s="298"/>
      <c r="CG96" s="298"/>
      <c r="CH96" s="298"/>
      <c r="CI96" s="298"/>
      <c r="CJ96" s="298"/>
      <c r="CK96" s="298"/>
      <c r="CL96" s="298"/>
      <c r="CM96" s="298"/>
      <c r="CN96" s="298"/>
      <c r="CO96" s="298"/>
      <c r="CP96" s="298"/>
      <c r="CQ96" s="298"/>
      <c r="CR96" s="298"/>
      <c r="CS96" s="298"/>
      <c r="CT96" s="298"/>
      <c r="CU96" s="298"/>
      <c r="CV96" s="298"/>
      <c r="CW96" s="298"/>
      <c r="CX96" s="298"/>
      <c r="CY96" s="298"/>
      <c r="CZ96" s="298"/>
      <c r="DA96" s="298"/>
      <c r="DB96" s="298"/>
      <c r="DC96" s="298"/>
    </row>
    <row r="97" spans="2:107" s="110" customFormat="1" ht="15" hidden="1" customHeight="1" x14ac:dyDescent="0.35">
      <c r="B97" s="299"/>
      <c r="C97" s="300"/>
      <c r="D97" s="300"/>
      <c r="E97" s="300"/>
      <c r="F97" s="301"/>
      <c r="G97" s="302" t="s">
        <v>51</v>
      </c>
      <c r="H97" s="303" t="s">
        <v>655</v>
      </c>
      <c r="I97" s="303" t="s">
        <v>656</v>
      </c>
      <c r="J97" s="303" t="s">
        <v>657</v>
      </c>
      <c r="K97" s="303" t="s">
        <v>658</v>
      </c>
      <c r="L97" s="303" t="s">
        <v>659</v>
      </c>
      <c r="M97" s="303" t="s">
        <v>660</v>
      </c>
      <c r="N97" s="303" t="s">
        <v>661</v>
      </c>
      <c r="O97" s="303" t="s">
        <v>662</v>
      </c>
      <c r="P97" s="303" t="s">
        <v>663</v>
      </c>
      <c r="Q97" s="303" t="s">
        <v>664</v>
      </c>
      <c r="R97" s="303" t="s">
        <v>665</v>
      </c>
      <c r="S97" s="303" t="s">
        <v>666</v>
      </c>
      <c r="T97" s="303" t="s">
        <v>667</v>
      </c>
      <c r="U97" s="303" t="s">
        <v>668</v>
      </c>
      <c r="V97" s="303" t="s">
        <v>669</v>
      </c>
      <c r="W97" s="303" t="s">
        <v>670</v>
      </c>
      <c r="X97" s="303" t="s">
        <v>671</v>
      </c>
      <c r="Y97" s="303" t="s">
        <v>672</v>
      </c>
      <c r="Z97" s="303" t="s">
        <v>673</v>
      </c>
      <c r="AA97" s="303" t="s">
        <v>674</v>
      </c>
      <c r="AB97" s="303" t="s">
        <v>675</v>
      </c>
      <c r="AC97" s="303" t="s">
        <v>676</v>
      </c>
      <c r="AD97" s="303" t="s">
        <v>677</v>
      </c>
      <c r="AE97" s="303" t="s">
        <v>678</v>
      </c>
      <c r="AF97" s="303" t="s">
        <v>679</v>
      </c>
      <c r="AG97" s="303" t="s">
        <v>680</v>
      </c>
      <c r="AH97" s="303" t="s">
        <v>681</v>
      </c>
      <c r="AI97" s="303" t="s">
        <v>682</v>
      </c>
      <c r="AJ97" s="303" t="s">
        <v>683</v>
      </c>
      <c r="AK97" s="303" t="s">
        <v>684</v>
      </c>
      <c r="AL97" s="303" t="s">
        <v>685</v>
      </c>
      <c r="AM97" s="303" t="s">
        <v>686</v>
      </c>
      <c r="AN97" s="303" t="s">
        <v>687</v>
      </c>
      <c r="AO97" s="303" t="s">
        <v>688</v>
      </c>
      <c r="AP97" s="303" t="s">
        <v>689</v>
      </c>
      <c r="AQ97" s="303" t="s">
        <v>690</v>
      </c>
      <c r="AR97" s="303" t="s">
        <v>691</v>
      </c>
      <c r="AS97" s="303" t="s">
        <v>692</v>
      </c>
      <c r="AT97" s="303" t="s">
        <v>693</v>
      </c>
      <c r="AU97" s="303" t="s">
        <v>694</v>
      </c>
      <c r="AV97" s="303" t="s">
        <v>695</v>
      </c>
      <c r="AW97" s="303" t="s">
        <v>696</v>
      </c>
      <c r="AX97" s="303" t="s">
        <v>697</v>
      </c>
      <c r="AY97" s="303" t="s">
        <v>698</v>
      </c>
      <c r="AZ97" s="303" t="s">
        <v>699</v>
      </c>
      <c r="BA97" s="303" t="s">
        <v>700</v>
      </c>
      <c r="BB97" s="303" t="s">
        <v>701</v>
      </c>
      <c r="BC97" s="303" t="s">
        <v>702</v>
      </c>
      <c r="BD97" s="303" t="s">
        <v>703</v>
      </c>
      <c r="BE97" s="303"/>
      <c r="BF97" s="303"/>
      <c r="BG97" s="303"/>
      <c r="BH97" s="303"/>
      <c r="BI97" s="303"/>
      <c r="BJ97" s="303"/>
      <c r="BK97" s="303"/>
      <c r="BL97" s="303"/>
      <c r="BM97" s="303"/>
      <c r="BN97" s="303"/>
      <c r="BO97" s="303"/>
      <c r="BP97" s="303"/>
      <c r="BQ97" s="303"/>
      <c r="BR97" s="303"/>
      <c r="BS97" s="303"/>
      <c r="BT97" s="303"/>
      <c r="BU97" s="303"/>
      <c r="BV97" s="303"/>
      <c r="BW97" s="303"/>
      <c r="BX97" s="303"/>
      <c r="BY97" s="303"/>
      <c r="BZ97" s="303"/>
      <c r="CA97" s="303"/>
      <c r="CB97" s="303"/>
      <c r="CC97" s="303"/>
      <c r="CD97" s="303"/>
      <c r="CE97" s="303"/>
      <c r="CF97" s="303"/>
      <c r="CG97" s="303"/>
      <c r="CH97" s="303"/>
      <c r="CI97" s="303"/>
      <c r="CJ97" s="303"/>
      <c r="CK97" s="303"/>
      <c r="CL97" s="30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  <c r="CW97" s="303"/>
      <c r="CX97" s="303"/>
      <c r="CY97" s="303"/>
      <c r="CZ97" s="303"/>
      <c r="DA97" s="303"/>
      <c r="DB97" s="303"/>
      <c r="DC97" s="303" t="s">
        <v>704</v>
      </c>
    </row>
    <row r="98" spans="2:107" ht="15" hidden="1" customHeight="1" x14ac:dyDescent="0.35">
      <c r="B98" s="299">
        <v>51</v>
      </c>
      <c r="C98" s="321" t="s">
        <v>70</v>
      </c>
      <c r="D98" s="321"/>
      <c r="E98" s="322" t="s">
        <v>5</v>
      </c>
      <c r="F98" s="317" t="s">
        <v>887</v>
      </c>
      <c r="G98" s="311">
        <f>SUM(H98:DC98)</f>
        <v>0</v>
      </c>
      <c r="H98" s="312">
        <f>H74-H93</f>
        <v>0</v>
      </c>
      <c r="I98" s="312">
        <f t="shared" ref="I98:DC98" si="84">I74-I93</f>
        <v>0</v>
      </c>
      <c r="J98" s="312">
        <f t="shared" si="84"/>
        <v>0</v>
      </c>
      <c r="K98" s="312">
        <f t="shared" si="84"/>
        <v>0</v>
      </c>
      <c r="L98" s="312">
        <f t="shared" si="84"/>
        <v>0</v>
      </c>
      <c r="M98" s="312">
        <f t="shared" si="84"/>
        <v>0</v>
      </c>
      <c r="N98" s="312">
        <f t="shared" si="84"/>
        <v>0</v>
      </c>
      <c r="O98" s="312">
        <f t="shared" si="84"/>
        <v>0</v>
      </c>
      <c r="P98" s="312">
        <f t="shared" si="84"/>
        <v>0</v>
      </c>
      <c r="Q98" s="312">
        <f t="shared" si="84"/>
        <v>0</v>
      </c>
      <c r="R98" s="312">
        <f t="shared" si="84"/>
        <v>0</v>
      </c>
      <c r="S98" s="312">
        <f t="shared" si="84"/>
        <v>0</v>
      </c>
      <c r="T98" s="312">
        <f t="shared" si="84"/>
        <v>0</v>
      </c>
      <c r="U98" s="312">
        <f t="shared" si="84"/>
        <v>0</v>
      </c>
      <c r="V98" s="312">
        <f t="shared" si="84"/>
        <v>0</v>
      </c>
      <c r="W98" s="312">
        <f t="shared" si="84"/>
        <v>0</v>
      </c>
      <c r="X98" s="312">
        <f t="shared" si="84"/>
        <v>0</v>
      </c>
      <c r="Y98" s="312">
        <f t="shared" si="84"/>
        <v>0</v>
      </c>
      <c r="Z98" s="312">
        <f t="shared" si="84"/>
        <v>0</v>
      </c>
      <c r="AA98" s="312">
        <f t="shared" si="84"/>
        <v>0</v>
      </c>
      <c r="AB98" s="312">
        <f t="shared" si="84"/>
        <v>0</v>
      </c>
      <c r="AC98" s="312">
        <f t="shared" si="84"/>
        <v>0</v>
      </c>
      <c r="AD98" s="312">
        <f t="shared" si="84"/>
        <v>0</v>
      </c>
      <c r="AE98" s="312">
        <f t="shared" si="84"/>
        <v>0</v>
      </c>
      <c r="AF98" s="312">
        <f t="shared" si="84"/>
        <v>0</v>
      </c>
      <c r="AG98" s="312">
        <f t="shared" si="84"/>
        <v>0</v>
      </c>
      <c r="AH98" s="312">
        <f t="shared" si="84"/>
        <v>0</v>
      </c>
      <c r="AI98" s="312">
        <f t="shared" si="84"/>
        <v>0</v>
      </c>
      <c r="AJ98" s="312">
        <f t="shared" si="84"/>
        <v>0</v>
      </c>
      <c r="AK98" s="312">
        <f t="shared" si="84"/>
        <v>0</v>
      </c>
      <c r="AL98" s="312">
        <f t="shared" si="84"/>
        <v>0</v>
      </c>
      <c r="AM98" s="312">
        <f t="shared" si="84"/>
        <v>0</v>
      </c>
      <c r="AN98" s="312">
        <f t="shared" si="84"/>
        <v>0</v>
      </c>
      <c r="AO98" s="312">
        <f t="shared" si="84"/>
        <v>0</v>
      </c>
      <c r="AP98" s="312">
        <f t="shared" si="84"/>
        <v>0</v>
      </c>
      <c r="AQ98" s="312">
        <f t="shared" si="84"/>
        <v>0</v>
      </c>
      <c r="AR98" s="312">
        <f t="shared" si="84"/>
        <v>0</v>
      </c>
      <c r="AS98" s="312">
        <f t="shared" si="84"/>
        <v>0</v>
      </c>
      <c r="AT98" s="312">
        <f t="shared" si="84"/>
        <v>0</v>
      </c>
      <c r="AU98" s="312">
        <f t="shared" si="84"/>
        <v>0</v>
      </c>
      <c r="AV98" s="312">
        <f t="shared" si="84"/>
        <v>0</v>
      </c>
      <c r="AW98" s="312">
        <f t="shared" si="84"/>
        <v>0</v>
      </c>
      <c r="AX98" s="312">
        <f t="shared" si="84"/>
        <v>0</v>
      </c>
      <c r="AY98" s="312">
        <f t="shared" si="84"/>
        <v>0</v>
      </c>
      <c r="AZ98" s="312">
        <f t="shared" si="84"/>
        <v>0</v>
      </c>
      <c r="BA98" s="312">
        <f t="shared" si="84"/>
        <v>0</v>
      </c>
      <c r="BB98" s="312">
        <f t="shared" si="84"/>
        <v>0</v>
      </c>
      <c r="BC98" s="312">
        <f t="shared" si="84"/>
        <v>0</v>
      </c>
      <c r="BD98" s="312">
        <f t="shared" si="84"/>
        <v>0</v>
      </c>
      <c r="BE98" s="312"/>
      <c r="BF98" s="312"/>
      <c r="BG98" s="312"/>
      <c r="BH98" s="312"/>
      <c r="BI98" s="312"/>
      <c r="BJ98" s="312"/>
      <c r="BK98" s="312"/>
      <c r="BL98" s="312"/>
      <c r="BM98" s="312"/>
      <c r="BN98" s="312"/>
      <c r="BO98" s="312"/>
      <c r="BP98" s="312"/>
      <c r="BQ98" s="312"/>
      <c r="BR98" s="312"/>
      <c r="BS98" s="312"/>
      <c r="BT98" s="312"/>
      <c r="BU98" s="312"/>
      <c r="BV98" s="312"/>
      <c r="BW98" s="312"/>
      <c r="BX98" s="312"/>
      <c r="BY98" s="312"/>
      <c r="BZ98" s="312"/>
      <c r="CA98" s="312"/>
      <c r="CB98" s="312"/>
      <c r="CC98" s="312"/>
      <c r="CD98" s="312"/>
      <c r="CE98" s="312"/>
      <c r="CF98" s="312"/>
      <c r="CG98" s="312"/>
      <c r="CH98" s="312"/>
      <c r="CI98" s="312"/>
      <c r="CJ98" s="312"/>
      <c r="CK98" s="312"/>
      <c r="CL98" s="312"/>
      <c r="CM98" s="312"/>
      <c r="CN98" s="312"/>
      <c r="CO98" s="312"/>
      <c r="CP98" s="312"/>
      <c r="CQ98" s="312"/>
      <c r="CR98" s="312"/>
      <c r="CS98" s="312"/>
      <c r="CT98" s="312"/>
      <c r="CU98" s="312"/>
      <c r="CV98" s="312"/>
      <c r="CW98" s="312"/>
      <c r="CX98" s="312"/>
      <c r="CY98" s="312"/>
      <c r="CZ98" s="312"/>
      <c r="DA98" s="312"/>
      <c r="DB98" s="312"/>
      <c r="DC98" s="312">
        <f t="shared" si="84"/>
        <v>0</v>
      </c>
    </row>
    <row r="99" spans="2:107" ht="15" hidden="1" customHeight="1" x14ac:dyDescent="0.35">
      <c r="B99" s="299">
        <v>52</v>
      </c>
      <c r="C99" s="323" t="s">
        <v>124</v>
      </c>
      <c r="D99" s="324">
        <f>D48</f>
        <v>1835.19</v>
      </c>
      <c r="E99" s="316" t="s">
        <v>71</v>
      </c>
      <c r="F99" s="317" t="s">
        <v>888</v>
      </c>
      <c r="G99" s="319">
        <f t="shared" ref="G99:AL99" si="85">IF(G74=0,0,G98/G74)</f>
        <v>0</v>
      </c>
      <c r="H99" s="320">
        <f t="shared" si="85"/>
        <v>0</v>
      </c>
      <c r="I99" s="320">
        <f t="shared" si="85"/>
        <v>0</v>
      </c>
      <c r="J99" s="320">
        <f t="shared" si="85"/>
        <v>0</v>
      </c>
      <c r="K99" s="320">
        <f t="shared" si="85"/>
        <v>0</v>
      </c>
      <c r="L99" s="320">
        <f t="shared" si="85"/>
        <v>0</v>
      </c>
      <c r="M99" s="320">
        <f t="shared" si="85"/>
        <v>0</v>
      </c>
      <c r="N99" s="320">
        <f t="shared" si="85"/>
        <v>0</v>
      </c>
      <c r="O99" s="320">
        <f t="shared" si="85"/>
        <v>0</v>
      </c>
      <c r="P99" s="320">
        <f t="shared" si="85"/>
        <v>0</v>
      </c>
      <c r="Q99" s="320">
        <f t="shared" si="85"/>
        <v>0</v>
      </c>
      <c r="R99" s="320">
        <f t="shared" si="85"/>
        <v>0</v>
      </c>
      <c r="S99" s="320">
        <f t="shared" si="85"/>
        <v>0</v>
      </c>
      <c r="T99" s="320">
        <f t="shared" si="85"/>
        <v>0</v>
      </c>
      <c r="U99" s="320">
        <f t="shared" si="85"/>
        <v>0</v>
      </c>
      <c r="V99" s="320">
        <f t="shared" si="85"/>
        <v>0</v>
      </c>
      <c r="W99" s="320">
        <f t="shared" si="85"/>
        <v>0</v>
      </c>
      <c r="X99" s="320">
        <f t="shared" si="85"/>
        <v>0</v>
      </c>
      <c r="Y99" s="320">
        <f t="shared" si="85"/>
        <v>0</v>
      </c>
      <c r="Z99" s="320">
        <f t="shared" si="85"/>
        <v>0</v>
      </c>
      <c r="AA99" s="320">
        <f t="shared" si="85"/>
        <v>0</v>
      </c>
      <c r="AB99" s="320">
        <f t="shared" si="85"/>
        <v>0</v>
      </c>
      <c r="AC99" s="320">
        <f t="shared" si="85"/>
        <v>0</v>
      </c>
      <c r="AD99" s="320">
        <f t="shared" si="85"/>
        <v>0</v>
      </c>
      <c r="AE99" s="320">
        <f t="shared" si="85"/>
        <v>0</v>
      </c>
      <c r="AF99" s="320">
        <f t="shared" si="85"/>
        <v>0</v>
      </c>
      <c r="AG99" s="320">
        <f t="shared" si="85"/>
        <v>0</v>
      </c>
      <c r="AH99" s="320">
        <f t="shared" si="85"/>
        <v>0</v>
      </c>
      <c r="AI99" s="320">
        <f t="shared" si="85"/>
        <v>0</v>
      </c>
      <c r="AJ99" s="320">
        <f t="shared" si="85"/>
        <v>0</v>
      </c>
      <c r="AK99" s="320">
        <f t="shared" si="85"/>
        <v>0</v>
      </c>
      <c r="AL99" s="320">
        <f t="shared" si="85"/>
        <v>0</v>
      </c>
      <c r="AM99" s="320">
        <f t="shared" ref="AM99:BD99" si="86">IF(AM74=0,0,AM98/AM74)</f>
        <v>0</v>
      </c>
      <c r="AN99" s="320">
        <f t="shared" si="86"/>
        <v>0</v>
      </c>
      <c r="AO99" s="320">
        <f t="shared" si="86"/>
        <v>0</v>
      </c>
      <c r="AP99" s="320">
        <f t="shared" si="86"/>
        <v>0</v>
      </c>
      <c r="AQ99" s="320">
        <f t="shared" si="86"/>
        <v>0</v>
      </c>
      <c r="AR99" s="320">
        <f t="shared" si="86"/>
        <v>0</v>
      </c>
      <c r="AS99" s="320">
        <f t="shared" si="86"/>
        <v>0</v>
      </c>
      <c r="AT99" s="320">
        <f t="shared" si="86"/>
        <v>0</v>
      </c>
      <c r="AU99" s="320">
        <f t="shared" si="86"/>
        <v>0</v>
      </c>
      <c r="AV99" s="320">
        <f t="shared" si="86"/>
        <v>0</v>
      </c>
      <c r="AW99" s="320">
        <f t="shared" si="86"/>
        <v>0</v>
      </c>
      <c r="AX99" s="320">
        <f t="shared" si="86"/>
        <v>0</v>
      </c>
      <c r="AY99" s="320">
        <f t="shared" si="86"/>
        <v>0</v>
      </c>
      <c r="AZ99" s="320">
        <f t="shared" si="86"/>
        <v>0</v>
      </c>
      <c r="BA99" s="320">
        <f t="shared" si="86"/>
        <v>0</v>
      </c>
      <c r="BB99" s="320">
        <f t="shared" si="86"/>
        <v>0</v>
      </c>
      <c r="BC99" s="320">
        <f t="shared" si="86"/>
        <v>0</v>
      </c>
      <c r="BD99" s="320">
        <f t="shared" si="86"/>
        <v>0</v>
      </c>
      <c r="BE99" s="320"/>
      <c r="BF99" s="320"/>
      <c r="BG99" s="320"/>
      <c r="BH99" s="320"/>
      <c r="BI99" s="320"/>
      <c r="BJ99" s="320"/>
      <c r="BK99" s="320"/>
      <c r="BL99" s="320"/>
      <c r="BM99" s="320"/>
      <c r="BN99" s="320"/>
      <c r="BO99" s="320"/>
      <c r="BP99" s="320"/>
      <c r="BQ99" s="320"/>
      <c r="BR99" s="320"/>
      <c r="BS99" s="320"/>
      <c r="BT99" s="320"/>
      <c r="BU99" s="320"/>
      <c r="BV99" s="320"/>
      <c r="BW99" s="320"/>
      <c r="BX99" s="320"/>
      <c r="BY99" s="320"/>
      <c r="BZ99" s="320"/>
      <c r="CA99" s="320"/>
      <c r="CB99" s="320"/>
      <c r="CC99" s="320"/>
      <c r="CD99" s="320"/>
      <c r="CE99" s="320"/>
      <c r="CF99" s="320"/>
      <c r="CG99" s="320"/>
      <c r="CH99" s="320"/>
      <c r="CI99" s="320"/>
      <c r="CJ99" s="320"/>
      <c r="CK99" s="320"/>
      <c r="CL99" s="320"/>
      <c r="CM99" s="320"/>
      <c r="CN99" s="320"/>
      <c r="CO99" s="320"/>
      <c r="CP99" s="320"/>
      <c r="CQ99" s="320"/>
      <c r="CR99" s="320"/>
      <c r="CS99" s="320"/>
      <c r="CT99" s="320"/>
      <c r="CU99" s="320"/>
      <c r="CV99" s="320"/>
      <c r="CW99" s="320"/>
      <c r="CX99" s="320"/>
      <c r="CY99" s="320"/>
      <c r="CZ99" s="320"/>
      <c r="DA99" s="320"/>
      <c r="DB99" s="320"/>
      <c r="DC99" s="320">
        <f>IF(DC74=0,0,DC98/DC74)</f>
        <v>0</v>
      </c>
    </row>
    <row r="100" spans="2:107" ht="15" hidden="1" customHeight="1" x14ac:dyDescent="0.35">
      <c r="B100" s="299">
        <v>53</v>
      </c>
      <c r="C100" s="321" t="s">
        <v>72</v>
      </c>
      <c r="D100" s="321"/>
      <c r="E100" s="322" t="s">
        <v>4</v>
      </c>
      <c r="F100" s="317" t="s">
        <v>889</v>
      </c>
      <c r="G100" s="311">
        <f>SUM(H100:DC100)</f>
        <v>0</v>
      </c>
      <c r="H100" s="312">
        <f>H72-H91</f>
        <v>0</v>
      </c>
      <c r="I100" s="312">
        <f t="shared" ref="I100:DC100" si="87">I72-I91</f>
        <v>0</v>
      </c>
      <c r="J100" s="312">
        <f t="shared" si="87"/>
        <v>0</v>
      </c>
      <c r="K100" s="312">
        <f t="shared" si="87"/>
        <v>0</v>
      </c>
      <c r="L100" s="312">
        <f t="shared" si="87"/>
        <v>0</v>
      </c>
      <c r="M100" s="312">
        <f t="shared" si="87"/>
        <v>0</v>
      </c>
      <c r="N100" s="312">
        <f t="shared" si="87"/>
        <v>0</v>
      </c>
      <c r="O100" s="312">
        <f t="shared" si="87"/>
        <v>0</v>
      </c>
      <c r="P100" s="312">
        <f t="shared" si="87"/>
        <v>0</v>
      </c>
      <c r="Q100" s="312">
        <f t="shared" si="87"/>
        <v>0</v>
      </c>
      <c r="R100" s="312">
        <f t="shared" si="87"/>
        <v>0</v>
      </c>
      <c r="S100" s="312">
        <f t="shared" si="87"/>
        <v>0</v>
      </c>
      <c r="T100" s="312">
        <f t="shared" si="87"/>
        <v>0</v>
      </c>
      <c r="U100" s="312">
        <f t="shared" si="87"/>
        <v>0</v>
      </c>
      <c r="V100" s="312">
        <f t="shared" si="87"/>
        <v>0</v>
      </c>
      <c r="W100" s="312">
        <f t="shared" si="87"/>
        <v>0</v>
      </c>
      <c r="X100" s="312">
        <f t="shared" si="87"/>
        <v>0</v>
      </c>
      <c r="Y100" s="312">
        <f t="shared" si="87"/>
        <v>0</v>
      </c>
      <c r="Z100" s="312">
        <f t="shared" si="87"/>
        <v>0</v>
      </c>
      <c r="AA100" s="312">
        <f t="shared" si="87"/>
        <v>0</v>
      </c>
      <c r="AB100" s="312">
        <f t="shared" si="87"/>
        <v>0</v>
      </c>
      <c r="AC100" s="312">
        <f t="shared" si="87"/>
        <v>0</v>
      </c>
      <c r="AD100" s="312">
        <f t="shared" si="87"/>
        <v>0</v>
      </c>
      <c r="AE100" s="312">
        <f t="shared" si="87"/>
        <v>0</v>
      </c>
      <c r="AF100" s="312">
        <f t="shared" si="87"/>
        <v>0</v>
      </c>
      <c r="AG100" s="312">
        <f t="shared" si="87"/>
        <v>0</v>
      </c>
      <c r="AH100" s="312">
        <f t="shared" si="87"/>
        <v>0</v>
      </c>
      <c r="AI100" s="312">
        <f t="shared" si="87"/>
        <v>0</v>
      </c>
      <c r="AJ100" s="312">
        <f t="shared" si="87"/>
        <v>0</v>
      </c>
      <c r="AK100" s="312">
        <f t="shared" si="87"/>
        <v>0</v>
      </c>
      <c r="AL100" s="312">
        <f t="shared" si="87"/>
        <v>0</v>
      </c>
      <c r="AM100" s="312">
        <f t="shared" si="87"/>
        <v>0</v>
      </c>
      <c r="AN100" s="312">
        <f t="shared" si="87"/>
        <v>0</v>
      </c>
      <c r="AO100" s="312">
        <f t="shared" si="87"/>
        <v>0</v>
      </c>
      <c r="AP100" s="312">
        <f t="shared" si="87"/>
        <v>0</v>
      </c>
      <c r="AQ100" s="312">
        <f t="shared" si="87"/>
        <v>0</v>
      </c>
      <c r="AR100" s="312">
        <f t="shared" si="87"/>
        <v>0</v>
      </c>
      <c r="AS100" s="312">
        <f t="shared" si="87"/>
        <v>0</v>
      </c>
      <c r="AT100" s="312">
        <f t="shared" si="87"/>
        <v>0</v>
      </c>
      <c r="AU100" s="312">
        <f t="shared" si="87"/>
        <v>0</v>
      </c>
      <c r="AV100" s="312">
        <f t="shared" si="87"/>
        <v>0</v>
      </c>
      <c r="AW100" s="312">
        <f t="shared" si="87"/>
        <v>0</v>
      </c>
      <c r="AX100" s="312">
        <f t="shared" si="87"/>
        <v>0</v>
      </c>
      <c r="AY100" s="312">
        <f t="shared" si="87"/>
        <v>0</v>
      </c>
      <c r="AZ100" s="312">
        <f t="shared" si="87"/>
        <v>0</v>
      </c>
      <c r="BA100" s="312">
        <f t="shared" si="87"/>
        <v>0</v>
      </c>
      <c r="BB100" s="312">
        <f t="shared" si="87"/>
        <v>0</v>
      </c>
      <c r="BC100" s="312">
        <f t="shared" si="87"/>
        <v>0</v>
      </c>
      <c r="BD100" s="312">
        <f t="shared" si="87"/>
        <v>0</v>
      </c>
      <c r="BE100" s="312"/>
      <c r="BF100" s="312"/>
      <c r="BG100" s="312"/>
      <c r="BH100" s="312"/>
      <c r="BI100" s="312"/>
      <c r="BJ100" s="312"/>
      <c r="BK100" s="312"/>
      <c r="BL100" s="312"/>
      <c r="BM100" s="312"/>
      <c r="BN100" s="312"/>
      <c r="BO100" s="312"/>
      <c r="BP100" s="312"/>
      <c r="BQ100" s="312"/>
      <c r="BR100" s="312"/>
      <c r="BS100" s="312"/>
      <c r="BT100" s="312"/>
      <c r="BU100" s="312"/>
      <c r="BV100" s="312"/>
      <c r="BW100" s="312"/>
      <c r="BX100" s="312"/>
      <c r="BY100" s="312"/>
      <c r="BZ100" s="312"/>
      <c r="CA100" s="312"/>
      <c r="CB100" s="312"/>
      <c r="CC100" s="312"/>
      <c r="CD100" s="312"/>
      <c r="CE100" s="312"/>
      <c r="CF100" s="312"/>
      <c r="CG100" s="312"/>
      <c r="CH100" s="312"/>
      <c r="CI100" s="312"/>
      <c r="CJ100" s="312"/>
      <c r="CK100" s="312"/>
      <c r="CL100" s="312"/>
      <c r="CM100" s="312"/>
      <c r="CN100" s="312"/>
      <c r="CO100" s="312"/>
      <c r="CP100" s="312"/>
      <c r="CQ100" s="312"/>
      <c r="CR100" s="312"/>
      <c r="CS100" s="312"/>
      <c r="CT100" s="312"/>
      <c r="CU100" s="312"/>
      <c r="CV100" s="312"/>
      <c r="CW100" s="312"/>
      <c r="CX100" s="312"/>
      <c r="CY100" s="312"/>
      <c r="CZ100" s="312"/>
      <c r="DA100" s="312"/>
      <c r="DB100" s="312"/>
      <c r="DC100" s="312">
        <f t="shared" si="87"/>
        <v>0</v>
      </c>
    </row>
    <row r="101" spans="2:107" ht="15" hidden="1" customHeight="1" x14ac:dyDescent="0.35">
      <c r="B101" s="299">
        <v>54</v>
      </c>
      <c r="C101" s="323" t="s">
        <v>123</v>
      </c>
      <c r="D101" s="324">
        <f>D50</f>
        <v>659.31</v>
      </c>
      <c r="E101" s="316" t="s">
        <v>71</v>
      </c>
      <c r="F101" s="317" t="s">
        <v>890</v>
      </c>
      <c r="G101" s="325">
        <f t="shared" ref="G101:AL101" si="88">IF(G72=0,0,G100/G72)</f>
        <v>0</v>
      </c>
      <c r="H101" s="320">
        <f t="shared" si="88"/>
        <v>0</v>
      </c>
      <c r="I101" s="320">
        <f t="shared" si="88"/>
        <v>0</v>
      </c>
      <c r="J101" s="320">
        <f t="shared" si="88"/>
        <v>0</v>
      </c>
      <c r="K101" s="320">
        <f t="shared" si="88"/>
        <v>0</v>
      </c>
      <c r="L101" s="320">
        <f t="shared" si="88"/>
        <v>0</v>
      </c>
      <c r="M101" s="320">
        <f t="shared" si="88"/>
        <v>0</v>
      </c>
      <c r="N101" s="320">
        <f t="shared" si="88"/>
        <v>0</v>
      </c>
      <c r="O101" s="320">
        <f t="shared" si="88"/>
        <v>0</v>
      </c>
      <c r="P101" s="320">
        <f t="shared" si="88"/>
        <v>0</v>
      </c>
      <c r="Q101" s="320">
        <f t="shared" si="88"/>
        <v>0</v>
      </c>
      <c r="R101" s="320">
        <f t="shared" si="88"/>
        <v>0</v>
      </c>
      <c r="S101" s="320">
        <f t="shared" si="88"/>
        <v>0</v>
      </c>
      <c r="T101" s="320">
        <f t="shared" si="88"/>
        <v>0</v>
      </c>
      <c r="U101" s="320">
        <f t="shared" si="88"/>
        <v>0</v>
      </c>
      <c r="V101" s="320">
        <f t="shared" si="88"/>
        <v>0</v>
      </c>
      <c r="W101" s="320">
        <f t="shared" si="88"/>
        <v>0</v>
      </c>
      <c r="X101" s="320">
        <f t="shared" si="88"/>
        <v>0</v>
      </c>
      <c r="Y101" s="320">
        <f t="shared" si="88"/>
        <v>0</v>
      </c>
      <c r="Z101" s="320">
        <f t="shared" si="88"/>
        <v>0</v>
      </c>
      <c r="AA101" s="320">
        <f t="shared" si="88"/>
        <v>0</v>
      </c>
      <c r="AB101" s="320">
        <f t="shared" si="88"/>
        <v>0</v>
      </c>
      <c r="AC101" s="320">
        <f t="shared" si="88"/>
        <v>0</v>
      </c>
      <c r="AD101" s="320">
        <f t="shared" si="88"/>
        <v>0</v>
      </c>
      <c r="AE101" s="320">
        <f t="shared" si="88"/>
        <v>0</v>
      </c>
      <c r="AF101" s="320">
        <f t="shared" si="88"/>
        <v>0</v>
      </c>
      <c r="AG101" s="320">
        <f t="shared" si="88"/>
        <v>0</v>
      </c>
      <c r="AH101" s="320">
        <f t="shared" si="88"/>
        <v>0</v>
      </c>
      <c r="AI101" s="320">
        <f t="shared" si="88"/>
        <v>0</v>
      </c>
      <c r="AJ101" s="320">
        <f t="shared" si="88"/>
        <v>0</v>
      </c>
      <c r="AK101" s="320">
        <f t="shared" si="88"/>
        <v>0</v>
      </c>
      <c r="AL101" s="320">
        <f t="shared" si="88"/>
        <v>0</v>
      </c>
      <c r="AM101" s="320">
        <f t="shared" ref="AM101:BD101" si="89">IF(AM72=0,0,AM100/AM72)</f>
        <v>0</v>
      </c>
      <c r="AN101" s="320">
        <f t="shared" si="89"/>
        <v>0</v>
      </c>
      <c r="AO101" s="320">
        <f t="shared" si="89"/>
        <v>0</v>
      </c>
      <c r="AP101" s="320">
        <f t="shared" si="89"/>
        <v>0</v>
      </c>
      <c r="AQ101" s="320">
        <f t="shared" si="89"/>
        <v>0</v>
      </c>
      <c r="AR101" s="320">
        <f t="shared" si="89"/>
        <v>0</v>
      </c>
      <c r="AS101" s="320">
        <f t="shared" si="89"/>
        <v>0</v>
      </c>
      <c r="AT101" s="320">
        <f t="shared" si="89"/>
        <v>0</v>
      </c>
      <c r="AU101" s="320">
        <f t="shared" si="89"/>
        <v>0</v>
      </c>
      <c r="AV101" s="320">
        <f t="shared" si="89"/>
        <v>0</v>
      </c>
      <c r="AW101" s="320">
        <f t="shared" si="89"/>
        <v>0</v>
      </c>
      <c r="AX101" s="320">
        <f t="shared" si="89"/>
        <v>0</v>
      </c>
      <c r="AY101" s="320">
        <f t="shared" si="89"/>
        <v>0</v>
      </c>
      <c r="AZ101" s="320">
        <f t="shared" si="89"/>
        <v>0</v>
      </c>
      <c r="BA101" s="320">
        <f t="shared" si="89"/>
        <v>0</v>
      </c>
      <c r="BB101" s="320">
        <f t="shared" si="89"/>
        <v>0</v>
      </c>
      <c r="BC101" s="320">
        <f t="shared" si="89"/>
        <v>0</v>
      </c>
      <c r="BD101" s="320">
        <f t="shared" si="89"/>
        <v>0</v>
      </c>
      <c r="BE101" s="320"/>
      <c r="BF101" s="320"/>
      <c r="BG101" s="320"/>
      <c r="BH101" s="320"/>
      <c r="BI101" s="320"/>
      <c r="BJ101" s="320"/>
      <c r="BK101" s="320"/>
      <c r="BL101" s="320"/>
      <c r="BM101" s="320"/>
      <c r="BN101" s="320"/>
      <c r="BO101" s="320"/>
      <c r="BP101" s="320"/>
      <c r="BQ101" s="320"/>
      <c r="BR101" s="320"/>
      <c r="BS101" s="320"/>
      <c r="BT101" s="320"/>
      <c r="BU101" s="320"/>
      <c r="BV101" s="320"/>
      <c r="BW101" s="320"/>
      <c r="BX101" s="320"/>
      <c r="BY101" s="320"/>
      <c r="BZ101" s="320"/>
      <c r="CA101" s="320"/>
      <c r="CB101" s="320"/>
      <c r="CC101" s="320"/>
      <c r="CD101" s="320"/>
      <c r="CE101" s="320"/>
      <c r="CF101" s="320"/>
      <c r="CG101" s="320"/>
      <c r="CH101" s="320"/>
      <c r="CI101" s="320"/>
      <c r="CJ101" s="320"/>
      <c r="CK101" s="320"/>
      <c r="CL101" s="320"/>
      <c r="CM101" s="320"/>
      <c r="CN101" s="320"/>
      <c r="CO101" s="320"/>
      <c r="CP101" s="320"/>
      <c r="CQ101" s="320"/>
      <c r="CR101" s="320"/>
      <c r="CS101" s="320"/>
      <c r="CT101" s="320"/>
      <c r="CU101" s="320"/>
      <c r="CV101" s="320"/>
      <c r="CW101" s="320"/>
      <c r="CX101" s="320"/>
      <c r="CY101" s="320"/>
      <c r="CZ101" s="320"/>
      <c r="DA101" s="320"/>
      <c r="DB101" s="320"/>
      <c r="DC101" s="320">
        <f>IF(DC72=0,0,DC100/DC72)</f>
        <v>0</v>
      </c>
    </row>
    <row r="102" spans="2:107" ht="15" hidden="1" customHeight="1" x14ac:dyDescent="0.35">
      <c r="B102" s="339"/>
      <c r="C102" s="327" t="s">
        <v>946</v>
      </c>
      <c r="D102" s="327"/>
      <c r="E102" s="328" t="s">
        <v>125</v>
      </c>
      <c r="F102" s="329" t="s">
        <v>945</v>
      </c>
      <c r="G102" s="330">
        <f>SUM(H102:DC102)</f>
        <v>0</v>
      </c>
      <c r="H102" s="331">
        <f>H98*$D$99+H100*$D$101</f>
        <v>0</v>
      </c>
      <c r="I102" s="331">
        <f t="shared" ref="I102:DC102" si="90">I98*$D$99+I100*$D$101</f>
        <v>0</v>
      </c>
      <c r="J102" s="331">
        <f t="shared" si="90"/>
        <v>0</v>
      </c>
      <c r="K102" s="331">
        <f t="shared" si="90"/>
        <v>0</v>
      </c>
      <c r="L102" s="331">
        <f t="shared" si="90"/>
        <v>0</v>
      </c>
      <c r="M102" s="331">
        <f t="shared" si="90"/>
        <v>0</v>
      </c>
      <c r="N102" s="331">
        <f t="shared" si="90"/>
        <v>0</v>
      </c>
      <c r="O102" s="331">
        <f t="shared" si="90"/>
        <v>0</v>
      </c>
      <c r="P102" s="331">
        <f t="shared" si="90"/>
        <v>0</v>
      </c>
      <c r="Q102" s="331">
        <f t="shared" si="90"/>
        <v>0</v>
      </c>
      <c r="R102" s="331">
        <f t="shared" si="90"/>
        <v>0</v>
      </c>
      <c r="S102" s="331">
        <f t="shared" si="90"/>
        <v>0</v>
      </c>
      <c r="T102" s="331">
        <f t="shared" si="90"/>
        <v>0</v>
      </c>
      <c r="U102" s="331">
        <f t="shared" si="90"/>
        <v>0</v>
      </c>
      <c r="V102" s="331">
        <f t="shared" si="90"/>
        <v>0</v>
      </c>
      <c r="W102" s="331">
        <f t="shared" si="90"/>
        <v>0</v>
      </c>
      <c r="X102" s="331">
        <f t="shared" si="90"/>
        <v>0</v>
      </c>
      <c r="Y102" s="331">
        <f t="shared" si="90"/>
        <v>0</v>
      </c>
      <c r="Z102" s="331">
        <f t="shared" si="90"/>
        <v>0</v>
      </c>
      <c r="AA102" s="331">
        <f t="shared" si="90"/>
        <v>0</v>
      </c>
      <c r="AB102" s="331">
        <f t="shared" si="90"/>
        <v>0</v>
      </c>
      <c r="AC102" s="331">
        <f t="shared" si="90"/>
        <v>0</v>
      </c>
      <c r="AD102" s="331">
        <f t="shared" si="90"/>
        <v>0</v>
      </c>
      <c r="AE102" s="331">
        <f t="shared" si="90"/>
        <v>0</v>
      </c>
      <c r="AF102" s="331">
        <f t="shared" si="90"/>
        <v>0</v>
      </c>
      <c r="AG102" s="331">
        <f t="shared" si="90"/>
        <v>0</v>
      </c>
      <c r="AH102" s="331">
        <f t="shared" si="90"/>
        <v>0</v>
      </c>
      <c r="AI102" s="331">
        <f t="shared" si="90"/>
        <v>0</v>
      </c>
      <c r="AJ102" s="331">
        <f t="shared" si="90"/>
        <v>0</v>
      </c>
      <c r="AK102" s="331">
        <f t="shared" si="90"/>
        <v>0</v>
      </c>
      <c r="AL102" s="331">
        <f t="shared" si="90"/>
        <v>0</v>
      </c>
      <c r="AM102" s="331">
        <f t="shared" si="90"/>
        <v>0</v>
      </c>
      <c r="AN102" s="331">
        <f t="shared" si="90"/>
        <v>0</v>
      </c>
      <c r="AO102" s="331">
        <f t="shared" si="90"/>
        <v>0</v>
      </c>
      <c r="AP102" s="331">
        <f t="shared" si="90"/>
        <v>0</v>
      </c>
      <c r="AQ102" s="331">
        <f t="shared" si="90"/>
        <v>0</v>
      </c>
      <c r="AR102" s="331">
        <f t="shared" si="90"/>
        <v>0</v>
      </c>
      <c r="AS102" s="331">
        <f t="shared" si="90"/>
        <v>0</v>
      </c>
      <c r="AT102" s="331">
        <f t="shared" si="90"/>
        <v>0</v>
      </c>
      <c r="AU102" s="331">
        <f t="shared" si="90"/>
        <v>0</v>
      </c>
      <c r="AV102" s="331">
        <f t="shared" si="90"/>
        <v>0</v>
      </c>
      <c r="AW102" s="331">
        <f t="shared" si="90"/>
        <v>0</v>
      </c>
      <c r="AX102" s="331">
        <f t="shared" si="90"/>
        <v>0</v>
      </c>
      <c r="AY102" s="331">
        <f t="shared" si="90"/>
        <v>0</v>
      </c>
      <c r="AZ102" s="331">
        <f t="shared" si="90"/>
        <v>0</v>
      </c>
      <c r="BA102" s="331">
        <f t="shared" si="90"/>
        <v>0</v>
      </c>
      <c r="BB102" s="331">
        <f t="shared" si="90"/>
        <v>0</v>
      </c>
      <c r="BC102" s="331">
        <f t="shared" si="90"/>
        <v>0</v>
      </c>
      <c r="BD102" s="331">
        <f t="shared" si="90"/>
        <v>0</v>
      </c>
      <c r="BE102" s="331"/>
      <c r="BF102" s="331"/>
      <c r="BG102" s="331"/>
      <c r="BH102" s="331"/>
      <c r="BI102" s="331"/>
      <c r="BJ102" s="331"/>
      <c r="BK102" s="331"/>
      <c r="BL102" s="331"/>
      <c r="BM102" s="331"/>
      <c r="BN102" s="331"/>
      <c r="BO102" s="331"/>
      <c r="BP102" s="331"/>
      <c r="BQ102" s="331"/>
      <c r="BR102" s="331"/>
      <c r="BS102" s="331"/>
      <c r="BT102" s="331"/>
      <c r="BU102" s="331"/>
      <c r="BV102" s="331"/>
      <c r="BW102" s="331"/>
      <c r="BX102" s="331"/>
      <c r="BY102" s="331"/>
      <c r="BZ102" s="331"/>
      <c r="CA102" s="331"/>
      <c r="CB102" s="331"/>
      <c r="CC102" s="331"/>
      <c r="CD102" s="331"/>
      <c r="CE102" s="331"/>
      <c r="CF102" s="331"/>
      <c r="CG102" s="331"/>
      <c r="CH102" s="331"/>
      <c r="CI102" s="331"/>
      <c r="CJ102" s="331"/>
      <c r="CK102" s="331"/>
      <c r="CL102" s="331"/>
      <c r="CM102" s="331"/>
      <c r="CN102" s="331"/>
      <c r="CO102" s="331"/>
      <c r="CP102" s="331"/>
      <c r="CQ102" s="331"/>
      <c r="CR102" s="331"/>
      <c r="CS102" s="331"/>
      <c r="CT102" s="331"/>
      <c r="CU102" s="331"/>
      <c r="CV102" s="331"/>
      <c r="CW102" s="331"/>
      <c r="CX102" s="331"/>
      <c r="CY102" s="331"/>
      <c r="CZ102" s="331"/>
      <c r="DA102" s="331"/>
      <c r="DB102" s="331"/>
      <c r="DC102" s="331">
        <f t="shared" si="90"/>
        <v>0</v>
      </c>
    </row>
    <row r="103" spans="2:107" ht="15" hidden="1" customHeight="1" x14ac:dyDescent="0.35">
      <c r="H103" s="332"/>
      <c r="I103" s="332"/>
    </row>
    <row r="104" spans="2:107" ht="15" hidden="1" customHeight="1" x14ac:dyDescent="0.45">
      <c r="E104" s="247" t="s">
        <v>1241</v>
      </c>
      <c r="F104" s="248"/>
      <c r="G104" s="249">
        <f>RCB!$G$31</f>
        <v>0</v>
      </c>
      <c r="H104" s="332"/>
      <c r="I104" s="247" t="s">
        <v>1242</v>
      </c>
      <c r="J104" s="248"/>
      <c r="K104" s="249">
        <f>RCB!$J$31</f>
        <v>0</v>
      </c>
    </row>
    <row r="105" spans="2:107" ht="15" hidden="1" customHeight="1" x14ac:dyDescent="0.45">
      <c r="E105" s="247" t="s">
        <v>1231</v>
      </c>
      <c r="F105" s="248"/>
      <c r="G105" s="249">
        <f>RCB!$H$29</f>
        <v>0</v>
      </c>
      <c r="H105" s="332"/>
      <c r="I105" s="247" t="s">
        <v>1230</v>
      </c>
      <c r="J105" s="248"/>
      <c r="K105" s="249">
        <f>RCB!$K$29</f>
        <v>0</v>
      </c>
    </row>
    <row r="106" spans="2:107" ht="15" hidden="1" customHeight="1" x14ac:dyDescent="0.35">
      <c r="H106" s="332"/>
      <c r="I106" s="332"/>
    </row>
  </sheetData>
  <sheetProtection algorithmName="SHA-512" hashValue="sBNa0M5rfCZP7xc+IzaI8u4YAnllSW0Snz30COnMs8txDyJdSdy8PuVLub7ObGeH3SNlVfIt8clg45pWbWnGSg==" saltValue="Cdag7qO+j2sx+PteCJrynw==" spinCount="100000" sheet="1" objects="1" scenarios="1"/>
  <mergeCells count="20">
    <mergeCell ref="B96:F96"/>
    <mergeCell ref="B89:B90"/>
    <mergeCell ref="B24:F24"/>
    <mergeCell ref="B77:F77"/>
    <mergeCell ref="B67:B69"/>
    <mergeCell ref="B70:B71"/>
    <mergeCell ref="B37:B41"/>
    <mergeCell ref="B45:F45"/>
    <mergeCell ref="B58:F58"/>
    <mergeCell ref="B62:B63"/>
    <mergeCell ref="B64:B66"/>
    <mergeCell ref="B81:B82"/>
    <mergeCell ref="B83:B85"/>
    <mergeCell ref="B86:B88"/>
    <mergeCell ref="B2:F2"/>
    <mergeCell ref="B13:B15"/>
    <mergeCell ref="B16:B20"/>
    <mergeCell ref="B34:B36"/>
    <mergeCell ref="B8:B9"/>
    <mergeCell ref="B29:B30"/>
  </mergeCells>
  <conditionalFormatting sqref="G6:G22 G27:G43 G60:G75 G79:G94 G98:G102">
    <cfRule type="expression" dxfId="90" priority="14">
      <formula>G6="ERRO"</formula>
    </cfRule>
  </conditionalFormatting>
  <conditionalFormatting sqref="G47:G53">
    <cfRule type="expression" dxfId="89" priority="1">
      <formula>G47="ERRO"</formula>
    </cfRule>
  </conditionalFormatting>
  <conditionalFormatting sqref="G55:G56">
    <cfRule type="expression" dxfId="88" priority="5">
      <formula>AND(G55&lt;=#REF!,G55&gt;0)</formula>
    </cfRule>
    <cfRule type="expression" dxfId="87" priority="6">
      <formula>OR(G55&gt;#REF!,G55&lt;0)</formula>
    </cfRule>
  </conditionalFormatting>
  <conditionalFormatting sqref="G104:G105">
    <cfRule type="expression" dxfId="86" priority="3">
      <formula>AND(G104&lt;=#REF!,G104&gt;0)</formula>
    </cfRule>
    <cfRule type="expression" dxfId="85" priority="4">
      <formula>OR(G104&gt;#REF!,G104&lt;0)</formula>
    </cfRule>
  </conditionalFormatting>
  <conditionalFormatting sqref="H13:DC14 H65:DC65 H86:DC87">
    <cfRule type="expression" dxfId="84" priority="12">
      <formula>OR(H13&gt;365,H13&lt;0)</formula>
    </cfRule>
  </conditionalFormatting>
  <conditionalFormatting sqref="H15:DC15 H36:DC36 H69:DC69 H88:DC88">
    <cfRule type="expression" dxfId="83" priority="8">
      <formula>OR(H15&gt;8760,H15&lt;0)</formula>
    </cfRule>
  </conditionalFormatting>
  <conditionalFormatting sqref="H16:DC16 H37:DC37">
    <cfRule type="expression" dxfId="82" priority="11">
      <formula>OR(H16&gt;3,H16&lt;0)</formula>
    </cfRule>
  </conditionalFormatting>
  <conditionalFormatting sqref="H17:DC17 H38:DC38">
    <cfRule type="expression" dxfId="81" priority="10">
      <formula>OR(H17&gt;22,H17&lt;0)</formula>
    </cfRule>
  </conditionalFormatting>
  <conditionalFormatting sqref="H18:DC18 H39:DC39">
    <cfRule type="expression" dxfId="80" priority="9">
      <formula>OR(H18&gt;12,H18&lt;0)</formula>
    </cfRule>
  </conditionalFormatting>
  <conditionalFormatting sqref="H20:DC20 H41:DC41 H71:DC71 H90:DC90">
    <cfRule type="expression" dxfId="79" priority="7">
      <formula>OR(H20&gt;1,H20&lt;0)</formula>
    </cfRule>
  </conditionalFormatting>
  <conditionalFormatting sqref="H34:DC35 H67:DC67">
    <cfRule type="expression" dxfId="78" priority="13">
      <formula>OR(H34&gt;365,H34&lt;0)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0:F20 E48:F48 A54:F98 E50:F50 A100:F100 A99:C99 E99:F99 A101:C101 E101:F101 DC1:IV1 A6:A8 A10:A13 C13:G13 A16 C16:G16 A23:F25 A21:A22 C21:F22 A30:F30 A27:A29 C27:F29 A35:F36 A31:A34 C31:F34 A38:F41 A37 C37:F37 A44:F46 A42:A43 C42:F43 A47:A50 C47:F47 C48 C49:F49 C50 DC54:IV65536 DD27:IV51 A51:F51 A14:G14 A17:G17 A18:G18 K16:BD18 K13:BD14 H40:BD51 H54:BD101 A19:F19 C10:F12 A15:BD15 C8:G8 C6:F6 A1:BD3 K29:BD29 A102:BD65536 A9:G9 DD2:IV3 K6:BD6 H11:BD12 H19:BD25 DD6:IV25 H32:BD33 K30:BD30 C7:G7 K7:BD7 K8:BD8 K9:BD9 K10:BD10 K27:BD27 K28:BD28 K31:BD31 H26:DC26 H34:DC35 H37:DC39" unlockedFormula="1"/>
    <ignoredError sqref="G54:G101 G20 G23:G25 G28:G30 G32:G46 G48 G50 H36:BD36" formula="1" unlockedFormula="1"/>
    <ignoredError sqref="BE36:DC36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EBEB9C-612C-4F19-8572-D962DE509292}">
          <x14:formula1>
            <xm:f>'AUX1'!$A$2:$A$21</xm:f>
          </x14:formula1>
          <xm:sqref>H4:AA4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B2:Z161"/>
  <sheetViews>
    <sheetView zoomScale="90" zoomScaleNormal="90" workbookViewId="0">
      <selection activeCell="L20" sqref="L20"/>
    </sheetView>
  </sheetViews>
  <sheetFormatPr defaultColWidth="9.1796875" defaultRowHeight="15" customHeight="1" outlineLevelRow="1" x14ac:dyDescent="0.35"/>
  <cols>
    <col min="1" max="1" width="3.7265625" style="53" customWidth="1"/>
    <col min="2" max="2" width="3.26953125" style="53" bestFit="1" customWidth="1"/>
    <col min="3" max="7" width="10.7265625" style="53" customWidth="1"/>
    <col min="8" max="9" width="11.453125" style="53" bestFit="1" customWidth="1"/>
    <col min="10" max="11" width="18.81640625" style="53" bestFit="1" customWidth="1"/>
    <col min="12" max="12" width="19.453125" style="53" customWidth="1"/>
    <col min="13" max="13" width="18" style="53" bestFit="1" customWidth="1"/>
    <col min="14" max="14" width="18.81640625" style="53" bestFit="1" customWidth="1"/>
    <col min="15" max="15" width="3.7265625" style="53" customWidth="1"/>
    <col min="16" max="16" width="49.1796875" style="53" bestFit="1" customWidth="1"/>
    <col min="17" max="17" width="10.7265625" style="53" customWidth="1"/>
    <col min="18" max="18" width="7.179687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2" width="8.453125" style="53" bestFit="1" customWidth="1"/>
    <col min="23" max="23" width="8.81640625" style="53" bestFit="1" customWidth="1"/>
    <col min="24" max="25" width="17.7265625" style="53" bestFit="1" customWidth="1"/>
    <col min="26" max="16384" width="9.1796875" style="53"/>
  </cols>
  <sheetData>
    <row r="2" spans="2:26" ht="15" customHeight="1" x14ac:dyDescent="0.35">
      <c r="B2" s="766" t="s">
        <v>927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AQUECIMENTO SOLAR DE ÁGUA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46"/>
      <c r="D6" s="846"/>
      <c r="E6" s="846"/>
      <c r="F6" s="846"/>
      <c r="G6" s="815"/>
      <c r="H6" s="19"/>
      <c r="I6" s="2"/>
      <c r="J6" s="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>IF(OR(C6=0,C6=""),"",C6)</f>
        <v/>
      </c>
      <c r="R6" s="813"/>
      <c r="S6" s="813"/>
      <c r="T6" s="813"/>
      <c r="U6" s="814"/>
      <c r="V6" s="202" t="str">
        <f>IF(N6=0,"",H6)</f>
        <v/>
      </c>
      <c r="W6" s="203">
        <f>IF(OR(V6="",V6=0),0,(Projeto!$AD$8*((1+Projeto!$AD$8)^V6))/(((1+Projeto!$AD$8)^V6)-1))</f>
        <v>0</v>
      </c>
      <c r="X6" s="204">
        <f>IF(AND(K6&gt;0,CustoContabil!$F$6&gt;0),K6*(CustoContabil!$F$21/CustoContabil!$F$6)*W6,0)</f>
        <v>0</v>
      </c>
      <c r="Y6" s="204">
        <f>IF(AND(N6&gt;0,CustoContabil!$D$6&gt;0),N6*(CustoContabil!$D$21/CustoContabil!$D$6)*W6,0)</f>
        <v>0</v>
      </c>
      <c r="Z6" s="205"/>
    </row>
    <row r="7" spans="2:26" ht="15" customHeight="1" x14ac:dyDescent="0.35">
      <c r="B7" s="206">
        <v>2</v>
      </c>
      <c r="C7" s="846"/>
      <c r="D7" s="846"/>
      <c r="E7" s="846"/>
      <c r="F7" s="846"/>
      <c r="G7" s="815"/>
      <c r="H7" s="5"/>
      <c r="I7" s="3"/>
      <c r="J7" s="1"/>
      <c r="K7" s="169">
        <f t="shared" ref="K7:K56" si="0">N7-L7-M7</f>
        <v>0</v>
      </c>
      <c r="L7" s="1"/>
      <c r="M7" s="1"/>
      <c r="N7" s="169">
        <f t="shared" ref="N7:N56" si="1">I7*J7</f>
        <v>0</v>
      </c>
      <c r="P7" s="199">
        <f t="shared" ref="P7:P55" si="2">B7</f>
        <v>2</v>
      </c>
      <c r="Q7" s="813" t="str">
        <f>IF(OR(C7=0,C7=""),"",C7)</f>
        <v/>
      </c>
      <c r="R7" s="813"/>
      <c r="S7" s="813"/>
      <c r="T7" s="813"/>
      <c r="U7" s="814"/>
      <c r="V7" s="202" t="str">
        <f t="shared" ref="V7:V56" si="3">IF(N7=0,"",H7)</f>
        <v/>
      </c>
      <c r="W7" s="203">
        <f>IF(OR(V7="",V7=0),0,(Projeto!$AD$8*((1+Projeto!$AD$8)^V7))/(((1+Projeto!$AD$8)^V7)-1))</f>
        <v>0</v>
      </c>
      <c r="X7" s="204">
        <f>IF(AND(K7&gt;0,CustoContabil!$F$6&gt;0),K7*(CustoContabil!$F$21/CustoContabil!$F$6)*W7,0)</f>
        <v>0</v>
      </c>
      <c r="Y7" s="204">
        <f>IF(AND(N7&gt;0,CustoContabil!$D$6&gt;0),N7*(CustoContabil!$D$21/CustoContabil!$D$6)*W7,0)</f>
        <v>0</v>
      </c>
    </row>
    <row r="8" spans="2:26" ht="15" customHeight="1" x14ac:dyDescent="0.35">
      <c r="B8" s="199">
        <v>3</v>
      </c>
      <c r="C8" s="846"/>
      <c r="D8" s="846"/>
      <c r="E8" s="846"/>
      <c r="F8" s="846"/>
      <c r="G8" s="815"/>
      <c r="H8" s="5"/>
      <c r="I8" s="3"/>
      <c r="J8" s="1"/>
      <c r="K8" s="169">
        <f t="shared" si="0"/>
        <v>0</v>
      </c>
      <c r="L8" s="1"/>
      <c r="M8" s="1"/>
      <c r="N8" s="169">
        <f t="shared" si="1"/>
        <v>0</v>
      </c>
      <c r="P8" s="199">
        <f t="shared" si="2"/>
        <v>3</v>
      </c>
      <c r="Q8" s="813" t="str">
        <f t="shared" ref="Q8:Q55" si="4">IF(OR(C8=0,C8=""),"",C8)</f>
        <v/>
      </c>
      <c r="R8" s="813"/>
      <c r="S8" s="813"/>
      <c r="T8" s="813"/>
      <c r="U8" s="814"/>
      <c r="V8" s="202" t="str">
        <f t="shared" si="3"/>
        <v/>
      </c>
      <c r="W8" s="203">
        <f>IF(OR(V8="",V8=0),0,(Projeto!$AD$8*((1+Projeto!$AD$8)^V8))/(((1+Projeto!$AD$8)^V8)-1))</f>
        <v>0</v>
      </c>
      <c r="X8" s="204">
        <f>IF(AND(K8&gt;0,CustoContabil!$F$6&gt;0),K8*(CustoContabil!$F$21/CustoContabil!$F$6)*W8,0)</f>
        <v>0</v>
      </c>
      <c r="Y8" s="204">
        <f>IF(AND(N8&gt;0,CustoContabil!$D$6&gt;0),N8*(CustoContabil!$D$21/CustoContabil!$D$6)*W8,0)</f>
        <v>0</v>
      </c>
    </row>
    <row r="9" spans="2:26" ht="15" customHeight="1" x14ac:dyDescent="0.35">
      <c r="B9" s="206">
        <v>4</v>
      </c>
      <c r="C9" s="846"/>
      <c r="D9" s="846"/>
      <c r="E9" s="846"/>
      <c r="F9" s="846"/>
      <c r="G9" s="815"/>
      <c r="H9" s="5"/>
      <c r="I9" s="3"/>
      <c r="J9" s="1"/>
      <c r="K9" s="169">
        <f t="shared" si="0"/>
        <v>0</v>
      </c>
      <c r="L9" s="1"/>
      <c r="M9" s="1"/>
      <c r="N9" s="169">
        <f t="shared" si="1"/>
        <v>0</v>
      </c>
      <c r="P9" s="199">
        <f t="shared" si="2"/>
        <v>4</v>
      </c>
      <c r="Q9" s="813" t="str">
        <f t="shared" si="4"/>
        <v/>
      </c>
      <c r="R9" s="813"/>
      <c r="S9" s="813"/>
      <c r="T9" s="813"/>
      <c r="U9" s="814"/>
      <c r="V9" s="202" t="str">
        <f t="shared" si="3"/>
        <v/>
      </c>
      <c r="W9" s="203">
        <f>IF(OR(V9="",V9=0),0,(Projeto!$AD$8*((1+Projeto!$AD$8)^V9))/(((1+Projeto!$AD$8)^V9)-1))</f>
        <v>0</v>
      </c>
      <c r="X9" s="204">
        <f>IF(AND(K9&gt;0,CustoContabil!$F$6&gt;0),K9*(CustoContabil!$F$21/CustoContabil!$F$6)*W9,0)</f>
        <v>0</v>
      </c>
      <c r="Y9" s="204">
        <f>IF(AND(N9&gt;0,CustoContabil!$D$6&gt;0),N9*(CustoContabil!$D$21/CustoContabil!$D$6)*W9,0)</f>
        <v>0</v>
      </c>
    </row>
    <row r="10" spans="2:26" ht="15" customHeight="1" x14ac:dyDescent="0.35">
      <c r="B10" s="199">
        <v>5</v>
      </c>
      <c r="C10" s="524"/>
      <c r="D10" s="524"/>
      <c r="E10" s="524"/>
      <c r="F10" s="524"/>
      <c r="G10" s="525"/>
      <c r="H10" s="5"/>
      <c r="I10" s="3"/>
      <c r="J10" s="1"/>
      <c r="K10" s="169">
        <f t="shared" si="0"/>
        <v>0</v>
      </c>
      <c r="L10" s="1"/>
      <c r="M10" s="1"/>
      <c r="N10" s="169">
        <f t="shared" si="1"/>
        <v>0</v>
      </c>
      <c r="P10" s="199">
        <f t="shared" si="2"/>
        <v>5</v>
      </c>
      <c r="Q10" s="813" t="str">
        <f t="shared" si="4"/>
        <v/>
      </c>
      <c r="R10" s="813"/>
      <c r="S10" s="813"/>
      <c r="T10" s="813"/>
      <c r="U10" s="814"/>
      <c r="V10" s="202" t="str">
        <f t="shared" si="3"/>
        <v/>
      </c>
      <c r="W10" s="203">
        <f>IF(OR(V10="",V10=0),0,(Projeto!$AD$8*((1+Projeto!$AD$8)^V10))/(((1+Projeto!$AD$8)^V10)-1))</f>
        <v>0</v>
      </c>
      <c r="X10" s="204">
        <f>IF(AND(K10&gt;0,CustoContabil!$F$6&gt;0),K10*(CustoContabil!$F$21/CustoContabil!$F$6)*W10,0)</f>
        <v>0</v>
      </c>
      <c r="Y10" s="204">
        <f>IF(AND(N10&gt;0,CustoContabil!$D$6&gt;0),N10*(CustoContabil!$D$21/CustoContabil!$D$6)*W10,0)</f>
        <v>0</v>
      </c>
    </row>
    <row r="11" spans="2:26" ht="15" customHeight="1" x14ac:dyDescent="0.35">
      <c r="B11" s="206">
        <v>6</v>
      </c>
      <c r="C11" s="524"/>
      <c r="D11" s="524"/>
      <c r="E11" s="524"/>
      <c r="F11" s="524"/>
      <c r="G11" s="525"/>
      <c r="H11" s="5"/>
      <c r="I11" s="3"/>
      <c r="J11" s="1"/>
      <c r="K11" s="169">
        <f t="shared" si="0"/>
        <v>0</v>
      </c>
      <c r="L11" s="1"/>
      <c r="M11" s="1"/>
      <c r="N11" s="169">
        <f t="shared" si="1"/>
        <v>0</v>
      </c>
      <c r="P11" s="199">
        <f t="shared" si="2"/>
        <v>6</v>
      </c>
      <c r="Q11" s="813" t="str">
        <f t="shared" si="4"/>
        <v/>
      </c>
      <c r="R11" s="813"/>
      <c r="S11" s="813"/>
      <c r="T11" s="813"/>
      <c r="U11" s="814"/>
      <c r="V11" s="202" t="str">
        <f t="shared" si="3"/>
        <v/>
      </c>
      <c r="W11" s="203">
        <f>IF(OR(V11="",V11=0),0,(Projeto!$AD$8*((1+Projeto!$AD$8)^V11))/(((1+Projeto!$AD$8)^V11)-1))</f>
        <v>0</v>
      </c>
      <c r="X11" s="204">
        <f>IF(AND(K11&gt;0,CustoContabil!$F$6&gt;0),K11*(CustoContabil!$F$21/CustoContabil!$F$6)*W11,0)</f>
        <v>0</v>
      </c>
      <c r="Y11" s="204">
        <f>IF(AND(N11&gt;0,CustoContabil!$D$6&gt;0),N11*(CustoContabil!$D$21/CustoContabil!$D$6)*W11,0)</f>
        <v>0</v>
      </c>
    </row>
    <row r="12" spans="2:26" ht="15" customHeight="1" x14ac:dyDescent="0.35">
      <c r="B12" s="199">
        <v>7</v>
      </c>
      <c r="C12" s="524"/>
      <c r="D12" s="524"/>
      <c r="E12" s="524"/>
      <c r="F12" s="524"/>
      <c r="G12" s="525"/>
      <c r="H12" s="5"/>
      <c r="I12" s="3"/>
      <c r="J12" s="1"/>
      <c r="K12" s="169">
        <f t="shared" si="0"/>
        <v>0</v>
      </c>
      <c r="L12" s="1"/>
      <c r="M12" s="1"/>
      <c r="N12" s="169">
        <f t="shared" si="1"/>
        <v>0</v>
      </c>
      <c r="P12" s="199">
        <f t="shared" si="2"/>
        <v>7</v>
      </c>
      <c r="Q12" s="813" t="str">
        <f t="shared" si="4"/>
        <v/>
      </c>
      <c r="R12" s="813"/>
      <c r="S12" s="813"/>
      <c r="T12" s="813"/>
      <c r="U12" s="814"/>
      <c r="V12" s="202" t="str">
        <f t="shared" si="3"/>
        <v/>
      </c>
      <c r="W12" s="203">
        <f>IF(OR(V12="",V12=0),0,(Projeto!$AD$8*((1+Projeto!$AD$8)^V12))/(((1+Projeto!$AD$8)^V12)-1))</f>
        <v>0</v>
      </c>
      <c r="X12" s="204">
        <f>IF(AND(K12&gt;0,CustoContabil!$F$6&gt;0),K12*(CustoContabil!$F$21/CustoContabil!$F$6)*W12,0)</f>
        <v>0</v>
      </c>
      <c r="Y12" s="204">
        <f>IF(AND(N12&gt;0,CustoContabil!$D$6&gt;0),N12*(CustoContabil!$D$21/CustoContabil!$D$6)*W12,0)</f>
        <v>0</v>
      </c>
    </row>
    <row r="13" spans="2:26" ht="15" customHeight="1" x14ac:dyDescent="0.35">
      <c r="B13" s="206">
        <v>8</v>
      </c>
      <c r="C13" s="524"/>
      <c r="D13" s="524"/>
      <c r="E13" s="524"/>
      <c r="F13" s="524"/>
      <c r="G13" s="525"/>
      <c r="H13" s="5"/>
      <c r="I13" s="3"/>
      <c r="J13" s="1"/>
      <c r="K13" s="169">
        <f t="shared" si="0"/>
        <v>0</v>
      </c>
      <c r="L13" s="1"/>
      <c r="M13" s="1"/>
      <c r="N13" s="169">
        <f t="shared" si="1"/>
        <v>0</v>
      </c>
      <c r="P13" s="199">
        <f t="shared" si="2"/>
        <v>8</v>
      </c>
      <c r="Q13" s="813" t="str">
        <f t="shared" si="4"/>
        <v/>
      </c>
      <c r="R13" s="813"/>
      <c r="S13" s="813"/>
      <c r="T13" s="813"/>
      <c r="U13" s="814"/>
      <c r="V13" s="202" t="str">
        <f t="shared" si="3"/>
        <v/>
      </c>
      <c r="W13" s="203">
        <f>IF(OR(V13="",V13=0),0,(Projeto!$AD$8*((1+Projeto!$AD$8)^V13))/(((1+Projeto!$AD$8)^V13)-1))</f>
        <v>0</v>
      </c>
      <c r="X13" s="204">
        <f>IF(AND(K13&gt;0,CustoContabil!$F$6&gt;0),K13*(CustoContabil!$F$21/CustoContabil!$F$6)*W13,0)</f>
        <v>0</v>
      </c>
      <c r="Y13" s="204">
        <f>IF(AND(N13&gt;0,CustoContabil!$D$6&gt;0),N13*(CustoContabil!$D$21/CustoContabil!$D$6)*W13,0)</f>
        <v>0</v>
      </c>
    </row>
    <row r="14" spans="2:26" ht="15" customHeight="1" x14ac:dyDescent="0.35">
      <c r="B14" s="199">
        <v>9</v>
      </c>
      <c r="C14" s="524"/>
      <c r="D14" s="524"/>
      <c r="E14" s="524"/>
      <c r="F14" s="524"/>
      <c r="G14" s="525"/>
      <c r="H14" s="5"/>
      <c r="I14" s="3"/>
      <c r="J14" s="1"/>
      <c r="K14" s="169">
        <f t="shared" si="0"/>
        <v>0</v>
      </c>
      <c r="L14" s="1"/>
      <c r="M14" s="1"/>
      <c r="N14" s="169">
        <f t="shared" si="1"/>
        <v>0</v>
      </c>
      <c r="P14" s="199">
        <f t="shared" si="2"/>
        <v>9</v>
      </c>
      <c r="Q14" s="813" t="str">
        <f t="shared" si="4"/>
        <v/>
      </c>
      <c r="R14" s="813"/>
      <c r="S14" s="813"/>
      <c r="T14" s="813"/>
      <c r="U14" s="814"/>
      <c r="V14" s="202" t="str">
        <f t="shared" si="3"/>
        <v/>
      </c>
      <c r="W14" s="203">
        <f>IF(OR(V14="",V14=0),0,(Projeto!$AD$8*((1+Projeto!$AD$8)^V14))/(((1+Projeto!$AD$8)^V14)-1))</f>
        <v>0</v>
      </c>
      <c r="X14" s="204">
        <f>IF(AND(K14&gt;0,CustoContabil!$F$6&gt;0),K14*(CustoContabil!$F$21/CustoContabil!$F$6)*W14,0)</f>
        <v>0</v>
      </c>
      <c r="Y14" s="204">
        <f>IF(AND(N14&gt;0,CustoContabil!$D$6&gt;0),N14*(CustoContabil!$D$21/CustoContabil!$D$6)*W14,0)</f>
        <v>0</v>
      </c>
    </row>
    <row r="15" spans="2:26" ht="15" customHeight="1" x14ac:dyDescent="0.35">
      <c r="B15" s="206">
        <v>10</v>
      </c>
      <c r="C15" s="524"/>
      <c r="D15" s="524"/>
      <c r="E15" s="524"/>
      <c r="F15" s="524"/>
      <c r="G15" s="525"/>
      <c r="H15" s="5"/>
      <c r="I15" s="3"/>
      <c r="J15" s="1"/>
      <c r="K15" s="169">
        <f t="shared" si="0"/>
        <v>0</v>
      </c>
      <c r="L15" s="1"/>
      <c r="M15" s="1"/>
      <c r="N15" s="169">
        <f t="shared" si="1"/>
        <v>0</v>
      </c>
      <c r="P15" s="199">
        <f t="shared" si="2"/>
        <v>10</v>
      </c>
      <c r="Q15" s="813" t="str">
        <f t="shared" si="4"/>
        <v/>
      </c>
      <c r="R15" s="813"/>
      <c r="S15" s="813"/>
      <c r="T15" s="813"/>
      <c r="U15" s="814"/>
      <c r="V15" s="202" t="str">
        <f t="shared" si="3"/>
        <v/>
      </c>
      <c r="W15" s="203">
        <f>IF(OR(V15="",V15=0),0,(Projeto!$AD$8*((1+Projeto!$AD$8)^V15))/(((1+Projeto!$AD$8)^V15)-1))</f>
        <v>0</v>
      </c>
      <c r="X15" s="204">
        <f>IF(AND(K15&gt;0,CustoContabil!$F$6&gt;0),K15*(CustoContabil!$F$21/CustoContabil!$F$6)*W15,0)</f>
        <v>0</v>
      </c>
      <c r="Y15" s="204">
        <f>IF(AND(N15&gt;0,CustoContabil!$D$6&gt;0),N15*(CustoContabil!$D$21/CustoContabil!$D$6)*W15,0)</f>
        <v>0</v>
      </c>
    </row>
    <row r="16" spans="2:26" ht="15" customHeight="1" x14ac:dyDescent="0.35">
      <c r="B16" s="199">
        <v>11</v>
      </c>
      <c r="C16" s="524"/>
      <c r="D16" s="524"/>
      <c r="E16" s="524"/>
      <c r="F16" s="524"/>
      <c r="G16" s="525"/>
      <c r="H16" s="5"/>
      <c r="I16" s="3"/>
      <c r="J16" s="1"/>
      <c r="K16" s="169">
        <f t="shared" si="0"/>
        <v>0</v>
      </c>
      <c r="L16" s="1"/>
      <c r="M16" s="1"/>
      <c r="N16" s="169">
        <f t="shared" si="1"/>
        <v>0</v>
      </c>
      <c r="P16" s="199">
        <f t="shared" si="2"/>
        <v>11</v>
      </c>
      <c r="Q16" s="813" t="str">
        <f t="shared" si="4"/>
        <v/>
      </c>
      <c r="R16" s="813"/>
      <c r="S16" s="813"/>
      <c r="T16" s="813"/>
      <c r="U16" s="814"/>
      <c r="V16" s="202" t="str">
        <f t="shared" si="3"/>
        <v/>
      </c>
      <c r="W16" s="203">
        <f>IF(OR(V16="",V16=0),0,(Projeto!$AD$8*((1+Projeto!$AD$8)^V16))/(((1+Projeto!$AD$8)^V16)-1))</f>
        <v>0</v>
      </c>
      <c r="X16" s="204">
        <f>IF(AND(K16&gt;0,CustoContabil!$F$6&gt;0),K16*(CustoContabil!$F$21/CustoContabil!$F$6)*W16,0)</f>
        <v>0</v>
      </c>
      <c r="Y16" s="204">
        <f>IF(AND(N16&gt;0,CustoContabil!$D$6&gt;0),N16*(CustoContabil!$D$21/CustoContabil!$D$6)*W16,0)</f>
        <v>0</v>
      </c>
    </row>
    <row r="17" spans="2:25" ht="15" customHeight="1" x14ac:dyDescent="0.35">
      <c r="B17" s="206">
        <v>12</v>
      </c>
      <c r="C17" s="524"/>
      <c r="D17" s="524"/>
      <c r="E17" s="524"/>
      <c r="F17" s="524"/>
      <c r="G17" s="525"/>
      <c r="H17" s="5"/>
      <c r="I17" s="3"/>
      <c r="J17" s="1"/>
      <c r="K17" s="169">
        <f t="shared" si="0"/>
        <v>0</v>
      </c>
      <c r="L17" s="1"/>
      <c r="M17" s="1"/>
      <c r="N17" s="169">
        <f t="shared" si="1"/>
        <v>0</v>
      </c>
      <c r="P17" s="199">
        <f t="shared" si="2"/>
        <v>12</v>
      </c>
      <c r="Q17" s="813" t="str">
        <f t="shared" si="4"/>
        <v/>
      </c>
      <c r="R17" s="813"/>
      <c r="S17" s="813"/>
      <c r="T17" s="813"/>
      <c r="U17" s="814"/>
      <c r="V17" s="202" t="str">
        <f t="shared" si="3"/>
        <v/>
      </c>
      <c r="W17" s="203">
        <f>IF(OR(V17="",V17=0),0,(Projeto!$AD$8*((1+Projeto!$AD$8)^V17))/(((1+Projeto!$AD$8)^V17)-1))</f>
        <v>0</v>
      </c>
      <c r="X17" s="204">
        <f>IF(AND(K17&gt;0,CustoContabil!$F$6&gt;0),K17*(CustoContabil!$F$21/CustoContabil!$F$6)*W17,0)</f>
        <v>0</v>
      </c>
      <c r="Y17" s="204">
        <f>IF(AND(N17&gt;0,CustoContabil!$D$6&gt;0),N17*(CustoContabil!$D$21/CustoContabil!$D$6)*W17,0)</f>
        <v>0</v>
      </c>
    </row>
    <row r="18" spans="2:25" ht="15" customHeight="1" x14ac:dyDescent="0.35">
      <c r="B18" s="199">
        <v>13</v>
      </c>
      <c r="C18" s="524"/>
      <c r="D18" s="524"/>
      <c r="E18" s="524"/>
      <c r="F18" s="524"/>
      <c r="G18" s="525"/>
      <c r="H18" s="5"/>
      <c r="I18" s="3"/>
      <c r="J18" s="1"/>
      <c r="K18" s="169">
        <f t="shared" si="0"/>
        <v>0</v>
      </c>
      <c r="L18" s="1"/>
      <c r="M18" s="1"/>
      <c r="N18" s="169">
        <f t="shared" si="1"/>
        <v>0</v>
      </c>
      <c r="P18" s="199">
        <f t="shared" si="2"/>
        <v>13</v>
      </c>
      <c r="Q18" s="813" t="str">
        <f t="shared" si="4"/>
        <v/>
      </c>
      <c r="R18" s="813"/>
      <c r="S18" s="813"/>
      <c r="T18" s="813"/>
      <c r="U18" s="814"/>
      <c r="V18" s="202" t="str">
        <f t="shared" si="3"/>
        <v/>
      </c>
      <c r="W18" s="203">
        <f>IF(OR(V18="",V18=0),0,(Projeto!$AD$8*((1+Projeto!$AD$8)^V18))/(((1+Projeto!$AD$8)^V18)-1))</f>
        <v>0</v>
      </c>
      <c r="X18" s="204">
        <f>IF(AND(K18&gt;0,CustoContabil!$F$6&gt;0),K18*(CustoContabil!$F$21/CustoContabil!$F$6)*W18,0)</f>
        <v>0</v>
      </c>
      <c r="Y18" s="204">
        <f>IF(AND(N18&gt;0,CustoContabil!$D$6&gt;0),N18*(CustoContabil!$D$21/CustoContabil!$D$6)*W18,0)</f>
        <v>0</v>
      </c>
    </row>
    <row r="19" spans="2:25" ht="15" customHeight="1" x14ac:dyDescent="0.35">
      <c r="B19" s="206">
        <v>14</v>
      </c>
      <c r="C19" s="524"/>
      <c r="D19" s="524"/>
      <c r="E19" s="524"/>
      <c r="F19" s="524"/>
      <c r="G19" s="525"/>
      <c r="H19" s="5"/>
      <c r="I19" s="3"/>
      <c r="J19" s="1"/>
      <c r="K19" s="169">
        <f t="shared" si="0"/>
        <v>0</v>
      </c>
      <c r="L19" s="1"/>
      <c r="M19" s="1"/>
      <c r="N19" s="169">
        <f t="shared" si="1"/>
        <v>0</v>
      </c>
      <c r="P19" s="199">
        <f t="shared" si="2"/>
        <v>14</v>
      </c>
      <c r="Q19" s="813" t="str">
        <f t="shared" si="4"/>
        <v/>
      </c>
      <c r="R19" s="813"/>
      <c r="S19" s="813"/>
      <c r="T19" s="813"/>
      <c r="U19" s="814"/>
      <c r="V19" s="202" t="str">
        <f t="shared" si="3"/>
        <v/>
      </c>
      <c r="W19" s="203">
        <f>IF(OR(V19="",V19=0),0,(Projeto!$AD$8*((1+Projeto!$AD$8)^V19))/(((1+Projeto!$AD$8)^V19)-1))</f>
        <v>0</v>
      </c>
      <c r="X19" s="204">
        <f>IF(AND(K19&gt;0,CustoContabil!$F$6&gt;0),K19*(CustoContabil!$F$21/CustoContabil!$F$6)*W19,0)</f>
        <v>0</v>
      </c>
      <c r="Y19" s="204">
        <f>IF(AND(N19&gt;0,CustoContabil!$D$6&gt;0),N19*(CustoContabil!$D$21/CustoContabil!$D$6)*W19,0)</f>
        <v>0</v>
      </c>
    </row>
    <row r="20" spans="2:25" ht="15" customHeight="1" x14ac:dyDescent="0.35">
      <c r="B20" s="199">
        <v>15</v>
      </c>
      <c r="C20" s="524"/>
      <c r="D20" s="524"/>
      <c r="E20" s="524"/>
      <c r="F20" s="524"/>
      <c r="G20" s="525"/>
      <c r="H20" s="5"/>
      <c r="I20" s="3"/>
      <c r="J20" s="1"/>
      <c r="K20" s="169">
        <f t="shared" si="0"/>
        <v>0</v>
      </c>
      <c r="L20" s="1"/>
      <c r="M20" s="1"/>
      <c r="N20" s="169">
        <f t="shared" si="1"/>
        <v>0</v>
      </c>
      <c r="P20" s="199">
        <f t="shared" si="2"/>
        <v>15</v>
      </c>
      <c r="Q20" s="813" t="str">
        <f t="shared" si="4"/>
        <v/>
      </c>
      <c r="R20" s="813"/>
      <c r="S20" s="813"/>
      <c r="T20" s="813"/>
      <c r="U20" s="814"/>
      <c r="V20" s="202" t="str">
        <f t="shared" si="3"/>
        <v/>
      </c>
      <c r="W20" s="203">
        <f>IF(OR(V20="",V20=0),0,(Projeto!$AD$8*((1+Projeto!$AD$8)^V20))/(((1+Projeto!$AD$8)^V20)-1))</f>
        <v>0</v>
      </c>
      <c r="X20" s="204">
        <f>IF(AND(K20&gt;0,CustoContabil!$F$6&gt;0),K20*(CustoContabil!$F$21/CustoContabil!$F$6)*W20,0)</f>
        <v>0</v>
      </c>
      <c r="Y20" s="204">
        <f>IF(AND(N20&gt;0,CustoContabil!$D$6&gt;0),N20*(CustoContabil!$D$21/CustoContabil!$D$6)*W20,0)</f>
        <v>0</v>
      </c>
    </row>
    <row r="21" spans="2:25" ht="15" customHeight="1" x14ac:dyDescent="0.35">
      <c r="B21" s="206">
        <v>16</v>
      </c>
      <c r="C21" s="524"/>
      <c r="D21" s="524"/>
      <c r="E21" s="524"/>
      <c r="F21" s="524"/>
      <c r="G21" s="525"/>
      <c r="H21" s="5"/>
      <c r="I21" s="3"/>
      <c r="J21" s="1"/>
      <c r="K21" s="169">
        <f t="shared" si="0"/>
        <v>0</v>
      </c>
      <c r="L21" s="1"/>
      <c r="M21" s="1"/>
      <c r="N21" s="169">
        <f t="shared" si="1"/>
        <v>0</v>
      </c>
      <c r="P21" s="199">
        <f t="shared" si="2"/>
        <v>16</v>
      </c>
      <c r="Q21" s="813" t="str">
        <f t="shared" si="4"/>
        <v/>
      </c>
      <c r="R21" s="813"/>
      <c r="S21" s="813"/>
      <c r="T21" s="813"/>
      <c r="U21" s="814"/>
      <c r="V21" s="202" t="str">
        <f t="shared" si="3"/>
        <v/>
      </c>
      <c r="W21" s="203">
        <f>IF(OR(V21="",V21=0),0,(Projeto!$AD$8*((1+Projeto!$AD$8)^V21))/(((1+Projeto!$AD$8)^V21)-1))</f>
        <v>0</v>
      </c>
      <c r="X21" s="204">
        <f>IF(AND(K21&gt;0,CustoContabil!$F$6&gt;0),K21*(CustoContabil!$F$21/CustoContabil!$F$6)*W21,0)</f>
        <v>0</v>
      </c>
      <c r="Y21" s="204">
        <f>IF(AND(N21&gt;0,CustoContabil!$D$6&gt;0),N21*(CustoContabil!$D$21/CustoContabil!$D$6)*W21,0)</f>
        <v>0</v>
      </c>
    </row>
    <row r="22" spans="2:25" ht="15" customHeight="1" x14ac:dyDescent="0.35">
      <c r="B22" s="199">
        <v>17</v>
      </c>
      <c r="C22" s="524"/>
      <c r="D22" s="524"/>
      <c r="E22" s="524"/>
      <c r="F22" s="524"/>
      <c r="G22" s="525"/>
      <c r="H22" s="5"/>
      <c r="I22" s="3"/>
      <c r="J22" s="1"/>
      <c r="K22" s="169">
        <f t="shared" si="0"/>
        <v>0</v>
      </c>
      <c r="L22" s="1"/>
      <c r="M22" s="1"/>
      <c r="N22" s="169">
        <f t="shared" si="1"/>
        <v>0</v>
      </c>
      <c r="P22" s="199">
        <f t="shared" si="2"/>
        <v>17</v>
      </c>
      <c r="Q22" s="813" t="str">
        <f t="shared" si="4"/>
        <v/>
      </c>
      <c r="R22" s="813"/>
      <c r="S22" s="813"/>
      <c r="T22" s="813"/>
      <c r="U22" s="814"/>
      <c r="V22" s="202" t="str">
        <f t="shared" si="3"/>
        <v/>
      </c>
      <c r="W22" s="203">
        <f>IF(OR(V22="",V22=0),0,(Projeto!$AD$8*((1+Projeto!$AD$8)^V22))/(((1+Projeto!$AD$8)^V22)-1))</f>
        <v>0</v>
      </c>
      <c r="X22" s="204">
        <f>IF(AND(K22&gt;0,CustoContabil!$F$6&gt;0),K22*(CustoContabil!$F$21/CustoContabil!$F$6)*W22,0)</f>
        <v>0</v>
      </c>
      <c r="Y22" s="204">
        <f>IF(AND(N22&gt;0,CustoContabil!$D$6&gt;0),N22*(CustoContabil!$D$21/CustoContabil!$D$6)*W22,0)</f>
        <v>0</v>
      </c>
    </row>
    <row r="23" spans="2:25" ht="15" customHeight="1" x14ac:dyDescent="0.35">
      <c r="B23" s="206">
        <v>18</v>
      </c>
      <c r="C23" s="524"/>
      <c r="D23" s="524"/>
      <c r="E23" s="524"/>
      <c r="F23" s="524"/>
      <c r="G23" s="525"/>
      <c r="H23" s="5"/>
      <c r="I23" s="3"/>
      <c r="J23" s="1"/>
      <c r="K23" s="169">
        <f t="shared" si="0"/>
        <v>0</v>
      </c>
      <c r="L23" s="1"/>
      <c r="M23" s="1"/>
      <c r="N23" s="169">
        <f t="shared" si="1"/>
        <v>0</v>
      </c>
      <c r="P23" s="199">
        <f t="shared" si="2"/>
        <v>18</v>
      </c>
      <c r="Q23" s="813" t="str">
        <f t="shared" si="4"/>
        <v/>
      </c>
      <c r="R23" s="813"/>
      <c r="S23" s="813"/>
      <c r="T23" s="813"/>
      <c r="U23" s="814"/>
      <c r="V23" s="202" t="str">
        <f t="shared" si="3"/>
        <v/>
      </c>
      <c r="W23" s="203">
        <f>IF(OR(V23="",V23=0),0,(Projeto!$AD$8*((1+Projeto!$AD$8)^V23))/(((1+Projeto!$AD$8)^V23)-1))</f>
        <v>0</v>
      </c>
      <c r="X23" s="204">
        <f>IF(AND(K23&gt;0,CustoContabil!$F$6&gt;0),K23*(CustoContabil!$F$21/CustoContabil!$F$6)*W23,0)</f>
        <v>0</v>
      </c>
      <c r="Y23" s="204">
        <f>IF(AND(N23&gt;0,CustoContabil!$D$6&gt;0),N23*(CustoContabil!$D$21/CustoContabil!$D$6)*W23,0)</f>
        <v>0</v>
      </c>
    </row>
    <row r="24" spans="2:25" ht="15" customHeight="1" x14ac:dyDescent="0.35">
      <c r="B24" s="199">
        <v>19</v>
      </c>
      <c r="C24" s="524"/>
      <c r="D24" s="524"/>
      <c r="E24" s="524"/>
      <c r="F24" s="524"/>
      <c r="G24" s="525"/>
      <c r="H24" s="5"/>
      <c r="I24" s="3"/>
      <c r="J24" s="1"/>
      <c r="K24" s="169">
        <f t="shared" si="0"/>
        <v>0</v>
      </c>
      <c r="L24" s="1"/>
      <c r="M24" s="1"/>
      <c r="N24" s="169">
        <f t="shared" si="1"/>
        <v>0</v>
      </c>
      <c r="P24" s="199">
        <f t="shared" si="2"/>
        <v>19</v>
      </c>
      <c r="Q24" s="813" t="str">
        <f t="shared" si="4"/>
        <v/>
      </c>
      <c r="R24" s="813"/>
      <c r="S24" s="813"/>
      <c r="T24" s="813"/>
      <c r="U24" s="814"/>
      <c r="V24" s="202" t="str">
        <f t="shared" si="3"/>
        <v/>
      </c>
      <c r="W24" s="203">
        <f>IF(OR(V24="",V24=0),0,(Projeto!$AD$8*((1+Projeto!$AD$8)^V24))/(((1+Projeto!$AD$8)^V24)-1))</f>
        <v>0</v>
      </c>
      <c r="X24" s="204">
        <f>IF(AND(K24&gt;0,CustoContabil!$F$6&gt;0),K24*(CustoContabil!$F$21/CustoContabil!$F$6)*W24,0)</f>
        <v>0</v>
      </c>
      <c r="Y24" s="204">
        <f>IF(AND(N24&gt;0,CustoContabil!$D$6&gt;0),N24*(CustoContabil!$D$21/CustoContabil!$D$6)*W24,0)</f>
        <v>0</v>
      </c>
    </row>
    <row r="25" spans="2:25" ht="15" customHeight="1" x14ac:dyDescent="0.35">
      <c r="B25" s="206">
        <v>20</v>
      </c>
      <c r="C25" s="524"/>
      <c r="D25" s="524"/>
      <c r="E25" s="524"/>
      <c r="F25" s="524"/>
      <c r="G25" s="525"/>
      <c r="H25" s="5"/>
      <c r="I25" s="3"/>
      <c r="J25" s="1"/>
      <c r="K25" s="169">
        <f t="shared" si="0"/>
        <v>0</v>
      </c>
      <c r="L25" s="1"/>
      <c r="M25" s="1"/>
      <c r="N25" s="169">
        <f t="shared" si="1"/>
        <v>0</v>
      </c>
      <c r="P25" s="199">
        <f t="shared" si="2"/>
        <v>20</v>
      </c>
      <c r="Q25" s="813" t="str">
        <f t="shared" si="4"/>
        <v/>
      </c>
      <c r="R25" s="813"/>
      <c r="S25" s="813"/>
      <c r="T25" s="813"/>
      <c r="U25" s="814"/>
      <c r="V25" s="202" t="str">
        <f t="shared" si="3"/>
        <v/>
      </c>
      <c r="W25" s="203">
        <f>IF(OR(V25="",V25=0),0,(Projeto!$AD$8*((1+Projeto!$AD$8)^V25))/(((1+Projeto!$AD$8)^V25)-1))</f>
        <v>0</v>
      </c>
      <c r="X25" s="204">
        <f>IF(AND(K25&gt;0,CustoContabil!$F$6&gt;0),K25*(CustoContabil!$F$21/CustoContabil!$F$6)*W25,0)</f>
        <v>0</v>
      </c>
      <c r="Y25" s="204">
        <f>IF(AND(N25&gt;0,CustoContabil!$D$6&gt;0),N25*(CustoContabil!$D$21/CustoContabil!$D$6)*W25,0)</f>
        <v>0</v>
      </c>
    </row>
    <row r="26" spans="2:25" ht="15" customHeight="1" outlineLevel="1" x14ac:dyDescent="0.35">
      <c r="B26" s="199">
        <v>21</v>
      </c>
      <c r="C26" s="524"/>
      <c r="D26" s="524"/>
      <c r="E26" s="524"/>
      <c r="F26" s="524"/>
      <c r="G26" s="525"/>
      <c r="H26" s="5"/>
      <c r="I26" s="3"/>
      <c r="J26" s="1"/>
      <c r="K26" s="169">
        <f t="shared" si="0"/>
        <v>0</v>
      </c>
      <c r="L26" s="1"/>
      <c r="M26" s="1"/>
      <c r="N26" s="169">
        <f t="shared" si="1"/>
        <v>0</v>
      </c>
      <c r="P26" s="199">
        <f t="shared" si="2"/>
        <v>21</v>
      </c>
      <c r="Q26" s="813" t="str">
        <f t="shared" si="4"/>
        <v/>
      </c>
      <c r="R26" s="813"/>
      <c r="S26" s="813"/>
      <c r="T26" s="813"/>
      <c r="U26" s="814"/>
      <c r="V26" s="202" t="str">
        <f t="shared" si="3"/>
        <v/>
      </c>
      <c r="W26" s="203">
        <f>IF(OR(V26="",V26=0),0,(Projeto!$AD$8*((1+Projeto!$AD$8)^V26))/(((1+Projeto!$AD$8)^V26)-1))</f>
        <v>0</v>
      </c>
      <c r="X26" s="204">
        <f>IF(AND(K26&gt;0,CustoContabil!$F$6&gt;0),K26*(CustoContabil!$F$21/CustoContabil!$F$6)*W26,0)</f>
        <v>0</v>
      </c>
      <c r="Y26" s="204">
        <f>IF(AND(N26&gt;0,CustoContabil!$D$6&gt;0),N26*(CustoContabil!$D$21/CustoContabil!$D$6)*W26,0)</f>
        <v>0</v>
      </c>
    </row>
    <row r="27" spans="2:25" ht="15" customHeight="1" outlineLevel="1" x14ac:dyDescent="0.35">
      <c r="B27" s="206">
        <v>22</v>
      </c>
      <c r="C27" s="524"/>
      <c r="D27" s="524"/>
      <c r="E27" s="524"/>
      <c r="F27" s="524"/>
      <c r="G27" s="525"/>
      <c r="H27" s="5"/>
      <c r="I27" s="3"/>
      <c r="J27" s="1"/>
      <c r="K27" s="169">
        <f t="shared" si="0"/>
        <v>0</v>
      </c>
      <c r="L27" s="1"/>
      <c r="M27" s="1"/>
      <c r="N27" s="169">
        <f t="shared" si="1"/>
        <v>0</v>
      </c>
      <c r="P27" s="199">
        <f t="shared" si="2"/>
        <v>22</v>
      </c>
      <c r="Q27" s="813" t="str">
        <f t="shared" si="4"/>
        <v/>
      </c>
      <c r="R27" s="813"/>
      <c r="S27" s="813"/>
      <c r="T27" s="813"/>
      <c r="U27" s="814"/>
      <c r="V27" s="202" t="str">
        <f t="shared" si="3"/>
        <v/>
      </c>
      <c r="W27" s="203">
        <f>IF(OR(V27="",V27=0),0,(Projeto!$AD$8*((1+Projeto!$AD$8)^V27))/(((1+Projeto!$AD$8)^V27)-1))</f>
        <v>0</v>
      </c>
      <c r="X27" s="204">
        <f>IF(AND(K27&gt;0,CustoContabil!$F$6&gt;0),K27*(CustoContabil!$F$21/CustoContabil!$F$6)*W27,0)</f>
        <v>0</v>
      </c>
      <c r="Y27" s="204">
        <f>IF(AND(N27&gt;0,CustoContabil!$D$6&gt;0),N27*(CustoContabil!$D$21/CustoContabil!$D$6)*W27,0)</f>
        <v>0</v>
      </c>
    </row>
    <row r="28" spans="2:25" ht="15" customHeight="1" outlineLevel="1" x14ac:dyDescent="0.35">
      <c r="B28" s="199">
        <v>23</v>
      </c>
      <c r="C28" s="524"/>
      <c r="D28" s="524"/>
      <c r="E28" s="524"/>
      <c r="F28" s="524"/>
      <c r="G28" s="525"/>
      <c r="H28" s="5"/>
      <c r="I28" s="3"/>
      <c r="J28" s="1"/>
      <c r="K28" s="169">
        <f t="shared" si="0"/>
        <v>0</v>
      </c>
      <c r="L28" s="1"/>
      <c r="M28" s="1"/>
      <c r="N28" s="169">
        <f t="shared" si="1"/>
        <v>0</v>
      </c>
      <c r="P28" s="199">
        <f t="shared" si="2"/>
        <v>23</v>
      </c>
      <c r="Q28" s="813" t="str">
        <f t="shared" si="4"/>
        <v/>
      </c>
      <c r="R28" s="813"/>
      <c r="S28" s="813"/>
      <c r="T28" s="813"/>
      <c r="U28" s="814"/>
      <c r="V28" s="202" t="str">
        <f t="shared" si="3"/>
        <v/>
      </c>
      <c r="W28" s="203">
        <f>IF(OR(V28="",V28=0),0,(Projeto!$AD$8*((1+Projeto!$AD$8)^V28))/(((1+Projeto!$AD$8)^V28)-1))</f>
        <v>0</v>
      </c>
      <c r="X28" s="204">
        <f>IF(AND(K28&gt;0,CustoContabil!$F$6&gt;0),K28*(CustoContabil!$F$21/CustoContabil!$F$6)*W28,0)</f>
        <v>0</v>
      </c>
      <c r="Y28" s="204">
        <f>IF(AND(N28&gt;0,CustoContabil!$D$6&gt;0),N28*(CustoContabil!$D$21/CustoContabil!$D$6)*W28,0)</f>
        <v>0</v>
      </c>
    </row>
    <row r="29" spans="2:25" ht="15" customHeight="1" outlineLevel="1" x14ac:dyDescent="0.35">
      <c r="B29" s="206">
        <v>24</v>
      </c>
      <c r="C29" s="524"/>
      <c r="D29" s="524"/>
      <c r="E29" s="524"/>
      <c r="F29" s="524"/>
      <c r="G29" s="525"/>
      <c r="H29" s="5"/>
      <c r="I29" s="3"/>
      <c r="J29" s="1"/>
      <c r="K29" s="169">
        <f t="shared" si="0"/>
        <v>0</v>
      </c>
      <c r="L29" s="1"/>
      <c r="M29" s="1"/>
      <c r="N29" s="169">
        <f t="shared" si="1"/>
        <v>0</v>
      </c>
      <c r="P29" s="199">
        <f t="shared" si="2"/>
        <v>24</v>
      </c>
      <c r="Q29" s="813" t="str">
        <f t="shared" si="4"/>
        <v/>
      </c>
      <c r="R29" s="813"/>
      <c r="S29" s="813"/>
      <c r="T29" s="813"/>
      <c r="U29" s="814"/>
      <c r="V29" s="202" t="str">
        <f t="shared" si="3"/>
        <v/>
      </c>
      <c r="W29" s="203">
        <f>IF(OR(V29="",V29=0),0,(Projeto!$AD$8*((1+Projeto!$AD$8)^V29))/(((1+Projeto!$AD$8)^V29)-1))</f>
        <v>0</v>
      </c>
      <c r="X29" s="204">
        <f>IF(AND(K29&gt;0,CustoContabil!$F$6&gt;0),K29*(CustoContabil!$F$21/CustoContabil!$F$6)*W29,0)</f>
        <v>0</v>
      </c>
      <c r="Y29" s="204">
        <f>IF(AND(N29&gt;0,CustoContabil!$D$6&gt;0),N29*(CustoContabil!$D$21/CustoContabil!$D$6)*W29,0)</f>
        <v>0</v>
      </c>
    </row>
    <row r="30" spans="2:25" ht="15" customHeight="1" outlineLevel="1" x14ac:dyDescent="0.35">
      <c r="B30" s="199">
        <v>25</v>
      </c>
      <c r="C30" s="524"/>
      <c r="D30" s="524"/>
      <c r="E30" s="524"/>
      <c r="F30" s="524"/>
      <c r="G30" s="525"/>
      <c r="H30" s="5"/>
      <c r="I30" s="3"/>
      <c r="J30" s="1"/>
      <c r="K30" s="169">
        <f t="shared" si="0"/>
        <v>0</v>
      </c>
      <c r="L30" s="1"/>
      <c r="M30" s="1"/>
      <c r="N30" s="169">
        <f t="shared" si="1"/>
        <v>0</v>
      </c>
      <c r="P30" s="199">
        <f t="shared" si="2"/>
        <v>25</v>
      </c>
      <c r="Q30" s="813" t="str">
        <f t="shared" si="4"/>
        <v/>
      </c>
      <c r="R30" s="813"/>
      <c r="S30" s="813"/>
      <c r="T30" s="813"/>
      <c r="U30" s="814"/>
      <c r="V30" s="202" t="str">
        <f t="shared" si="3"/>
        <v/>
      </c>
      <c r="W30" s="203">
        <f>IF(OR(V30="",V30=0),0,(Projeto!$AD$8*((1+Projeto!$AD$8)^V30))/(((1+Projeto!$AD$8)^V30)-1))</f>
        <v>0</v>
      </c>
      <c r="X30" s="204">
        <f>IF(AND(K30&gt;0,CustoContabil!$F$6&gt;0),K30*(CustoContabil!$F$21/CustoContabil!$F$6)*W30,0)</f>
        <v>0</v>
      </c>
      <c r="Y30" s="204">
        <f>IF(AND(N30&gt;0,CustoContabil!$D$6&gt;0),N30*(CustoContabil!$D$21/CustoContabil!$D$6)*W30,0)</f>
        <v>0</v>
      </c>
    </row>
    <row r="31" spans="2:25" ht="15" customHeight="1" outlineLevel="1" x14ac:dyDescent="0.35">
      <c r="B31" s="206">
        <v>26</v>
      </c>
      <c r="C31" s="524"/>
      <c r="D31" s="524"/>
      <c r="E31" s="524"/>
      <c r="F31" s="524"/>
      <c r="G31" s="525"/>
      <c r="H31" s="5"/>
      <c r="I31" s="3"/>
      <c r="J31" s="1"/>
      <c r="K31" s="169">
        <f t="shared" si="0"/>
        <v>0</v>
      </c>
      <c r="L31" s="1"/>
      <c r="M31" s="1"/>
      <c r="N31" s="169">
        <f t="shared" si="1"/>
        <v>0</v>
      </c>
      <c r="P31" s="199">
        <f t="shared" si="2"/>
        <v>26</v>
      </c>
      <c r="Q31" s="813" t="str">
        <f t="shared" si="4"/>
        <v/>
      </c>
      <c r="R31" s="813"/>
      <c r="S31" s="813"/>
      <c r="T31" s="813"/>
      <c r="U31" s="814"/>
      <c r="V31" s="202" t="str">
        <f t="shared" si="3"/>
        <v/>
      </c>
      <c r="W31" s="203">
        <f>IF(OR(V31="",V31=0),0,(Projeto!$AD$8*((1+Projeto!$AD$8)^V31))/(((1+Projeto!$AD$8)^V31)-1))</f>
        <v>0</v>
      </c>
      <c r="X31" s="204">
        <f>IF(AND(K31&gt;0,CustoContabil!$F$6&gt;0),K31*(CustoContabil!$F$21/CustoContabil!$F$6)*W31,0)</f>
        <v>0</v>
      </c>
      <c r="Y31" s="204">
        <f>IF(AND(N31&gt;0,CustoContabil!$D$6&gt;0),N31*(CustoContabil!$D$21/CustoContabil!$D$6)*W31,0)</f>
        <v>0</v>
      </c>
    </row>
    <row r="32" spans="2:25" ht="15" customHeight="1" outlineLevel="1" x14ac:dyDescent="0.35">
      <c r="B32" s="199">
        <v>27</v>
      </c>
      <c r="C32" s="524"/>
      <c r="D32" s="524"/>
      <c r="E32" s="524"/>
      <c r="F32" s="524"/>
      <c r="G32" s="525"/>
      <c r="H32" s="5"/>
      <c r="I32" s="3"/>
      <c r="J32" s="1"/>
      <c r="K32" s="169">
        <f t="shared" si="0"/>
        <v>0</v>
      </c>
      <c r="L32" s="1"/>
      <c r="M32" s="1"/>
      <c r="N32" s="169">
        <f t="shared" si="1"/>
        <v>0</v>
      </c>
      <c r="P32" s="199">
        <f t="shared" si="2"/>
        <v>27</v>
      </c>
      <c r="Q32" s="813" t="str">
        <f t="shared" si="4"/>
        <v/>
      </c>
      <c r="R32" s="813"/>
      <c r="S32" s="813"/>
      <c r="T32" s="813"/>
      <c r="U32" s="814"/>
      <c r="V32" s="202" t="str">
        <f t="shared" si="3"/>
        <v/>
      </c>
      <c r="W32" s="203">
        <f>IF(OR(V32="",V32=0),0,(Projeto!$AD$8*((1+Projeto!$AD$8)^V32))/(((1+Projeto!$AD$8)^V32)-1))</f>
        <v>0</v>
      </c>
      <c r="X32" s="204">
        <f>IF(AND(K32&gt;0,CustoContabil!$F$6&gt;0),K32*(CustoContabil!$F$21/CustoContabil!$F$6)*W32,0)</f>
        <v>0</v>
      </c>
      <c r="Y32" s="204">
        <f>IF(AND(N32&gt;0,CustoContabil!$D$6&gt;0),N32*(CustoContabil!$D$21/CustoContabil!$D$6)*W32,0)</f>
        <v>0</v>
      </c>
    </row>
    <row r="33" spans="2:25" ht="15" customHeight="1" outlineLevel="1" x14ac:dyDescent="0.35">
      <c r="B33" s="206">
        <v>28</v>
      </c>
      <c r="C33" s="524"/>
      <c r="D33" s="524"/>
      <c r="E33" s="524"/>
      <c r="F33" s="524"/>
      <c r="G33" s="525"/>
      <c r="H33" s="5"/>
      <c r="I33" s="3"/>
      <c r="J33" s="1"/>
      <c r="K33" s="169">
        <f t="shared" si="0"/>
        <v>0</v>
      </c>
      <c r="L33" s="1"/>
      <c r="M33" s="1"/>
      <c r="N33" s="169">
        <f t="shared" si="1"/>
        <v>0</v>
      </c>
      <c r="P33" s="199">
        <f t="shared" si="2"/>
        <v>28</v>
      </c>
      <c r="Q33" s="813" t="str">
        <f t="shared" si="4"/>
        <v/>
      </c>
      <c r="R33" s="813"/>
      <c r="S33" s="813"/>
      <c r="T33" s="813"/>
      <c r="U33" s="814"/>
      <c r="V33" s="202" t="str">
        <f t="shared" si="3"/>
        <v/>
      </c>
      <c r="W33" s="203">
        <f>IF(OR(V33="",V33=0),0,(Projeto!$AD$8*((1+Projeto!$AD$8)^V33))/(((1+Projeto!$AD$8)^V33)-1))</f>
        <v>0</v>
      </c>
      <c r="X33" s="204">
        <f>IF(AND(K33&gt;0,CustoContabil!$F$6&gt;0),K33*(CustoContabil!$F$21/CustoContabil!$F$6)*W33,0)</f>
        <v>0</v>
      </c>
      <c r="Y33" s="204">
        <f>IF(AND(N33&gt;0,CustoContabil!$D$6&gt;0),N33*(CustoContabil!$D$21/CustoContabil!$D$6)*W33,0)</f>
        <v>0</v>
      </c>
    </row>
    <row r="34" spans="2:25" ht="15" customHeight="1" outlineLevel="1" x14ac:dyDescent="0.35">
      <c r="B34" s="199">
        <v>29</v>
      </c>
      <c r="C34" s="524"/>
      <c r="D34" s="524"/>
      <c r="E34" s="524"/>
      <c r="F34" s="524"/>
      <c r="G34" s="525"/>
      <c r="H34" s="5"/>
      <c r="I34" s="3"/>
      <c r="J34" s="1"/>
      <c r="K34" s="169">
        <f t="shared" si="0"/>
        <v>0</v>
      </c>
      <c r="L34" s="1"/>
      <c r="M34" s="1"/>
      <c r="N34" s="169">
        <f t="shared" si="1"/>
        <v>0</v>
      </c>
      <c r="P34" s="199">
        <f t="shared" si="2"/>
        <v>29</v>
      </c>
      <c r="Q34" s="813" t="str">
        <f t="shared" si="4"/>
        <v/>
      </c>
      <c r="R34" s="813"/>
      <c r="S34" s="813"/>
      <c r="T34" s="813"/>
      <c r="U34" s="814"/>
      <c r="V34" s="202" t="str">
        <f t="shared" si="3"/>
        <v/>
      </c>
      <c r="W34" s="203">
        <f>IF(OR(V34="",V34=0),0,(Projeto!$AD$8*((1+Projeto!$AD$8)^V34))/(((1+Projeto!$AD$8)^V34)-1))</f>
        <v>0</v>
      </c>
      <c r="X34" s="204">
        <f>IF(AND(K34&gt;0,CustoContabil!$F$6&gt;0),K34*(CustoContabil!$F$21/CustoContabil!$F$6)*W34,0)</f>
        <v>0</v>
      </c>
      <c r="Y34" s="204">
        <f>IF(AND(N34&gt;0,CustoContabil!$D$6&gt;0),N34*(CustoContabil!$D$21/CustoContabil!$D$6)*W34,0)</f>
        <v>0</v>
      </c>
    </row>
    <row r="35" spans="2:25" ht="15" customHeight="1" outlineLevel="1" x14ac:dyDescent="0.35">
      <c r="B35" s="206">
        <v>30</v>
      </c>
      <c r="C35" s="524"/>
      <c r="D35" s="524"/>
      <c r="E35" s="524"/>
      <c r="F35" s="524"/>
      <c r="G35" s="525"/>
      <c r="H35" s="5"/>
      <c r="I35" s="3"/>
      <c r="J35" s="1"/>
      <c r="K35" s="169">
        <f t="shared" si="0"/>
        <v>0</v>
      </c>
      <c r="L35" s="1"/>
      <c r="M35" s="1"/>
      <c r="N35" s="169">
        <f t="shared" si="1"/>
        <v>0</v>
      </c>
      <c r="P35" s="199">
        <f t="shared" si="2"/>
        <v>30</v>
      </c>
      <c r="Q35" s="813" t="str">
        <f t="shared" si="4"/>
        <v/>
      </c>
      <c r="R35" s="813"/>
      <c r="S35" s="813"/>
      <c r="T35" s="813"/>
      <c r="U35" s="814"/>
      <c r="V35" s="202" t="str">
        <f t="shared" si="3"/>
        <v/>
      </c>
      <c r="W35" s="203">
        <f>IF(OR(V35="",V35=0),0,(Projeto!$AD$8*((1+Projeto!$AD$8)^V35))/(((1+Projeto!$AD$8)^V35)-1))</f>
        <v>0</v>
      </c>
      <c r="X35" s="204">
        <f>IF(AND(K35&gt;0,CustoContabil!$F$6&gt;0),K35*(CustoContabil!$F$21/CustoContabil!$F$6)*W35,0)</f>
        <v>0</v>
      </c>
      <c r="Y35" s="204">
        <f>IF(AND(N35&gt;0,CustoContabil!$D$6&gt;0),N35*(CustoContabil!$D$21/CustoContabil!$D$6)*W35,0)</f>
        <v>0</v>
      </c>
    </row>
    <row r="36" spans="2:25" ht="15" customHeight="1" outlineLevel="1" x14ac:dyDescent="0.35">
      <c r="B36" s="199">
        <v>31</v>
      </c>
      <c r="C36" s="524"/>
      <c r="D36" s="524"/>
      <c r="E36" s="524"/>
      <c r="F36" s="524"/>
      <c r="G36" s="525"/>
      <c r="H36" s="5"/>
      <c r="I36" s="3"/>
      <c r="J36" s="1"/>
      <c r="K36" s="169">
        <f t="shared" si="0"/>
        <v>0</v>
      </c>
      <c r="L36" s="1"/>
      <c r="M36" s="1"/>
      <c r="N36" s="169">
        <f t="shared" si="1"/>
        <v>0</v>
      </c>
      <c r="P36" s="199">
        <f t="shared" si="2"/>
        <v>31</v>
      </c>
      <c r="Q36" s="813" t="str">
        <f t="shared" si="4"/>
        <v/>
      </c>
      <c r="R36" s="813"/>
      <c r="S36" s="813"/>
      <c r="T36" s="813"/>
      <c r="U36" s="814"/>
      <c r="V36" s="202" t="str">
        <f t="shared" si="3"/>
        <v/>
      </c>
      <c r="W36" s="203">
        <f>IF(OR(V36="",V36=0),0,(Projeto!$AD$8*((1+Projeto!$AD$8)^V36))/(((1+Projeto!$AD$8)^V36)-1))</f>
        <v>0</v>
      </c>
      <c r="X36" s="204">
        <f>IF(AND(K36&gt;0,CustoContabil!$F$6&gt;0),K36*(CustoContabil!$F$21/CustoContabil!$F$6)*W36,0)</f>
        <v>0</v>
      </c>
      <c r="Y36" s="204">
        <f>IF(AND(N36&gt;0,CustoContabil!$D$6&gt;0),N36*(CustoContabil!$D$21/CustoContabil!$D$6)*W36,0)</f>
        <v>0</v>
      </c>
    </row>
    <row r="37" spans="2:25" ht="15" customHeight="1" outlineLevel="1" x14ac:dyDescent="0.35">
      <c r="B37" s="206">
        <v>32</v>
      </c>
      <c r="C37" s="524"/>
      <c r="D37" s="524"/>
      <c r="E37" s="524"/>
      <c r="F37" s="524"/>
      <c r="G37" s="525"/>
      <c r="H37" s="5"/>
      <c r="I37" s="3"/>
      <c r="J37" s="1"/>
      <c r="K37" s="169">
        <f t="shared" si="0"/>
        <v>0</v>
      </c>
      <c r="L37" s="1"/>
      <c r="M37" s="1"/>
      <c r="N37" s="169">
        <f t="shared" si="1"/>
        <v>0</v>
      </c>
      <c r="P37" s="199">
        <f t="shared" si="2"/>
        <v>32</v>
      </c>
      <c r="Q37" s="813" t="str">
        <f t="shared" si="4"/>
        <v/>
      </c>
      <c r="R37" s="813"/>
      <c r="S37" s="813"/>
      <c r="T37" s="813"/>
      <c r="U37" s="814"/>
      <c r="V37" s="202" t="str">
        <f t="shared" si="3"/>
        <v/>
      </c>
      <c r="W37" s="203">
        <f>IF(OR(V37="",V37=0),0,(Projeto!$AD$8*((1+Projeto!$AD$8)^V37))/(((1+Projeto!$AD$8)^V37)-1))</f>
        <v>0</v>
      </c>
      <c r="X37" s="204">
        <f>IF(AND(K37&gt;0,CustoContabil!$F$6&gt;0),K37*(CustoContabil!$F$21/CustoContabil!$F$6)*W37,0)</f>
        <v>0</v>
      </c>
      <c r="Y37" s="204">
        <f>IF(AND(N37&gt;0,CustoContabil!$D$6&gt;0),N37*(CustoContabil!$D$21/CustoContabil!$D$6)*W37,0)</f>
        <v>0</v>
      </c>
    </row>
    <row r="38" spans="2:25" ht="15" customHeight="1" outlineLevel="1" x14ac:dyDescent="0.35">
      <c r="B38" s="199">
        <v>33</v>
      </c>
      <c r="C38" s="524"/>
      <c r="D38" s="524"/>
      <c r="E38" s="524"/>
      <c r="F38" s="524"/>
      <c r="G38" s="525"/>
      <c r="H38" s="5"/>
      <c r="I38" s="3"/>
      <c r="J38" s="1"/>
      <c r="K38" s="169">
        <f t="shared" si="0"/>
        <v>0</v>
      </c>
      <c r="L38" s="1"/>
      <c r="M38" s="1"/>
      <c r="N38" s="169">
        <f t="shared" si="1"/>
        <v>0</v>
      </c>
      <c r="P38" s="199">
        <f t="shared" si="2"/>
        <v>33</v>
      </c>
      <c r="Q38" s="813" t="str">
        <f t="shared" si="4"/>
        <v/>
      </c>
      <c r="R38" s="813"/>
      <c r="S38" s="813"/>
      <c r="T38" s="813"/>
      <c r="U38" s="814"/>
      <c r="V38" s="202" t="str">
        <f t="shared" si="3"/>
        <v/>
      </c>
      <c r="W38" s="203">
        <f>IF(OR(V38="",V38=0),0,(Projeto!$AD$8*((1+Projeto!$AD$8)^V38))/(((1+Projeto!$AD$8)^V38)-1))</f>
        <v>0</v>
      </c>
      <c r="X38" s="204">
        <f>IF(AND(K38&gt;0,CustoContabil!$F$6&gt;0),K38*(CustoContabil!$F$21/CustoContabil!$F$6)*W38,0)</f>
        <v>0</v>
      </c>
      <c r="Y38" s="204">
        <f>IF(AND(N38&gt;0,CustoContabil!$D$6&gt;0),N38*(CustoContabil!$D$21/CustoContabil!$D$6)*W38,0)</f>
        <v>0</v>
      </c>
    </row>
    <row r="39" spans="2:25" ht="15" customHeight="1" outlineLevel="1" x14ac:dyDescent="0.35">
      <c r="B39" s="206">
        <v>34</v>
      </c>
      <c r="C39" s="524"/>
      <c r="D39" s="524"/>
      <c r="E39" s="524"/>
      <c r="F39" s="524"/>
      <c r="G39" s="525"/>
      <c r="H39" s="5"/>
      <c r="I39" s="3"/>
      <c r="J39" s="1"/>
      <c r="K39" s="169">
        <f t="shared" si="0"/>
        <v>0</v>
      </c>
      <c r="L39" s="1"/>
      <c r="M39" s="1"/>
      <c r="N39" s="169">
        <f t="shared" si="1"/>
        <v>0</v>
      </c>
      <c r="P39" s="199">
        <f t="shared" si="2"/>
        <v>34</v>
      </c>
      <c r="Q39" s="813" t="str">
        <f t="shared" si="4"/>
        <v/>
      </c>
      <c r="R39" s="813"/>
      <c r="S39" s="813"/>
      <c r="T39" s="813"/>
      <c r="U39" s="814"/>
      <c r="V39" s="202" t="str">
        <f t="shared" si="3"/>
        <v/>
      </c>
      <c r="W39" s="203">
        <f>IF(OR(V39="",V39=0),0,(Projeto!$AD$8*((1+Projeto!$AD$8)^V39))/(((1+Projeto!$AD$8)^V39)-1))</f>
        <v>0</v>
      </c>
      <c r="X39" s="204">
        <f>IF(AND(K39&gt;0,CustoContabil!$F$6&gt;0),K39*(CustoContabil!$F$21/CustoContabil!$F$6)*W39,0)</f>
        <v>0</v>
      </c>
      <c r="Y39" s="204">
        <f>IF(AND(N39&gt;0,CustoContabil!$D$6&gt;0),N39*(CustoContabil!$D$21/CustoContabil!$D$6)*W39,0)</f>
        <v>0</v>
      </c>
    </row>
    <row r="40" spans="2:25" ht="15" customHeight="1" outlineLevel="1" x14ac:dyDescent="0.35">
      <c r="B40" s="199">
        <v>35</v>
      </c>
      <c r="C40" s="846"/>
      <c r="D40" s="846"/>
      <c r="E40" s="846"/>
      <c r="F40" s="846"/>
      <c r="G40" s="815"/>
      <c r="H40" s="5"/>
      <c r="I40" s="3"/>
      <c r="J40" s="1"/>
      <c r="K40" s="169">
        <f t="shared" si="0"/>
        <v>0</v>
      </c>
      <c r="L40" s="1"/>
      <c r="M40" s="1"/>
      <c r="N40" s="169">
        <f t="shared" si="1"/>
        <v>0</v>
      </c>
      <c r="P40" s="199">
        <f t="shared" si="2"/>
        <v>35</v>
      </c>
      <c r="Q40" s="813" t="str">
        <f t="shared" si="4"/>
        <v/>
      </c>
      <c r="R40" s="813"/>
      <c r="S40" s="813"/>
      <c r="T40" s="813"/>
      <c r="U40" s="814"/>
      <c r="V40" s="202" t="str">
        <f t="shared" si="3"/>
        <v/>
      </c>
      <c r="W40" s="203">
        <f>IF(OR(V40="",V40=0),0,(Projeto!$AD$8*((1+Projeto!$AD$8)^V40))/(((1+Projeto!$AD$8)^V40)-1))</f>
        <v>0</v>
      </c>
      <c r="X40" s="204">
        <f>IF(AND(K40&gt;0,CustoContabil!$F$6&gt;0),K40*(CustoContabil!$F$21/CustoContabil!$F$6)*W40,0)</f>
        <v>0</v>
      </c>
      <c r="Y40" s="204">
        <f>IF(AND(N40&gt;0,CustoContabil!$D$6&gt;0),N40*(CustoContabil!$D$21/CustoContabil!$D$6)*W40,0)</f>
        <v>0</v>
      </c>
    </row>
    <row r="41" spans="2:25" ht="15" customHeight="1" outlineLevel="1" x14ac:dyDescent="0.35">
      <c r="B41" s="206">
        <v>36</v>
      </c>
      <c r="C41" s="846"/>
      <c r="D41" s="846"/>
      <c r="E41" s="846"/>
      <c r="F41" s="846"/>
      <c r="G41" s="815"/>
      <c r="H41" s="5"/>
      <c r="I41" s="3"/>
      <c r="J41" s="1"/>
      <c r="K41" s="169">
        <f t="shared" si="0"/>
        <v>0</v>
      </c>
      <c r="L41" s="1"/>
      <c r="M41" s="1"/>
      <c r="N41" s="169">
        <f t="shared" si="1"/>
        <v>0</v>
      </c>
      <c r="P41" s="199">
        <f t="shared" si="2"/>
        <v>36</v>
      </c>
      <c r="Q41" s="813" t="str">
        <f t="shared" si="4"/>
        <v/>
      </c>
      <c r="R41" s="813"/>
      <c r="S41" s="813"/>
      <c r="T41" s="813"/>
      <c r="U41" s="814"/>
      <c r="V41" s="202" t="str">
        <f t="shared" si="3"/>
        <v/>
      </c>
      <c r="W41" s="203">
        <f>IF(OR(V41="",V41=0),0,(Projeto!$AD$8*((1+Projeto!$AD$8)^V41))/(((1+Projeto!$AD$8)^V41)-1))</f>
        <v>0</v>
      </c>
      <c r="X41" s="204">
        <f>IF(AND(K41&gt;0,CustoContabil!$F$6&gt;0),K41*(CustoContabil!$F$21/CustoContabil!$F$6)*W41,0)</f>
        <v>0</v>
      </c>
      <c r="Y41" s="204">
        <f>IF(AND(N41&gt;0,CustoContabil!$D$6&gt;0),N41*(CustoContabil!$D$21/CustoContabil!$D$6)*W41,0)</f>
        <v>0</v>
      </c>
    </row>
    <row r="42" spans="2:25" ht="15" customHeight="1" outlineLevel="1" x14ac:dyDescent="0.35">
      <c r="B42" s="199">
        <v>37</v>
      </c>
      <c r="C42" s="846"/>
      <c r="D42" s="846"/>
      <c r="E42" s="846"/>
      <c r="F42" s="846"/>
      <c r="G42" s="815"/>
      <c r="H42" s="5"/>
      <c r="I42" s="3"/>
      <c r="J42" s="1"/>
      <c r="K42" s="169">
        <f t="shared" si="0"/>
        <v>0</v>
      </c>
      <c r="L42" s="1"/>
      <c r="M42" s="1"/>
      <c r="N42" s="169">
        <f t="shared" si="1"/>
        <v>0</v>
      </c>
      <c r="P42" s="199">
        <f t="shared" si="2"/>
        <v>37</v>
      </c>
      <c r="Q42" s="813" t="str">
        <f t="shared" si="4"/>
        <v/>
      </c>
      <c r="R42" s="813"/>
      <c r="S42" s="813"/>
      <c r="T42" s="813"/>
      <c r="U42" s="814"/>
      <c r="V42" s="202" t="str">
        <f t="shared" si="3"/>
        <v/>
      </c>
      <c r="W42" s="203">
        <f>IF(OR(V42="",V42=0),0,(Projeto!$AD$8*((1+Projeto!$AD$8)^V42))/(((1+Projeto!$AD$8)^V42)-1))</f>
        <v>0</v>
      </c>
      <c r="X42" s="204">
        <f>IF(AND(K42&gt;0,CustoContabil!$F$6&gt;0),K42*(CustoContabil!$F$21/CustoContabil!$F$6)*W42,0)</f>
        <v>0</v>
      </c>
      <c r="Y42" s="204">
        <f>IF(AND(N42&gt;0,CustoContabil!$D$6&gt;0),N42*(CustoContabil!$D$21/CustoContabil!$D$6)*W42,0)</f>
        <v>0</v>
      </c>
    </row>
    <row r="43" spans="2:25" ht="15" customHeight="1" outlineLevel="1" x14ac:dyDescent="0.35">
      <c r="B43" s="206">
        <v>38</v>
      </c>
      <c r="C43" s="846"/>
      <c r="D43" s="846"/>
      <c r="E43" s="846"/>
      <c r="F43" s="846"/>
      <c r="G43" s="815"/>
      <c r="H43" s="5"/>
      <c r="I43" s="3"/>
      <c r="J43" s="1"/>
      <c r="K43" s="169">
        <f t="shared" si="0"/>
        <v>0</v>
      </c>
      <c r="L43" s="1"/>
      <c r="M43" s="1"/>
      <c r="N43" s="169">
        <f t="shared" si="1"/>
        <v>0</v>
      </c>
      <c r="P43" s="199">
        <f t="shared" si="2"/>
        <v>38</v>
      </c>
      <c r="Q43" s="813" t="str">
        <f t="shared" si="4"/>
        <v/>
      </c>
      <c r="R43" s="813"/>
      <c r="S43" s="813"/>
      <c r="T43" s="813"/>
      <c r="U43" s="814"/>
      <c r="V43" s="202" t="str">
        <f t="shared" si="3"/>
        <v/>
      </c>
      <c r="W43" s="203">
        <f>IF(OR(V43="",V43=0),0,(Projeto!$AD$8*((1+Projeto!$AD$8)^V43))/(((1+Projeto!$AD$8)^V43)-1))</f>
        <v>0</v>
      </c>
      <c r="X43" s="204">
        <f>IF(AND(K43&gt;0,CustoContabil!$F$6&gt;0),K43*(CustoContabil!$F$21/CustoContabil!$F$6)*W43,0)</f>
        <v>0</v>
      </c>
      <c r="Y43" s="204">
        <f>IF(AND(N43&gt;0,CustoContabil!$D$6&gt;0),N43*(CustoContabil!$D$21/CustoContabil!$D$6)*W43,0)</f>
        <v>0</v>
      </c>
    </row>
    <row r="44" spans="2:25" ht="15" customHeight="1" outlineLevel="1" x14ac:dyDescent="0.35">
      <c r="B44" s="199">
        <v>39</v>
      </c>
      <c r="C44" s="846"/>
      <c r="D44" s="846"/>
      <c r="E44" s="846"/>
      <c r="F44" s="846"/>
      <c r="G44" s="815"/>
      <c r="H44" s="5"/>
      <c r="I44" s="3"/>
      <c r="J44" s="1"/>
      <c r="K44" s="169">
        <f t="shared" si="0"/>
        <v>0</v>
      </c>
      <c r="L44" s="1"/>
      <c r="M44" s="1"/>
      <c r="N44" s="169">
        <f t="shared" si="1"/>
        <v>0</v>
      </c>
      <c r="P44" s="199">
        <f t="shared" si="2"/>
        <v>39</v>
      </c>
      <c r="Q44" s="813" t="str">
        <f t="shared" si="4"/>
        <v/>
      </c>
      <c r="R44" s="813"/>
      <c r="S44" s="813"/>
      <c r="T44" s="813"/>
      <c r="U44" s="814"/>
      <c r="V44" s="202" t="str">
        <f t="shared" si="3"/>
        <v/>
      </c>
      <c r="W44" s="203">
        <f>IF(OR(V44="",V44=0),0,(Projeto!$AD$8*((1+Projeto!$AD$8)^V44))/(((1+Projeto!$AD$8)^V44)-1))</f>
        <v>0</v>
      </c>
      <c r="X44" s="204">
        <f>IF(AND(K44&gt;0,CustoContabil!$F$6&gt;0),K44*(CustoContabil!$F$21/CustoContabil!$F$6)*W44,0)</f>
        <v>0</v>
      </c>
      <c r="Y44" s="204">
        <f>IF(AND(N44&gt;0,CustoContabil!$D$6&gt;0),N44*(CustoContabil!$D$21/CustoContabil!$D$6)*W44,0)</f>
        <v>0</v>
      </c>
    </row>
    <row r="45" spans="2:25" ht="15" customHeight="1" outlineLevel="1" x14ac:dyDescent="0.35">
      <c r="B45" s="206">
        <v>40</v>
      </c>
      <c r="C45" s="846"/>
      <c r="D45" s="846"/>
      <c r="E45" s="846"/>
      <c r="F45" s="846"/>
      <c r="G45" s="815"/>
      <c r="H45" s="4"/>
      <c r="I45" s="3"/>
      <c r="J45" s="1"/>
      <c r="K45" s="169">
        <f t="shared" si="0"/>
        <v>0</v>
      </c>
      <c r="L45" s="1"/>
      <c r="M45" s="1"/>
      <c r="N45" s="169">
        <f t="shared" si="1"/>
        <v>0</v>
      </c>
      <c r="P45" s="199">
        <f t="shared" si="2"/>
        <v>40</v>
      </c>
      <c r="Q45" s="813" t="str">
        <f t="shared" si="4"/>
        <v/>
      </c>
      <c r="R45" s="813"/>
      <c r="S45" s="813"/>
      <c r="T45" s="813"/>
      <c r="U45" s="814"/>
      <c r="V45" s="202" t="str">
        <f t="shared" si="3"/>
        <v/>
      </c>
      <c r="W45" s="203">
        <f>IF(OR(V45="",V45=0),0,(Projeto!$AD$8*((1+Projeto!$AD$8)^V45))/(((1+Projeto!$AD$8)^V45)-1))</f>
        <v>0</v>
      </c>
      <c r="X45" s="204">
        <f>IF(AND(K45&gt;0,CustoContabil!$F$6&gt;0),K45*(CustoContabil!$F$21/CustoContabil!$F$6)*W45,0)</f>
        <v>0</v>
      </c>
      <c r="Y45" s="204">
        <f>IF(AND(N45&gt;0,CustoContabil!$D$6&gt;0),N45*(CustoContabil!$D$21/CustoContabil!$D$6)*W45,0)</f>
        <v>0</v>
      </c>
    </row>
    <row r="46" spans="2:25" ht="15" customHeight="1" outlineLevel="1" x14ac:dyDescent="0.35">
      <c r="B46" s="199">
        <v>41</v>
      </c>
      <c r="C46" s="846"/>
      <c r="D46" s="846"/>
      <c r="E46" s="846"/>
      <c r="F46" s="846"/>
      <c r="G46" s="815"/>
      <c r="H46" s="5"/>
      <c r="I46" s="3"/>
      <c r="J46" s="1"/>
      <c r="K46" s="169">
        <f t="shared" si="0"/>
        <v>0</v>
      </c>
      <c r="L46" s="1"/>
      <c r="M46" s="1"/>
      <c r="N46" s="169">
        <f t="shared" si="1"/>
        <v>0</v>
      </c>
      <c r="P46" s="199">
        <f t="shared" si="2"/>
        <v>41</v>
      </c>
      <c r="Q46" s="813" t="str">
        <f t="shared" si="4"/>
        <v/>
      </c>
      <c r="R46" s="813"/>
      <c r="S46" s="813"/>
      <c r="T46" s="813"/>
      <c r="U46" s="814"/>
      <c r="V46" s="202" t="str">
        <f t="shared" si="3"/>
        <v/>
      </c>
      <c r="W46" s="203">
        <f>IF(OR(V46="",V46=0),0,(Projeto!$AD$8*((1+Projeto!$AD$8)^V46))/(((1+Projeto!$AD$8)^V46)-1))</f>
        <v>0</v>
      </c>
      <c r="X46" s="204">
        <f>IF(AND(K46&gt;0,CustoContabil!$F$6&gt;0),K46*(CustoContabil!$F$21/CustoContabil!$F$6)*W46,0)</f>
        <v>0</v>
      </c>
      <c r="Y46" s="204">
        <f>IF(AND(N46&gt;0,CustoContabil!$D$6&gt;0),N46*(CustoContabil!$D$21/CustoContabil!$D$6)*W46,0)</f>
        <v>0</v>
      </c>
    </row>
    <row r="47" spans="2:25" ht="15" customHeight="1" outlineLevel="1" x14ac:dyDescent="0.35">
      <c r="B47" s="206">
        <v>42</v>
      </c>
      <c r="C47" s="846"/>
      <c r="D47" s="846"/>
      <c r="E47" s="846"/>
      <c r="F47" s="846"/>
      <c r="G47" s="815"/>
      <c r="H47" s="5"/>
      <c r="I47" s="3"/>
      <c r="J47" s="1"/>
      <c r="K47" s="169">
        <f t="shared" si="0"/>
        <v>0</v>
      </c>
      <c r="L47" s="1"/>
      <c r="M47" s="1"/>
      <c r="N47" s="169">
        <f t="shared" si="1"/>
        <v>0</v>
      </c>
      <c r="P47" s="199">
        <f t="shared" si="2"/>
        <v>42</v>
      </c>
      <c r="Q47" s="813" t="str">
        <f t="shared" si="4"/>
        <v/>
      </c>
      <c r="R47" s="813"/>
      <c r="S47" s="813"/>
      <c r="T47" s="813"/>
      <c r="U47" s="814"/>
      <c r="V47" s="202" t="str">
        <f t="shared" si="3"/>
        <v/>
      </c>
      <c r="W47" s="203">
        <f>IF(OR(V47="",V47=0),0,(Projeto!$AD$8*((1+Projeto!$AD$8)^V47))/(((1+Projeto!$AD$8)^V47)-1))</f>
        <v>0</v>
      </c>
      <c r="X47" s="204">
        <f>IF(AND(K47&gt;0,CustoContabil!$F$6&gt;0),K47*(CustoContabil!$F$21/CustoContabil!$F$6)*W47,0)</f>
        <v>0</v>
      </c>
      <c r="Y47" s="204">
        <f>IF(AND(N47&gt;0,CustoContabil!$D$6&gt;0),N47*(CustoContabil!$D$21/CustoContabil!$D$6)*W47,0)</f>
        <v>0</v>
      </c>
    </row>
    <row r="48" spans="2:25" ht="15" customHeight="1" outlineLevel="1" x14ac:dyDescent="0.35">
      <c r="B48" s="199">
        <v>43</v>
      </c>
      <c r="C48" s="846"/>
      <c r="D48" s="846"/>
      <c r="E48" s="846"/>
      <c r="F48" s="846"/>
      <c r="G48" s="815"/>
      <c r="H48" s="4"/>
      <c r="I48" s="3"/>
      <c r="J48" s="1"/>
      <c r="K48" s="169">
        <f t="shared" si="0"/>
        <v>0</v>
      </c>
      <c r="L48" s="1"/>
      <c r="M48" s="1"/>
      <c r="N48" s="169">
        <f t="shared" si="1"/>
        <v>0</v>
      </c>
      <c r="P48" s="199">
        <f t="shared" si="2"/>
        <v>43</v>
      </c>
      <c r="Q48" s="813" t="str">
        <f t="shared" si="4"/>
        <v/>
      </c>
      <c r="R48" s="813"/>
      <c r="S48" s="813"/>
      <c r="T48" s="813"/>
      <c r="U48" s="814"/>
      <c r="V48" s="202" t="str">
        <f t="shared" si="3"/>
        <v/>
      </c>
      <c r="W48" s="203">
        <f>IF(OR(V48="",V48=0),0,(Projeto!$AD$8*((1+Projeto!$AD$8)^V48))/(((1+Projeto!$AD$8)^V48)-1))</f>
        <v>0</v>
      </c>
      <c r="X48" s="204">
        <f>IF(AND(K48&gt;0,CustoContabil!$F$6&gt;0),K48*(CustoContabil!$F$21/CustoContabil!$F$6)*W48,0)</f>
        <v>0</v>
      </c>
      <c r="Y48" s="204">
        <f>IF(AND(N48&gt;0,CustoContabil!$D$6&gt;0),N48*(CustoContabil!$D$21/CustoContabil!$D$6)*W48,0)</f>
        <v>0</v>
      </c>
    </row>
    <row r="49" spans="2:25" ht="15" customHeight="1" outlineLevel="1" x14ac:dyDescent="0.35">
      <c r="B49" s="206">
        <v>44</v>
      </c>
      <c r="C49" s="846"/>
      <c r="D49" s="846"/>
      <c r="E49" s="846"/>
      <c r="F49" s="846"/>
      <c r="G49" s="815"/>
      <c r="H49" s="5"/>
      <c r="I49" s="3"/>
      <c r="J49" s="1"/>
      <c r="K49" s="169">
        <f t="shared" si="0"/>
        <v>0</v>
      </c>
      <c r="L49" s="1"/>
      <c r="M49" s="1"/>
      <c r="N49" s="169">
        <f t="shared" si="1"/>
        <v>0</v>
      </c>
      <c r="P49" s="199">
        <f t="shared" si="2"/>
        <v>44</v>
      </c>
      <c r="Q49" s="813" t="str">
        <f t="shared" si="4"/>
        <v/>
      </c>
      <c r="R49" s="813"/>
      <c r="S49" s="813"/>
      <c r="T49" s="813"/>
      <c r="U49" s="814"/>
      <c r="V49" s="202" t="str">
        <f t="shared" si="3"/>
        <v/>
      </c>
      <c r="W49" s="203">
        <f>IF(OR(V49="",V49=0),0,(Projeto!$AD$8*((1+Projeto!$AD$8)^V49))/(((1+Projeto!$AD$8)^V49)-1))</f>
        <v>0</v>
      </c>
      <c r="X49" s="204">
        <f>IF(AND(K49&gt;0,CustoContabil!$F$6&gt;0),K49*(CustoContabil!$F$21/CustoContabil!$F$6)*W49,0)</f>
        <v>0</v>
      </c>
      <c r="Y49" s="204">
        <f>IF(AND(N49&gt;0,CustoContabil!$D$6&gt;0),N49*(CustoContabil!$D$21/CustoContabil!$D$6)*W49,0)</f>
        <v>0</v>
      </c>
    </row>
    <row r="50" spans="2:25" ht="15" customHeight="1" outlineLevel="1" x14ac:dyDescent="0.35">
      <c r="B50" s="199">
        <v>45</v>
      </c>
      <c r="C50" s="846"/>
      <c r="D50" s="846"/>
      <c r="E50" s="846"/>
      <c r="F50" s="846"/>
      <c r="G50" s="815"/>
      <c r="H50" s="5"/>
      <c r="I50" s="3"/>
      <c r="J50" s="1"/>
      <c r="K50" s="169">
        <f t="shared" si="0"/>
        <v>0</v>
      </c>
      <c r="L50" s="1"/>
      <c r="M50" s="1"/>
      <c r="N50" s="169">
        <f t="shared" si="1"/>
        <v>0</v>
      </c>
      <c r="P50" s="199">
        <f t="shared" si="2"/>
        <v>45</v>
      </c>
      <c r="Q50" s="813" t="str">
        <f t="shared" si="4"/>
        <v/>
      </c>
      <c r="R50" s="813"/>
      <c r="S50" s="813"/>
      <c r="T50" s="813"/>
      <c r="U50" s="814"/>
      <c r="V50" s="202" t="str">
        <f t="shared" si="3"/>
        <v/>
      </c>
      <c r="W50" s="203">
        <f>IF(OR(V50="",V50=0),0,(Projeto!$AD$8*((1+Projeto!$AD$8)^V50))/(((1+Projeto!$AD$8)^V50)-1))</f>
        <v>0</v>
      </c>
      <c r="X50" s="204">
        <f>IF(AND(K50&gt;0,CustoContabil!$F$6&gt;0),K50*(CustoContabil!$F$21/CustoContabil!$F$6)*W50,0)</f>
        <v>0</v>
      </c>
      <c r="Y50" s="204">
        <f>IF(AND(N50&gt;0,CustoContabil!$D$6&gt;0),N50*(CustoContabil!$D$21/CustoContabil!$D$6)*W50,0)</f>
        <v>0</v>
      </c>
    </row>
    <row r="51" spans="2:25" ht="15" customHeight="1" outlineLevel="1" x14ac:dyDescent="0.35">
      <c r="B51" s="206">
        <v>46</v>
      </c>
      <c r="C51" s="846"/>
      <c r="D51" s="846"/>
      <c r="E51" s="846"/>
      <c r="F51" s="846"/>
      <c r="G51" s="815"/>
      <c r="H51" s="5"/>
      <c r="I51" s="3"/>
      <c r="J51" s="1"/>
      <c r="K51" s="169">
        <f t="shared" si="0"/>
        <v>0</v>
      </c>
      <c r="L51" s="1"/>
      <c r="M51" s="1"/>
      <c r="N51" s="169">
        <f t="shared" si="1"/>
        <v>0</v>
      </c>
      <c r="P51" s="199">
        <f t="shared" si="2"/>
        <v>46</v>
      </c>
      <c r="Q51" s="813" t="str">
        <f t="shared" si="4"/>
        <v/>
      </c>
      <c r="R51" s="813"/>
      <c r="S51" s="813"/>
      <c r="T51" s="813"/>
      <c r="U51" s="814"/>
      <c r="V51" s="202" t="str">
        <f t="shared" si="3"/>
        <v/>
      </c>
      <c r="W51" s="203">
        <f>IF(OR(V51="",V51=0),0,(Projeto!$AD$8*((1+Projeto!$AD$8)^V51))/(((1+Projeto!$AD$8)^V51)-1))</f>
        <v>0</v>
      </c>
      <c r="X51" s="204">
        <f>IF(AND(K51&gt;0,CustoContabil!$F$6&gt;0),K51*(CustoContabil!$F$21/CustoContabil!$F$6)*W51,0)</f>
        <v>0</v>
      </c>
      <c r="Y51" s="204">
        <f>IF(AND(N51&gt;0,CustoContabil!$D$6&gt;0),N51*(CustoContabil!$D$21/CustoContabil!$D$6)*W51,0)</f>
        <v>0</v>
      </c>
    </row>
    <row r="52" spans="2:25" ht="15" customHeight="1" outlineLevel="1" x14ac:dyDescent="0.35">
      <c r="B52" s="199">
        <v>47</v>
      </c>
      <c r="C52" s="846"/>
      <c r="D52" s="846"/>
      <c r="E52" s="846"/>
      <c r="F52" s="846"/>
      <c r="G52" s="815"/>
      <c r="H52" s="5"/>
      <c r="I52" s="3"/>
      <c r="J52" s="1"/>
      <c r="K52" s="169">
        <f t="shared" si="0"/>
        <v>0</v>
      </c>
      <c r="L52" s="1"/>
      <c r="M52" s="1"/>
      <c r="N52" s="169">
        <f t="shared" si="1"/>
        <v>0</v>
      </c>
      <c r="P52" s="199">
        <f t="shared" si="2"/>
        <v>47</v>
      </c>
      <c r="Q52" s="813" t="str">
        <f t="shared" si="4"/>
        <v/>
      </c>
      <c r="R52" s="813"/>
      <c r="S52" s="813"/>
      <c r="T52" s="813"/>
      <c r="U52" s="814"/>
      <c r="V52" s="202" t="str">
        <f t="shared" si="3"/>
        <v/>
      </c>
      <c r="W52" s="203">
        <f>IF(OR(V52="",V52=0),0,(Projeto!$AD$8*((1+Projeto!$AD$8)^V52))/(((1+Projeto!$AD$8)^V52)-1))</f>
        <v>0</v>
      </c>
      <c r="X52" s="204">
        <f>IF(AND(K52&gt;0,CustoContabil!$F$6&gt;0),K52*(CustoContabil!$F$21/CustoContabil!$F$6)*W52,0)</f>
        <v>0</v>
      </c>
      <c r="Y52" s="204">
        <f>IF(AND(N52&gt;0,CustoContabil!$D$6&gt;0),N52*(CustoContabil!$D$21/CustoContabil!$D$6)*W52,0)</f>
        <v>0</v>
      </c>
    </row>
    <row r="53" spans="2:25" ht="15" customHeight="1" outlineLevel="1" x14ac:dyDescent="0.35">
      <c r="B53" s="206">
        <v>48</v>
      </c>
      <c r="C53" s="846"/>
      <c r="D53" s="846"/>
      <c r="E53" s="846"/>
      <c r="F53" s="846"/>
      <c r="G53" s="815"/>
      <c r="H53" s="5"/>
      <c r="I53" s="3"/>
      <c r="J53" s="1"/>
      <c r="K53" s="169">
        <f t="shared" si="0"/>
        <v>0</v>
      </c>
      <c r="L53" s="1"/>
      <c r="M53" s="1"/>
      <c r="N53" s="169">
        <f t="shared" si="1"/>
        <v>0</v>
      </c>
      <c r="P53" s="199">
        <f t="shared" si="2"/>
        <v>48</v>
      </c>
      <c r="Q53" s="813" t="str">
        <f t="shared" si="4"/>
        <v/>
      </c>
      <c r="R53" s="813"/>
      <c r="S53" s="813"/>
      <c r="T53" s="813"/>
      <c r="U53" s="814"/>
      <c r="V53" s="202" t="str">
        <f t="shared" si="3"/>
        <v/>
      </c>
      <c r="W53" s="203">
        <f>IF(OR(V53="",V53=0),0,(Projeto!$AD$8*((1+Projeto!$AD$8)^V53))/(((1+Projeto!$AD$8)^V53)-1))</f>
        <v>0</v>
      </c>
      <c r="X53" s="204">
        <f>IF(AND(K53&gt;0,CustoContabil!$F$6&gt;0),K53*(CustoContabil!$F$21/CustoContabil!$F$6)*W53,0)</f>
        <v>0</v>
      </c>
      <c r="Y53" s="204">
        <f>IF(AND(N53&gt;0,CustoContabil!$D$6&gt;0),N53*(CustoContabil!$D$21/CustoContabil!$D$6)*W53,0)</f>
        <v>0</v>
      </c>
    </row>
    <row r="54" spans="2:25" ht="15" customHeight="1" outlineLevel="1" x14ac:dyDescent="0.35">
      <c r="B54" s="199">
        <v>49</v>
      </c>
      <c r="C54" s="846"/>
      <c r="D54" s="846"/>
      <c r="E54" s="846"/>
      <c r="F54" s="846"/>
      <c r="G54" s="815"/>
      <c r="H54" s="5"/>
      <c r="I54" s="3"/>
      <c r="J54" s="1"/>
      <c r="K54" s="169">
        <f t="shared" si="0"/>
        <v>0</v>
      </c>
      <c r="L54" s="1"/>
      <c r="M54" s="1"/>
      <c r="N54" s="169">
        <f t="shared" si="1"/>
        <v>0</v>
      </c>
      <c r="P54" s="199">
        <f t="shared" si="2"/>
        <v>49</v>
      </c>
      <c r="Q54" s="813" t="str">
        <f t="shared" si="4"/>
        <v/>
      </c>
      <c r="R54" s="813"/>
      <c r="S54" s="813"/>
      <c r="T54" s="813"/>
      <c r="U54" s="814"/>
      <c r="V54" s="202" t="str">
        <f t="shared" si="3"/>
        <v/>
      </c>
      <c r="W54" s="203">
        <f>IF(OR(V54="",V54=0),0,(Projeto!$AD$8*((1+Projeto!$AD$8)^V54))/(((1+Projeto!$AD$8)^V54)-1))</f>
        <v>0</v>
      </c>
      <c r="X54" s="204">
        <f>IF(AND(K54&gt;0,CustoContabil!$F$6&gt;0),K54*(CustoContabil!$F$21/CustoContabil!$F$6)*W54,0)</f>
        <v>0</v>
      </c>
      <c r="Y54" s="204">
        <f>IF(AND(N54&gt;0,CustoContabil!$D$6&gt;0),N54*(CustoContabil!$D$21/CustoContabil!$D$6)*W54,0)</f>
        <v>0</v>
      </c>
    </row>
    <row r="55" spans="2:25" ht="15" customHeight="1" outlineLevel="1" x14ac:dyDescent="0.35">
      <c r="B55" s="206">
        <v>50</v>
      </c>
      <c r="C55" s="846"/>
      <c r="D55" s="846"/>
      <c r="E55" s="846"/>
      <c r="F55" s="846"/>
      <c r="G55" s="815"/>
      <c r="H55" s="5"/>
      <c r="I55" s="3"/>
      <c r="J55" s="1"/>
      <c r="K55" s="169">
        <f t="shared" si="0"/>
        <v>0</v>
      </c>
      <c r="L55" s="1"/>
      <c r="M55" s="1"/>
      <c r="N55" s="169">
        <f t="shared" si="1"/>
        <v>0</v>
      </c>
      <c r="P55" s="199">
        <f t="shared" si="2"/>
        <v>50</v>
      </c>
      <c r="Q55" s="813" t="str">
        <f t="shared" si="4"/>
        <v/>
      </c>
      <c r="R55" s="813"/>
      <c r="S55" s="813"/>
      <c r="T55" s="813"/>
      <c r="U55" s="814"/>
      <c r="V55" s="202" t="str">
        <f t="shared" si="3"/>
        <v/>
      </c>
      <c r="W55" s="203">
        <f>IF(OR(V55="",V55=0),0,(Projeto!$AD$8*((1+Projeto!$AD$8)^V55))/(((1+Projeto!$AD$8)^V55)-1))</f>
        <v>0</v>
      </c>
      <c r="X55" s="204">
        <f>IF(AND(K55&gt;0,CustoContabil!$F$6&gt;0),K55*(CustoContabil!$F$21/CustoContabil!$F$6)*W55,0)</f>
        <v>0</v>
      </c>
      <c r="Y55" s="204">
        <f>IF(AND(N55&gt;0,CustoContabil!$D$6&gt;0),N55*(CustoContabil!$D$21/CustoContabil!$D$6)*W55,0)</f>
        <v>0</v>
      </c>
    </row>
    <row r="56" spans="2:25" ht="15" customHeight="1" x14ac:dyDescent="0.35">
      <c r="B56" s="199"/>
      <c r="C56" s="877" t="s">
        <v>536</v>
      </c>
      <c r="D56" s="878"/>
      <c r="E56" s="878"/>
      <c r="F56" s="878"/>
      <c r="G56" s="878"/>
      <c r="H56" s="210">
        <v>20</v>
      </c>
      <c r="I56" s="3"/>
      <c r="J56" s="1"/>
      <c r="K56" s="169">
        <f t="shared" si="0"/>
        <v>0</v>
      </c>
      <c r="L56" s="1"/>
      <c r="M56" s="1"/>
      <c r="N56" s="169">
        <f t="shared" si="1"/>
        <v>0</v>
      </c>
      <c r="P56" s="199"/>
      <c r="Q56" s="813" t="str">
        <f>IF(OR(C56=0,C56=""),"",C56)</f>
        <v>Acessórios</v>
      </c>
      <c r="R56" s="813"/>
      <c r="S56" s="813"/>
      <c r="T56" s="813"/>
      <c r="U56" s="814"/>
      <c r="V56" s="202" t="str">
        <f t="shared" si="3"/>
        <v/>
      </c>
      <c r="W56" s="203">
        <f>IF(OR(V56="",V56=0),0,(Projeto!$AD$8*((1+Projeto!$AD$8)^V56))/(((1+Projeto!$AD$8)^V56)-1))</f>
        <v>0</v>
      </c>
      <c r="X56" s="204">
        <f>IF(AND(K56&gt;0,CustoContabil!$F$6&gt;0),K56*(CustoContabil!$F$21/CustoContabil!$F$6)*W56,0)</f>
        <v>0</v>
      </c>
      <c r="Y56" s="204">
        <f>IF(AND(N56&gt;0,CustoContabil!$D$6&gt;0),N56*(CustoContabil!$D$21/CustoContabil!$D$6)*W56,0)</f>
        <v>0</v>
      </c>
    </row>
    <row r="57" spans="2:25" ht="15" customHeight="1" x14ac:dyDescent="0.35">
      <c r="B57" s="211"/>
      <c r="C57" s="849" t="s">
        <v>624</v>
      </c>
      <c r="D57" s="849"/>
      <c r="E57" s="849"/>
      <c r="F57" s="849"/>
      <c r="G57" s="849"/>
      <c r="H57" s="849"/>
      <c r="I57" s="849"/>
      <c r="J57" s="850"/>
      <c r="K57" s="212">
        <f>SUM(K6:K56)</f>
        <v>0</v>
      </c>
      <c r="L57" s="212">
        <f>SUM(L6:L56)</f>
        <v>0</v>
      </c>
      <c r="M57" s="212">
        <f>SUM(M6:M56)</f>
        <v>0</v>
      </c>
      <c r="N57" s="212">
        <f>SUM(N6:N56)</f>
        <v>0</v>
      </c>
      <c r="P57" s="854" t="s">
        <v>965</v>
      </c>
      <c r="Q57" s="855"/>
      <c r="R57" s="855"/>
      <c r="S57" s="855"/>
      <c r="T57" s="855"/>
      <c r="U57" s="855"/>
      <c r="V57" s="856"/>
      <c r="W57" s="213" t="s">
        <v>966</v>
      </c>
      <c r="X57" s="214">
        <f>SUM(X6:X56)</f>
        <v>0</v>
      </c>
      <c r="Y57" s="214">
        <f>SUM(Y6:Y56)</f>
        <v>0</v>
      </c>
    </row>
    <row r="58" spans="2:25" ht="15" customHeight="1" x14ac:dyDescent="0.35">
      <c r="B58" s="834" t="s">
        <v>542</v>
      </c>
      <c r="C58" s="835"/>
      <c r="D58" s="835"/>
      <c r="E58" s="835"/>
      <c r="F58" s="835"/>
      <c r="G58" s="835"/>
      <c r="H58" s="835"/>
      <c r="I58" s="835"/>
      <c r="J58" s="836"/>
      <c r="K58" s="834" t="s">
        <v>529</v>
      </c>
      <c r="L58" s="835"/>
      <c r="M58" s="835"/>
      <c r="N58" s="836"/>
      <c r="P58" s="215"/>
      <c r="Q58" s="215"/>
      <c r="R58" s="216"/>
      <c r="S58" s="217"/>
      <c r="T58" s="217"/>
      <c r="U58" s="217"/>
      <c r="V58" s="218"/>
      <c r="W58" s="219"/>
    </row>
    <row r="59" spans="2:25" ht="15" customHeight="1" x14ac:dyDescent="0.45">
      <c r="B59" s="837"/>
      <c r="C59" s="838"/>
      <c r="D59" s="838"/>
      <c r="E59" s="838"/>
      <c r="F59" s="838"/>
      <c r="G59" s="838"/>
      <c r="H59" s="838"/>
      <c r="I59" s="838"/>
      <c r="J59" s="839"/>
      <c r="K59" s="837"/>
      <c r="L59" s="838"/>
      <c r="M59" s="838"/>
      <c r="N59" s="839"/>
      <c r="P59" s="220" t="s">
        <v>1245</v>
      </c>
      <c r="Q59" s="221"/>
      <c r="R59" s="222">
        <f>RCB!$G$11</f>
        <v>0</v>
      </c>
      <c r="T59" s="220" t="s">
        <v>1246</v>
      </c>
      <c r="U59" s="221"/>
      <c r="V59" s="222">
        <f>RCB!$J$11</f>
        <v>0</v>
      </c>
    </row>
    <row r="60" spans="2:25" ht="15" customHeight="1" x14ac:dyDescent="0.45">
      <c r="B60" s="851" t="s">
        <v>544</v>
      </c>
      <c r="C60" s="852"/>
      <c r="D60" s="852"/>
      <c r="E60" s="852"/>
      <c r="F60" s="852"/>
      <c r="G60" s="853"/>
      <c r="H60" s="162" t="s">
        <v>55</v>
      </c>
      <c r="I60" s="197" t="s">
        <v>545</v>
      </c>
      <c r="J60" s="197" t="s">
        <v>546</v>
      </c>
      <c r="K60" s="198" t="s">
        <v>1206</v>
      </c>
      <c r="L60" s="162" t="s">
        <v>1854</v>
      </c>
      <c r="M60" s="162" t="s">
        <v>1855</v>
      </c>
      <c r="N60" s="163" t="s">
        <v>539</v>
      </c>
      <c r="P60" s="220" t="s">
        <v>1231</v>
      </c>
      <c r="Q60" s="221"/>
      <c r="R60" s="222">
        <f>RCB!$H$7</f>
        <v>0</v>
      </c>
      <c r="T60" s="220" t="s">
        <v>1230</v>
      </c>
      <c r="U60" s="221"/>
      <c r="V60" s="222">
        <f>RCB!$K$7</f>
        <v>0</v>
      </c>
    </row>
    <row r="61" spans="2:25" ht="15" customHeight="1" x14ac:dyDescent="0.35">
      <c r="B61" s="199">
        <v>1</v>
      </c>
      <c r="C61" s="828" t="s">
        <v>1446</v>
      </c>
      <c r="D61" s="828"/>
      <c r="E61" s="828"/>
      <c r="F61" s="828"/>
      <c r="G61" s="829"/>
      <c r="H61" s="20"/>
      <c r="I61" s="2"/>
      <c r="J61" s="1"/>
      <c r="K61" s="169">
        <f>N61-L61-M61</f>
        <v>0</v>
      </c>
      <c r="L61" s="169"/>
      <c r="M61" s="169"/>
      <c r="N61" s="169">
        <f>H61*I61*J61</f>
        <v>0</v>
      </c>
    </row>
    <row r="62" spans="2:25" ht="15" customHeight="1" x14ac:dyDescent="0.35">
      <c r="B62" s="206">
        <v>2</v>
      </c>
      <c r="C62" s="828" t="s">
        <v>1450</v>
      </c>
      <c r="D62" s="828"/>
      <c r="E62" s="828"/>
      <c r="F62" s="828"/>
      <c r="G62" s="829"/>
      <c r="H62" s="6"/>
      <c r="I62" s="3"/>
      <c r="J62" s="1"/>
      <c r="K62" s="169">
        <f t="shared" ref="K62:K67" si="5">N62-L62-M62</f>
        <v>0</v>
      </c>
      <c r="L62" s="169"/>
      <c r="M62" s="169"/>
      <c r="N62" s="169">
        <f t="shared" ref="N62:N67" si="6">H62*I62*J62</f>
        <v>0</v>
      </c>
      <c r="P62" s="663" t="s">
        <v>1075</v>
      </c>
      <c r="Q62" s="663"/>
      <c r="R62" s="663"/>
      <c r="S62" s="663"/>
      <c r="T62" s="663"/>
      <c r="U62" s="663"/>
      <c r="V62" s="663"/>
      <c r="W62" s="663"/>
      <c r="X62" s="663"/>
    </row>
    <row r="63" spans="2:25" ht="15" customHeight="1" x14ac:dyDescent="0.35">
      <c r="B63" s="199">
        <v>3</v>
      </c>
      <c r="C63" s="828" t="s">
        <v>1451</v>
      </c>
      <c r="D63" s="828"/>
      <c r="E63" s="828"/>
      <c r="F63" s="828"/>
      <c r="G63" s="829"/>
      <c r="H63" s="6"/>
      <c r="I63" s="3"/>
      <c r="J63" s="1"/>
      <c r="K63" s="169">
        <f t="shared" si="5"/>
        <v>0</v>
      </c>
      <c r="L63" s="169"/>
      <c r="M63" s="169"/>
      <c r="N63" s="169">
        <f t="shared" si="6"/>
        <v>0</v>
      </c>
      <c r="P63" s="220" t="s">
        <v>1076</v>
      </c>
      <c r="Q63" s="221"/>
      <c r="R63" s="221"/>
      <c r="S63" s="221"/>
      <c r="T63" s="221"/>
      <c r="U63" s="221"/>
      <c r="V63" s="340" t="s">
        <v>1080</v>
      </c>
      <c r="W63" s="888"/>
      <c r="X63" s="889"/>
    </row>
    <row r="64" spans="2:25" ht="15" customHeight="1" x14ac:dyDescent="0.35">
      <c r="B64" s="199">
        <v>4</v>
      </c>
      <c r="C64" s="828" t="s">
        <v>1452</v>
      </c>
      <c r="D64" s="828"/>
      <c r="E64" s="828"/>
      <c r="F64" s="828"/>
      <c r="G64" s="829"/>
      <c r="H64" s="6"/>
      <c r="I64" s="3"/>
      <c r="J64" s="1"/>
      <c r="K64" s="169">
        <f t="shared" si="5"/>
        <v>0</v>
      </c>
      <c r="L64" s="169"/>
      <c r="M64" s="169"/>
      <c r="N64" s="169">
        <f t="shared" si="6"/>
        <v>0</v>
      </c>
      <c r="P64" s="220" t="s">
        <v>1077</v>
      </c>
      <c r="Q64" s="221"/>
      <c r="R64" s="221"/>
      <c r="S64" s="221"/>
      <c r="T64" s="221"/>
      <c r="U64" s="221"/>
      <c r="V64" s="340" t="s">
        <v>125</v>
      </c>
      <c r="W64" s="890">
        <v>0</v>
      </c>
      <c r="X64" s="891"/>
    </row>
    <row r="65" spans="2:24" ht="15" customHeight="1" x14ac:dyDescent="0.35">
      <c r="B65" s="206">
        <v>5</v>
      </c>
      <c r="C65" s="846"/>
      <c r="D65" s="846"/>
      <c r="E65" s="846"/>
      <c r="F65" s="846"/>
      <c r="G65" s="815"/>
      <c r="H65" s="6"/>
      <c r="I65" s="3"/>
      <c r="J65" s="1"/>
      <c r="K65" s="169">
        <f t="shared" si="5"/>
        <v>0</v>
      </c>
      <c r="L65" s="169"/>
      <c r="M65" s="169"/>
      <c r="N65" s="169">
        <f t="shared" si="6"/>
        <v>0</v>
      </c>
      <c r="P65" s="220"/>
      <c r="Q65" s="221"/>
      <c r="R65" s="221"/>
      <c r="S65" s="221"/>
      <c r="T65" s="221"/>
      <c r="U65" s="221"/>
      <c r="V65" s="340"/>
      <c r="W65" s="526"/>
      <c r="X65" s="527"/>
    </row>
    <row r="66" spans="2:24" ht="15" customHeight="1" x14ac:dyDescent="0.35">
      <c r="B66" s="199">
        <v>6</v>
      </c>
      <c r="C66" s="846"/>
      <c r="D66" s="846"/>
      <c r="E66" s="846"/>
      <c r="F66" s="846"/>
      <c r="G66" s="815"/>
      <c r="H66" s="6"/>
      <c r="I66" s="3"/>
      <c r="J66" s="1"/>
      <c r="K66" s="169">
        <f t="shared" si="5"/>
        <v>0</v>
      </c>
      <c r="L66" s="169"/>
      <c r="M66" s="169"/>
      <c r="N66" s="169">
        <f t="shared" si="6"/>
        <v>0</v>
      </c>
      <c r="P66" s="220"/>
      <c r="Q66" s="221"/>
      <c r="R66" s="221"/>
      <c r="S66" s="221"/>
      <c r="T66" s="221"/>
      <c r="U66" s="221"/>
      <c r="V66" s="340"/>
      <c r="W66" s="526"/>
      <c r="X66" s="527"/>
    </row>
    <row r="67" spans="2:24" ht="15" customHeight="1" x14ac:dyDescent="0.35">
      <c r="B67" s="199">
        <v>7</v>
      </c>
      <c r="C67" s="846"/>
      <c r="D67" s="846"/>
      <c r="E67" s="846"/>
      <c r="F67" s="846"/>
      <c r="G67" s="815"/>
      <c r="H67" s="6"/>
      <c r="I67" s="3"/>
      <c r="J67" s="1"/>
      <c r="K67" s="169">
        <f t="shared" si="5"/>
        <v>0</v>
      </c>
      <c r="L67" s="169"/>
      <c r="M67" s="169"/>
      <c r="N67" s="169">
        <f t="shared" si="6"/>
        <v>0</v>
      </c>
      <c r="P67" s="220" t="s">
        <v>1078</v>
      </c>
      <c r="Q67" s="221"/>
      <c r="R67" s="221"/>
      <c r="S67" s="221"/>
      <c r="T67" s="221"/>
      <c r="U67" s="221"/>
      <c r="V67" s="340" t="s">
        <v>125</v>
      </c>
      <c r="W67" s="890">
        <v>0</v>
      </c>
      <c r="X67" s="891"/>
    </row>
    <row r="68" spans="2:24" ht="15" customHeight="1" x14ac:dyDescent="0.35">
      <c r="B68" s="226"/>
      <c r="C68" s="847" t="s">
        <v>625</v>
      </c>
      <c r="D68" s="847"/>
      <c r="E68" s="847"/>
      <c r="F68" s="847"/>
      <c r="G68" s="847"/>
      <c r="H68" s="847"/>
      <c r="I68" s="847"/>
      <c r="J68" s="848"/>
      <c r="K68" s="169">
        <f>SUM(K61:K62,K64:K67)</f>
        <v>0</v>
      </c>
      <c r="L68" s="169">
        <f>SUM(L61:L62,L64:L67)</f>
        <v>0</v>
      </c>
      <c r="M68" s="169">
        <f>SUM(M61:M62,M64:M67)</f>
        <v>0</v>
      </c>
      <c r="N68" s="169">
        <f>SUM(N61:N62,N64:N67)</f>
        <v>0</v>
      </c>
      <c r="P68" s="220" t="s">
        <v>1079</v>
      </c>
      <c r="Q68" s="221"/>
      <c r="R68" s="221"/>
      <c r="S68" s="221"/>
      <c r="T68" s="221"/>
      <c r="U68" s="221"/>
      <c r="V68" s="340" t="s">
        <v>1081</v>
      </c>
      <c r="W68" s="888"/>
      <c r="X68" s="889"/>
    </row>
    <row r="69" spans="2:24" ht="15" customHeight="1" x14ac:dyDescent="0.35">
      <c r="B69" s="211"/>
      <c r="C69" s="849" t="s">
        <v>626</v>
      </c>
      <c r="D69" s="849"/>
      <c r="E69" s="849"/>
      <c r="F69" s="849"/>
      <c r="G69" s="849"/>
      <c r="H69" s="849"/>
      <c r="I69" s="849"/>
      <c r="J69" s="850"/>
      <c r="K69" s="212">
        <f>SUM(K59,K68)</f>
        <v>0</v>
      </c>
      <c r="L69" s="212">
        <f>SUM(L59,L68)</f>
        <v>0</v>
      </c>
      <c r="M69" s="212">
        <f>SUM(M59,M68)</f>
        <v>0</v>
      </c>
      <c r="N69" s="212">
        <f>SUM(N59,N68)</f>
        <v>0</v>
      </c>
    </row>
    <row r="70" spans="2:24" ht="15" hidden="1" customHeight="1" x14ac:dyDescent="0.35">
      <c r="B70" s="858" t="s">
        <v>1363</v>
      </c>
      <c r="C70" s="859"/>
      <c r="D70" s="859"/>
      <c r="E70" s="859"/>
      <c r="F70" s="859"/>
      <c r="G70" s="859"/>
      <c r="H70" s="859"/>
      <c r="I70" s="859"/>
      <c r="J70" s="859"/>
      <c r="K70" s="807" t="s">
        <v>529</v>
      </c>
      <c r="L70" s="807"/>
      <c r="M70" s="807"/>
      <c r="N70" s="807"/>
    </row>
    <row r="71" spans="2:24" ht="15" hidden="1" customHeight="1" x14ac:dyDescent="0.35">
      <c r="B71" s="851" t="s">
        <v>537</v>
      </c>
      <c r="C71" s="873"/>
      <c r="D71" s="873"/>
      <c r="E71" s="873"/>
      <c r="F71" s="873"/>
      <c r="G71" s="873"/>
      <c r="H71" s="874"/>
      <c r="I71" s="197" t="s">
        <v>55</v>
      </c>
      <c r="J71" s="197" t="s">
        <v>540</v>
      </c>
      <c r="K71" s="198" t="s">
        <v>1206</v>
      </c>
      <c r="L71" s="162" t="s">
        <v>1854</v>
      </c>
      <c r="M71" s="162" t="s">
        <v>1855</v>
      </c>
      <c r="N71" s="163" t="s">
        <v>539</v>
      </c>
      <c r="P71" s="74"/>
    </row>
    <row r="72" spans="2:24" ht="15" hidden="1" customHeight="1" x14ac:dyDescent="0.35">
      <c r="B72" s="227">
        <v>1</v>
      </c>
      <c r="C72" s="830"/>
      <c r="D72" s="830"/>
      <c r="E72" s="830"/>
      <c r="F72" s="830"/>
      <c r="G72" s="830"/>
      <c r="H72" s="831"/>
      <c r="I72" s="3"/>
      <c r="J72" s="1"/>
      <c r="K72" s="169">
        <f>N72-L72-M72</f>
        <v>0</v>
      </c>
      <c r="L72" s="1"/>
      <c r="M72" s="1"/>
      <c r="N72" s="169">
        <f>I72*J72</f>
        <v>0</v>
      </c>
    </row>
    <row r="73" spans="2:24" ht="15" hidden="1" customHeight="1" x14ac:dyDescent="0.35">
      <c r="B73" s="227">
        <v>2</v>
      </c>
      <c r="C73" s="830"/>
      <c r="D73" s="830"/>
      <c r="E73" s="830"/>
      <c r="F73" s="830"/>
      <c r="G73" s="830"/>
      <c r="H73" s="831"/>
      <c r="I73" s="3"/>
      <c r="J73" s="1"/>
      <c r="K73" s="169">
        <f>N73-L73-M73</f>
        <v>0</v>
      </c>
      <c r="L73" s="1"/>
      <c r="M73" s="1"/>
      <c r="N73" s="169">
        <f>I73*J73</f>
        <v>0</v>
      </c>
    </row>
    <row r="74" spans="2:24" ht="15" hidden="1" customHeight="1" x14ac:dyDescent="0.35">
      <c r="B74" s="227">
        <v>3</v>
      </c>
      <c r="C74" s="830"/>
      <c r="D74" s="830"/>
      <c r="E74" s="830"/>
      <c r="F74" s="830"/>
      <c r="G74" s="830"/>
      <c r="H74" s="831"/>
      <c r="I74" s="3"/>
      <c r="J74" s="1"/>
      <c r="K74" s="169">
        <f>N74-L74-M74</f>
        <v>0</v>
      </c>
      <c r="L74" s="1"/>
      <c r="M74" s="1"/>
      <c r="N74" s="169">
        <f>I74*J74</f>
        <v>0</v>
      </c>
    </row>
    <row r="75" spans="2:24" ht="15" hidden="1" customHeight="1" x14ac:dyDescent="0.35">
      <c r="B75" s="226"/>
      <c r="C75" s="826" t="s">
        <v>537</v>
      </c>
      <c r="D75" s="826"/>
      <c r="E75" s="826"/>
      <c r="F75" s="826"/>
      <c r="G75" s="826"/>
      <c r="H75" s="826"/>
      <c r="I75" s="826"/>
      <c r="J75" s="827"/>
      <c r="K75" s="169">
        <f>SUM(K72:K74)</f>
        <v>0</v>
      </c>
      <c r="L75" s="169">
        <f>SUM(L72:L74)</f>
        <v>0</v>
      </c>
      <c r="M75" s="169">
        <f>SUM(M72:M74)</f>
        <v>0</v>
      </c>
      <c r="N75" s="169">
        <f>SUM(N72:N74)</f>
        <v>0</v>
      </c>
    </row>
    <row r="76" spans="2:24" ht="15" hidden="1" customHeight="1" x14ac:dyDescent="0.35">
      <c r="B76" s="211"/>
      <c r="C76" s="849" t="s">
        <v>1367</v>
      </c>
      <c r="D76" s="849"/>
      <c r="E76" s="849"/>
      <c r="F76" s="849"/>
      <c r="G76" s="849"/>
      <c r="H76" s="849"/>
      <c r="I76" s="849"/>
      <c r="J76" s="850"/>
      <c r="K76" s="212">
        <f>SUM(K75)</f>
        <v>0</v>
      </c>
      <c r="L76" s="212">
        <f>SUM(L75)</f>
        <v>0</v>
      </c>
      <c r="M76" s="212">
        <f>SUM(M75)</f>
        <v>0</v>
      </c>
      <c r="N76" s="212">
        <f>SUM(N75)</f>
        <v>0</v>
      </c>
    </row>
    <row r="77" spans="2:24" ht="15" hidden="1" customHeight="1" x14ac:dyDescent="0.35">
      <c r="B77" s="228"/>
      <c r="C77" s="819" t="s">
        <v>628</v>
      </c>
      <c r="D77" s="819"/>
      <c r="E77" s="819"/>
      <c r="F77" s="819"/>
      <c r="G77" s="819"/>
      <c r="H77" s="819"/>
      <c r="I77" s="819"/>
      <c r="J77" s="820"/>
      <c r="K77" s="174">
        <f>ROUND(SUM(K57,K69,K76),2)</f>
        <v>0</v>
      </c>
      <c r="L77" s="174">
        <f>ROUND(SUM(L57,L69,L76),2)</f>
        <v>0</v>
      </c>
      <c r="M77" s="174">
        <f>ROUND(SUM(M57,M69,M76),2)</f>
        <v>0</v>
      </c>
      <c r="N77" s="174">
        <f>ROUND(SUM(N57,N69,N76),2)</f>
        <v>0</v>
      </c>
    </row>
    <row r="78" spans="2:24" ht="15" customHeight="1" x14ac:dyDescent="0.35">
      <c r="B78" s="766" t="s">
        <v>898</v>
      </c>
      <c r="C78" s="767"/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68"/>
    </row>
    <row r="79" spans="2:24" ht="15" customHeight="1" x14ac:dyDescent="0.35">
      <c r="B79" s="858" t="s">
        <v>1211</v>
      </c>
      <c r="C79" s="859"/>
      <c r="D79" s="859"/>
      <c r="E79" s="859"/>
      <c r="F79" s="859"/>
      <c r="G79" s="859"/>
      <c r="H79" s="859"/>
      <c r="I79" s="859"/>
      <c r="J79" s="859"/>
      <c r="K79" s="807" t="s">
        <v>529</v>
      </c>
      <c r="L79" s="807"/>
      <c r="M79" s="807"/>
      <c r="N79" s="807"/>
    </row>
    <row r="80" spans="2:24" ht="15" customHeight="1" x14ac:dyDescent="0.35">
      <c r="B80" s="851" t="s">
        <v>526</v>
      </c>
      <c r="C80" s="873"/>
      <c r="D80" s="873"/>
      <c r="E80" s="873"/>
      <c r="F80" s="873"/>
      <c r="G80" s="873"/>
      <c r="H80" s="874"/>
      <c r="I80" s="197" t="s">
        <v>55</v>
      </c>
      <c r="J80" s="197" t="s">
        <v>540</v>
      </c>
      <c r="K80" s="198" t="s">
        <v>1206</v>
      </c>
      <c r="L80" s="162" t="s">
        <v>1854</v>
      </c>
      <c r="M80" s="162" t="s">
        <v>1855</v>
      </c>
      <c r="N80" s="163" t="s">
        <v>539</v>
      </c>
      <c r="P80" s="74"/>
    </row>
    <row r="81" spans="2:25" ht="15" customHeight="1" x14ac:dyDescent="0.35">
      <c r="B81" s="227">
        <v>1</v>
      </c>
      <c r="C81" s="830"/>
      <c r="D81" s="830"/>
      <c r="E81" s="830"/>
      <c r="F81" s="830"/>
      <c r="G81" s="830"/>
      <c r="H81" s="831"/>
      <c r="I81" s="3"/>
      <c r="J81" s="1"/>
      <c r="K81" s="169">
        <f>N81-L81-M81</f>
        <v>0</v>
      </c>
      <c r="L81" s="169"/>
      <c r="M81" s="169"/>
      <c r="N81" s="169">
        <f>I81*J81</f>
        <v>0</v>
      </c>
    </row>
    <row r="82" spans="2:25" ht="15" customHeight="1" x14ac:dyDescent="0.35">
      <c r="B82" s="227">
        <v>2</v>
      </c>
      <c r="C82" s="830"/>
      <c r="D82" s="830"/>
      <c r="E82" s="830"/>
      <c r="F82" s="830"/>
      <c r="G82" s="830"/>
      <c r="H82" s="831"/>
      <c r="I82" s="3"/>
      <c r="J82" s="1"/>
      <c r="K82" s="169">
        <f>N82-L82-M82</f>
        <v>0</v>
      </c>
      <c r="L82" s="169"/>
      <c r="M82" s="169"/>
      <c r="N82" s="169">
        <f>I82*J82</f>
        <v>0</v>
      </c>
    </row>
    <row r="83" spans="2:25" ht="15" customHeight="1" x14ac:dyDescent="0.35">
      <c r="B83" s="227">
        <v>3</v>
      </c>
      <c r="C83" s="830"/>
      <c r="D83" s="830"/>
      <c r="E83" s="830"/>
      <c r="F83" s="830"/>
      <c r="G83" s="830"/>
      <c r="H83" s="831"/>
      <c r="I83" s="3"/>
      <c r="J83" s="1"/>
      <c r="K83" s="169">
        <f>N83-L83-M83</f>
        <v>0</v>
      </c>
      <c r="L83" s="169"/>
      <c r="M83" s="169"/>
      <c r="N83" s="169">
        <f>I83*J83</f>
        <v>0</v>
      </c>
    </row>
    <row r="84" spans="2:25" ht="15" customHeight="1" x14ac:dyDescent="0.35">
      <c r="B84" s="226"/>
      <c r="C84" s="826" t="s">
        <v>526</v>
      </c>
      <c r="D84" s="826"/>
      <c r="E84" s="826"/>
      <c r="F84" s="826"/>
      <c r="G84" s="826"/>
      <c r="H84" s="826"/>
      <c r="I84" s="826"/>
      <c r="J84" s="827"/>
      <c r="K84" s="169">
        <f>SUM(K81:K83)</f>
        <v>0</v>
      </c>
      <c r="L84" s="169">
        <f>SUM(L81:L83)</f>
        <v>0</v>
      </c>
      <c r="M84" s="169">
        <f>SUM(M81:M83)</f>
        <v>0</v>
      </c>
      <c r="N84" s="169">
        <f>SUM(N81:N83)</f>
        <v>0</v>
      </c>
    </row>
    <row r="85" spans="2:25" ht="15" customHeight="1" x14ac:dyDescent="0.35">
      <c r="B85" s="226"/>
      <c r="C85" s="826" t="s">
        <v>523</v>
      </c>
      <c r="D85" s="826"/>
      <c r="E85" s="826"/>
      <c r="F85" s="826"/>
      <c r="G85" s="826"/>
      <c r="H85" s="826"/>
      <c r="I85" s="826"/>
      <c r="J85" s="827"/>
      <c r="K85" s="169">
        <f>Descarte!K67</f>
        <v>0</v>
      </c>
      <c r="L85" s="169">
        <f>Descarte!L67</f>
        <v>0</v>
      </c>
      <c r="M85" s="169">
        <f>Descarte!M67</f>
        <v>0</v>
      </c>
      <c r="N85" s="169">
        <f>Descarte!N67</f>
        <v>0</v>
      </c>
    </row>
    <row r="86" spans="2:25" ht="15" customHeight="1" x14ac:dyDescent="0.35">
      <c r="B86" s="226"/>
      <c r="C86" s="826" t="s">
        <v>524</v>
      </c>
      <c r="D86" s="826"/>
      <c r="E86" s="826"/>
      <c r="F86" s="826"/>
      <c r="G86" s="826"/>
      <c r="H86" s="826"/>
      <c r="I86" s="826"/>
      <c r="J86" s="827"/>
      <c r="K86" s="169">
        <f>'M&amp;V'!M507+K63</f>
        <v>0</v>
      </c>
      <c r="L86" s="169">
        <f>'M&amp;V'!N507+L63</f>
        <v>0</v>
      </c>
      <c r="M86" s="169">
        <f>'M&amp;V'!O507+M63</f>
        <v>0</v>
      </c>
      <c r="N86" s="169">
        <f>'M&amp;V'!P507+N63</f>
        <v>0</v>
      </c>
    </row>
    <row r="87" spans="2:25" ht="15" customHeight="1" x14ac:dyDescent="0.35">
      <c r="B87" s="851" t="s">
        <v>520</v>
      </c>
      <c r="C87" s="873"/>
      <c r="D87" s="873"/>
      <c r="E87" s="873"/>
      <c r="F87" s="873"/>
      <c r="G87" s="873"/>
      <c r="H87" s="874"/>
      <c r="I87" s="197" t="s">
        <v>55</v>
      </c>
      <c r="J87" s="197" t="s">
        <v>540</v>
      </c>
      <c r="K87" s="198" t="s">
        <v>1206</v>
      </c>
      <c r="L87" s="162" t="s">
        <v>1854</v>
      </c>
      <c r="M87" s="162" t="s">
        <v>1855</v>
      </c>
      <c r="N87" s="163" t="s">
        <v>539</v>
      </c>
      <c r="P87" s="74"/>
    </row>
    <row r="88" spans="2:25" ht="15" customHeight="1" x14ac:dyDescent="0.35">
      <c r="B88" s="227">
        <v>1</v>
      </c>
      <c r="C88" s="830"/>
      <c r="D88" s="830"/>
      <c r="E88" s="830"/>
      <c r="F88" s="830"/>
      <c r="G88" s="830"/>
      <c r="H88" s="831"/>
      <c r="I88" s="3"/>
      <c r="J88" s="1"/>
      <c r="K88" s="169">
        <f>N88-L88-M88</f>
        <v>0</v>
      </c>
      <c r="L88" s="169"/>
      <c r="M88" s="169"/>
      <c r="N88" s="169">
        <f>I88*J88</f>
        <v>0</v>
      </c>
    </row>
    <row r="89" spans="2:25" ht="15" customHeight="1" x14ac:dyDescent="0.35">
      <c r="B89" s="227">
        <v>2</v>
      </c>
      <c r="C89" s="830"/>
      <c r="D89" s="830"/>
      <c r="E89" s="830"/>
      <c r="F89" s="830"/>
      <c r="G89" s="830"/>
      <c r="H89" s="831"/>
      <c r="I89" s="3"/>
      <c r="J89" s="1"/>
      <c r="K89" s="169">
        <f>N89-L89-M89</f>
        <v>0</v>
      </c>
      <c r="L89" s="169"/>
      <c r="M89" s="169"/>
      <c r="N89" s="169">
        <f>I89*J89</f>
        <v>0</v>
      </c>
    </row>
    <row r="90" spans="2:25" ht="15" customHeight="1" x14ac:dyDescent="0.35">
      <c r="B90" s="227">
        <v>3</v>
      </c>
      <c r="C90" s="830"/>
      <c r="D90" s="830"/>
      <c r="E90" s="830"/>
      <c r="F90" s="830"/>
      <c r="G90" s="830"/>
      <c r="H90" s="831"/>
      <c r="I90" s="3"/>
      <c r="J90" s="1"/>
      <c r="K90" s="169">
        <f>N90-L90-M90</f>
        <v>0</v>
      </c>
      <c r="L90" s="169"/>
      <c r="M90" s="169"/>
      <c r="N90" s="169">
        <f>I90*J90</f>
        <v>0</v>
      </c>
    </row>
    <row r="91" spans="2:25" ht="15" customHeight="1" x14ac:dyDescent="0.35">
      <c r="B91" s="226"/>
      <c r="C91" s="826" t="s">
        <v>520</v>
      </c>
      <c r="D91" s="826"/>
      <c r="E91" s="826"/>
      <c r="F91" s="826"/>
      <c r="G91" s="826"/>
      <c r="H91" s="826"/>
      <c r="I91" s="826"/>
      <c r="J91" s="827"/>
      <c r="K91" s="169">
        <f>SUM(K88:K90)</f>
        <v>0</v>
      </c>
      <c r="L91" s="169">
        <f>SUM(L88:L90)</f>
        <v>0</v>
      </c>
      <c r="M91" s="169">
        <f>SUM(M88:M90)</f>
        <v>0</v>
      </c>
      <c r="N91" s="169">
        <f>SUM(N88:N90)</f>
        <v>0</v>
      </c>
    </row>
    <row r="92" spans="2:25" ht="15" customHeight="1" x14ac:dyDescent="0.35">
      <c r="B92" s="228"/>
      <c r="C92" s="819" t="s">
        <v>629</v>
      </c>
      <c r="D92" s="819"/>
      <c r="E92" s="819"/>
      <c r="F92" s="819"/>
      <c r="G92" s="819"/>
      <c r="H92" s="819"/>
      <c r="I92" s="819"/>
      <c r="J92" s="820"/>
      <c r="K92" s="174">
        <f>ROUND(SUM(K84:K86,K91),2)</f>
        <v>0</v>
      </c>
      <c r="L92" s="174">
        <f>SUM(L84:L86,L91)</f>
        <v>0</v>
      </c>
      <c r="M92" s="174">
        <f>SUM(M84:M86,M91)</f>
        <v>0</v>
      </c>
      <c r="N92" s="174">
        <f>SUM(N84:N86,N91)</f>
        <v>0</v>
      </c>
    </row>
    <row r="93" spans="2:25" ht="15" customHeight="1" x14ac:dyDescent="0.35">
      <c r="B93" s="229"/>
      <c r="C93" s="808" t="s">
        <v>1020</v>
      </c>
      <c r="D93" s="808"/>
      <c r="E93" s="808"/>
      <c r="F93" s="808"/>
      <c r="G93" s="808"/>
      <c r="H93" s="808"/>
      <c r="I93" s="808"/>
      <c r="J93" s="809"/>
      <c r="K93" s="214">
        <f>SUM(K77,K92)</f>
        <v>0</v>
      </c>
      <c r="L93" s="214">
        <f>SUM(L77,L92)</f>
        <v>0</v>
      </c>
      <c r="M93" s="214">
        <f>SUM(M77,M92)</f>
        <v>0</v>
      </c>
      <c r="N93" s="214">
        <f>SUM(N77,N92)</f>
        <v>0</v>
      </c>
    </row>
    <row r="94" spans="2:25" ht="15" customHeight="1" x14ac:dyDescent="0.35">
      <c r="I94" s="230"/>
      <c r="K94" s="205"/>
      <c r="N94" s="205"/>
    </row>
    <row r="95" spans="2:25" ht="15" hidden="1" customHeight="1" x14ac:dyDescent="0.35">
      <c r="B95" s="774" t="s">
        <v>928</v>
      </c>
      <c r="C95" s="775"/>
      <c r="D95" s="775"/>
      <c r="E95" s="775"/>
      <c r="F95" s="775"/>
      <c r="G95" s="775"/>
      <c r="H95" s="775"/>
      <c r="I95" s="775"/>
      <c r="J95" s="775"/>
      <c r="K95" s="775"/>
      <c r="L95" s="775"/>
      <c r="M95" s="775"/>
      <c r="N95" s="776"/>
      <c r="P95" s="773" t="str">
        <f>B95</f>
        <v>AQUECIMENTO SOLAR DE ÁGUA - EX POST</v>
      </c>
      <c r="Q95" s="773"/>
      <c r="R95" s="773"/>
      <c r="S95" s="773"/>
      <c r="T95" s="773"/>
      <c r="U95" s="773"/>
      <c r="V95" s="773"/>
      <c r="W95" s="773"/>
      <c r="X95" s="773"/>
      <c r="Y95" s="773"/>
    </row>
    <row r="96" spans="2:25" ht="15" hidden="1" customHeight="1" x14ac:dyDescent="0.35">
      <c r="B96" s="774" t="s">
        <v>900</v>
      </c>
      <c r="C96" s="775"/>
      <c r="D96" s="775"/>
      <c r="E96" s="775"/>
      <c r="F96" s="775"/>
      <c r="G96" s="775"/>
      <c r="H96" s="775"/>
      <c r="I96" s="775"/>
      <c r="J96" s="775"/>
      <c r="K96" s="775"/>
      <c r="L96" s="775"/>
      <c r="M96" s="775"/>
      <c r="N96" s="776"/>
      <c r="P96" s="773" t="s">
        <v>901</v>
      </c>
      <c r="Q96" s="773"/>
      <c r="R96" s="773"/>
      <c r="S96" s="773"/>
      <c r="T96" s="773"/>
      <c r="U96" s="773"/>
      <c r="V96" s="773"/>
      <c r="W96" s="773"/>
      <c r="X96" s="773"/>
      <c r="Y96" s="773"/>
    </row>
    <row r="97" spans="2:25" ht="15" hidden="1" customHeight="1" x14ac:dyDescent="0.35">
      <c r="B97" s="843" t="s">
        <v>538</v>
      </c>
      <c r="C97" s="844"/>
      <c r="D97" s="844"/>
      <c r="E97" s="844"/>
      <c r="F97" s="844"/>
      <c r="G97" s="844"/>
      <c r="H97" s="844"/>
      <c r="I97" s="844"/>
      <c r="J97" s="844"/>
      <c r="K97" s="842" t="s">
        <v>529</v>
      </c>
      <c r="L97" s="842"/>
      <c r="M97" s="842"/>
      <c r="N97" s="842"/>
      <c r="P97" s="843" t="s">
        <v>1210</v>
      </c>
      <c r="Q97" s="844"/>
      <c r="R97" s="844"/>
      <c r="S97" s="844"/>
      <c r="T97" s="844"/>
      <c r="U97" s="844"/>
      <c r="V97" s="844"/>
      <c r="W97" s="844"/>
      <c r="X97" s="857"/>
      <c r="Y97" s="231" t="s">
        <v>581</v>
      </c>
    </row>
    <row r="98" spans="2:25" ht="15" hidden="1" customHeight="1" x14ac:dyDescent="0.35">
      <c r="B98" s="832" t="s">
        <v>518</v>
      </c>
      <c r="C98" s="832"/>
      <c r="D98" s="832"/>
      <c r="E98" s="833"/>
      <c r="F98" s="833"/>
      <c r="G98" s="833"/>
      <c r="H98" s="232" t="s">
        <v>541</v>
      </c>
      <c r="I98" s="232" t="s">
        <v>55</v>
      </c>
      <c r="J98" s="232" t="s">
        <v>540</v>
      </c>
      <c r="K98" s="233" t="s">
        <v>1206</v>
      </c>
      <c r="L98" s="180" t="s">
        <v>582</v>
      </c>
      <c r="M98" s="180" t="s">
        <v>583</v>
      </c>
      <c r="N98" s="181" t="s">
        <v>539</v>
      </c>
      <c r="P98" s="832" t="str">
        <f>B98</f>
        <v>Materiais e equipamentos</v>
      </c>
      <c r="Q98" s="832"/>
      <c r="R98" s="832"/>
      <c r="S98" s="833"/>
      <c r="T98" s="833"/>
      <c r="U98" s="833"/>
      <c r="V98" s="232" t="s">
        <v>541</v>
      </c>
      <c r="W98" s="233" t="s">
        <v>535</v>
      </c>
      <c r="X98" s="181" t="s">
        <v>1239</v>
      </c>
      <c r="Y98" s="181" t="s">
        <v>1240</v>
      </c>
    </row>
    <row r="99" spans="2:25" ht="15" hidden="1" customHeight="1" x14ac:dyDescent="0.35">
      <c r="B99" s="234">
        <v>1</v>
      </c>
      <c r="C99" s="817"/>
      <c r="D99" s="818"/>
      <c r="E99" s="818"/>
      <c r="F99" s="818"/>
      <c r="G99" s="818"/>
      <c r="H99" s="200"/>
      <c r="I99" s="201"/>
      <c r="J99" s="168"/>
      <c r="K99" s="186">
        <f>N99-L99-M99</f>
        <v>0</v>
      </c>
      <c r="L99" s="168"/>
      <c r="M99" s="168"/>
      <c r="N99" s="186">
        <f>I99*J99</f>
        <v>0</v>
      </c>
      <c r="P99" s="234">
        <f>B99</f>
        <v>1</v>
      </c>
      <c r="Q99" s="840" t="str">
        <f>IF(OR(C99=0,C99=""),"",C99)</f>
        <v/>
      </c>
      <c r="R99" s="840"/>
      <c r="S99" s="840"/>
      <c r="T99" s="840"/>
      <c r="U99" s="841"/>
      <c r="V99" s="235" t="str">
        <f>IF(N99=0,"",H99)</f>
        <v/>
      </c>
      <c r="W99" s="236">
        <f>IF(OR(V99="",V99=0),0,(Projeto!$AD$8*((1+Projeto!$AD$8)^V99))/(((1+Projeto!$AD$8)^V99)-1))</f>
        <v>0</v>
      </c>
      <c r="X99" s="237">
        <f>IF(AND(K99&gt;0,CustoContabil!$F$31&gt;0),K99*(CustoContabil!$F$45/CustoContabil!$F$31)*W99,0)</f>
        <v>0</v>
      </c>
      <c r="Y99" s="237">
        <f>IF(AND(N99&gt;0,CustoContabil!$D$31&gt;0),N99*(CustoContabil!$D$45/CustoContabil!$D$31)*W99,0)</f>
        <v>0</v>
      </c>
    </row>
    <row r="100" spans="2:25" ht="15" hidden="1" customHeight="1" x14ac:dyDescent="0.35">
      <c r="B100" s="238">
        <v>2</v>
      </c>
      <c r="C100" s="817"/>
      <c r="D100" s="818"/>
      <c r="E100" s="818"/>
      <c r="F100" s="818"/>
      <c r="G100" s="818"/>
      <c r="H100" s="207"/>
      <c r="I100" s="208"/>
      <c r="J100" s="168"/>
      <c r="K100" s="186">
        <f t="shared" ref="K100:K119" si="7">N100-L100-M100</f>
        <v>0</v>
      </c>
      <c r="L100" s="168"/>
      <c r="M100" s="168"/>
      <c r="N100" s="186">
        <f t="shared" ref="N100:N119" si="8">I100*J100</f>
        <v>0</v>
      </c>
      <c r="P100" s="234">
        <f t="shared" ref="P100:P118" si="9">B100</f>
        <v>2</v>
      </c>
      <c r="Q100" s="840" t="str">
        <f t="shared" ref="Q100:Q119" si="10">IF(OR(C100=0,C100=""),"",C100)</f>
        <v/>
      </c>
      <c r="R100" s="840"/>
      <c r="S100" s="840"/>
      <c r="T100" s="840"/>
      <c r="U100" s="841"/>
      <c r="V100" s="235" t="str">
        <f t="shared" ref="V100:V119" si="11">IF(N100=0,"",H100)</f>
        <v/>
      </c>
      <c r="W100" s="236">
        <f>IF(OR(V100="",V100=0),0,(Projeto!$AD$8*((1+Projeto!$AD$8)^V100))/(((1+Projeto!$AD$8)^V100)-1))</f>
        <v>0</v>
      </c>
      <c r="X100" s="237">
        <f>IF(AND(K100&gt;0,CustoContabil!$F$31&gt;0),K100*(CustoContabil!$F$45/CustoContabil!$F$31)*W100,0)</f>
        <v>0</v>
      </c>
      <c r="Y100" s="237">
        <f>IF(AND(N100&gt;0,CustoContabil!$D$31&gt;0),N100*(CustoContabil!$D$45/CustoContabil!$D$31)*W100,0)</f>
        <v>0</v>
      </c>
    </row>
    <row r="101" spans="2:25" ht="15" hidden="1" customHeight="1" x14ac:dyDescent="0.35">
      <c r="B101" s="234">
        <v>3</v>
      </c>
      <c r="C101" s="817"/>
      <c r="D101" s="818"/>
      <c r="E101" s="818"/>
      <c r="F101" s="818"/>
      <c r="G101" s="818"/>
      <c r="H101" s="207"/>
      <c r="I101" s="208"/>
      <c r="J101" s="168"/>
      <c r="K101" s="186">
        <f t="shared" si="7"/>
        <v>0</v>
      </c>
      <c r="L101" s="168"/>
      <c r="M101" s="168"/>
      <c r="N101" s="186">
        <f t="shared" si="8"/>
        <v>0</v>
      </c>
      <c r="P101" s="234">
        <f t="shared" si="9"/>
        <v>3</v>
      </c>
      <c r="Q101" s="840" t="str">
        <f t="shared" si="10"/>
        <v/>
      </c>
      <c r="R101" s="840"/>
      <c r="S101" s="840"/>
      <c r="T101" s="840"/>
      <c r="U101" s="841"/>
      <c r="V101" s="235" t="str">
        <f t="shared" si="11"/>
        <v/>
      </c>
      <c r="W101" s="236">
        <f>IF(OR(V101="",V101=0),0,(Projeto!$AD$8*((1+Projeto!$AD$8)^V101))/(((1+Projeto!$AD$8)^V101)-1))</f>
        <v>0</v>
      </c>
      <c r="X101" s="237">
        <f>IF(AND(K101&gt;0,CustoContabil!$F$31&gt;0),K101*(CustoContabil!$F$45/CustoContabil!$F$31)*W101,0)</f>
        <v>0</v>
      </c>
      <c r="Y101" s="237">
        <f>IF(AND(N101&gt;0,CustoContabil!$D$31&gt;0),N101*(CustoContabil!$D$45/CustoContabil!$D$31)*W101,0)</f>
        <v>0</v>
      </c>
    </row>
    <row r="102" spans="2:25" ht="15" hidden="1" customHeight="1" x14ac:dyDescent="0.35">
      <c r="B102" s="238">
        <v>4</v>
      </c>
      <c r="C102" s="817"/>
      <c r="D102" s="818"/>
      <c r="E102" s="818"/>
      <c r="F102" s="818"/>
      <c r="G102" s="818"/>
      <c r="H102" s="207"/>
      <c r="I102" s="208"/>
      <c r="J102" s="168"/>
      <c r="K102" s="186">
        <f t="shared" si="7"/>
        <v>0</v>
      </c>
      <c r="L102" s="168"/>
      <c r="M102" s="168"/>
      <c r="N102" s="186">
        <f t="shared" si="8"/>
        <v>0</v>
      </c>
      <c r="P102" s="234">
        <f t="shared" si="9"/>
        <v>4</v>
      </c>
      <c r="Q102" s="840" t="str">
        <f t="shared" si="10"/>
        <v/>
      </c>
      <c r="R102" s="840"/>
      <c r="S102" s="840"/>
      <c r="T102" s="840"/>
      <c r="U102" s="841"/>
      <c r="V102" s="235" t="str">
        <f t="shared" si="11"/>
        <v/>
      </c>
      <c r="W102" s="236">
        <f>IF(OR(V102="",V102=0),0,(Projeto!$AD$8*((1+Projeto!$AD$8)^V102))/(((1+Projeto!$AD$8)^V102)-1))</f>
        <v>0</v>
      </c>
      <c r="X102" s="237">
        <f>IF(AND(K102&gt;0,CustoContabil!$F$31&gt;0),K102*(CustoContabil!$F$45/CustoContabil!$F$31)*W102,0)</f>
        <v>0</v>
      </c>
      <c r="Y102" s="237">
        <f>IF(AND(N102&gt;0,CustoContabil!$D$31&gt;0),N102*(CustoContabil!$D$45/CustoContabil!$D$31)*W102,0)</f>
        <v>0</v>
      </c>
    </row>
    <row r="103" spans="2:25" ht="15" hidden="1" customHeight="1" x14ac:dyDescent="0.35">
      <c r="B103" s="234">
        <v>5</v>
      </c>
      <c r="C103" s="817"/>
      <c r="D103" s="818"/>
      <c r="E103" s="818"/>
      <c r="F103" s="818"/>
      <c r="G103" s="818"/>
      <c r="H103" s="207"/>
      <c r="I103" s="208"/>
      <c r="J103" s="168"/>
      <c r="K103" s="186">
        <f t="shared" si="7"/>
        <v>0</v>
      </c>
      <c r="L103" s="168"/>
      <c r="M103" s="168"/>
      <c r="N103" s="186">
        <f t="shared" si="8"/>
        <v>0</v>
      </c>
      <c r="P103" s="234">
        <f t="shared" si="9"/>
        <v>5</v>
      </c>
      <c r="Q103" s="840" t="str">
        <f t="shared" si="10"/>
        <v/>
      </c>
      <c r="R103" s="840"/>
      <c r="S103" s="840"/>
      <c r="T103" s="840"/>
      <c r="U103" s="841"/>
      <c r="V103" s="235" t="str">
        <f t="shared" si="11"/>
        <v/>
      </c>
      <c r="W103" s="236">
        <f>IF(OR(V103="",V103=0),0,(Projeto!$AD$8*((1+Projeto!$AD$8)^V103))/(((1+Projeto!$AD$8)^V103)-1))</f>
        <v>0</v>
      </c>
      <c r="X103" s="237">
        <f>IF(AND(K103&gt;0,CustoContabil!$F$31&gt;0),K103*(CustoContabil!$F$45/CustoContabil!$F$31)*W103,0)</f>
        <v>0</v>
      </c>
      <c r="Y103" s="237">
        <f>IF(AND(N103&gt;0,CustoContabil!$D$31&gt;0),N103*(CustoContabil!$D$45/CustoContabil!$D$31)*W103,0)</f>
        <v>0</v>
      </c>
    </row>
    <row r="104" spans="2:25" ht="15" hidden="1" customHeight="1" x14ac:dyDescent="0.35">
      <c r="B104" s="238">
        <v>6</v>
      </c>
      <c r="C104" s="817"/>
      <c r="D104" s="818"/>
      <c r="E104" s="818"/>
      <c r="F104" s="818"/>
      <c r="G104" s="818"/>
      <c r="H104" s="207"/>
      <c r="I104" s="208"/>
      <c r="J104" s="168"/>
      <c r="K104" s="186">
        <f t="shared" si="7"/>
        <v>0</v>
      </c>
      <c r="L104" s="168"/>
      <c r="M104" s="168"/>
      <c r="N104" s="186">
        <f t="shared" si="8"/>
        <v>0</v>
      </c>
      <c r="P104" s="234">
        <f t="shared" si="9"/>
        <v>6</v>
      </c>
      <c r="Q104" s="840" t="str">
        <f t="shared" si="10"/>
        <v/>
      </c>
      <c r="R104" s="840"/>
      <c r="S104" s="840"/>
      <c r="T104" s="840"/>
      <c r="U104" s="841"/>
      <c r="V104" s="235" t="str">
        <f t="shared" si="11"/>
        <v/>
      </c>
      <c r="W104" s="236">
        <f>IF(OR(V104="",V104=0),0,(Projeto!$AD$8*((1+Projeto!$AD$8)^V104))/(((1+Projeto!$AD$8)^V104)-1))</f>
        <v>0</v>
      </c>
      <c r="X104" s="237">
        <f>IF(AND(K104&gt;0,CustoContabil!$F$31&gt;0),K104*(CustoContabil!$F$45/CustoContabil!$F$31)*W104,0)</f>
        <v>0</v>
      </c>
      <c r="Y104" s="237">
        <f>IF(AND(N104&gt;0,CustoContabil!$D$31&gt;0),N104*(CustoContabil!$D$45/CustoContabil!$D$31)*W104,0)</f>
        <v>0</v>
      </c>
    </row>
    <row r="105" spans="2:25" ht="15" hidden="1" customHeight="1" x14ac:dyDescent="0.35">
      <c r="B105" s="234">
        <v>7</v>
      </c>
      <c r="C105" s="817"/>
      <c r="D105" s="818"/>
      <c r="E105" s="818"/>
      <c r="F105" s="818"/>
      <c r="G105" s="818"/>
      <c r="H105" s="207"/>
      <c r="I105" s="208"/>
      <c r="J105" s="168"/>
      <c r="K105" s="186">
        <f t="shared" si="7"/>
        <v>0</v>
      </c>
      <c r="L105" s="168"/>
      <c r="M105" s="168"/>
      <c r="N105" s="186">
        <f t="shared" si="8"/>
        <v>0</v>
      </c>
      <c r="P105" s="234">
        <f t="shared" si="9"/>
        <v>7</v>
      </c>
      <c r="Q105" s="840" t="str">
        <f t="shared" si="10"/>
        <v/>
      </c>
      <c r="R105" s="840"/>
      <c r="S105" s="840"/>
      <c r="T105" s="840"/>
      <c r="U105" s="841"/>
      <c r="V105" s="235" t="str">
        <f t="shared" si="11"/>
        <v/>
      </c>
      <c r="W105" s="236">
        <f>IF(OR(V105="",V105=0),0,(Projeto!$AD$8*((1+Projeto!$AD$8)^V105))/(((1+Projeto!$AD$8)^V105)-1))</f>
        <v>0</v>
      </c>
      <c r="X105" s="237">
        <f>IF(AND(K105&gt;0,CustoContabil!$F$31&gt;0),K105*(CustoContabil!$F$45/CustoContabil!$F$31)*W105,0)</f>
        <v>0</v>
      </c>
      <c r="Y105" s="237">
        <f>IF(AND(N105&gt;0,CustoContabil!$D$31&gt;0),N105*(CustoContabil!$D$45/CustoContabil!$D$31)*W105,0)</f>
        <v>0</v>
      </c>
    </row>
    <row r="106" spans="2:25" ht="15" hidden="1" customHeight="1" x14ac:dyDescent="0.35">
      <c r="B106" s="238">
        <v>8</v>
      </c>
      <c r="C106" s="817"/>
      <c r="D106" s="818"/>
      <c r="E106" s="818"/>
      <c r="F106" s="818"/>
      <c r="G106" s="818"/>
      <c r="H106" s="207"/>
      <c r="I106" s="208"/>
      <c r="J106" s="168"/>
      <c r="K106" s="186">
        <f t="shared" si="7"/>
        <v>0</v>
      </c>
      <c r="L106" s="168"/>
      <c r="M106" s="168"/>
      <c r="N106" s="186">
        <f t="shared" si="8"/>
        <v>0</v>
      </c>
      <c r="P106" s="234">
        <f t="shared" si="9"/>
        <v>8</v>
      </c>
      <c r="Q106" s="840" t="str">
        <f t="shared" si="10"/>
        <v/>
      </c>
      <c r="R106" s="840"/>
      <c r="S106" s="840"/>
      <c r="T106" s="840"/>
      <c r="U106" s="841"/>
      <c r="V106" s="235" t="str">
        <f t="shared" si="11"/>
        <v/>
      </c>
      <c r="W106" s="236">
        <f>IF(OR(V106="",V106=0),0,(Projeto!$AD$8*((1+Projeto!$AD$8)^V106))/(((1+Projeto!$AD$8)^V106)-1))</f>
        <v>0</v>
      </c>
      <c r="X106" s="237">
        <f>IF(AND(K106&gt;0,CustoContabil!$F$31&gt;0),K106*(CustoContabil!$F$45/CustoContabil!$F$31)*W106,0)</f>
        <v>0</v>
      </c>
      <c r="Y106" s="237">
        <f>IF(AND(N106&gt;0,CustoContabil!$D$31&gt;0),N106*(CustoContabil!$D$45/CustoContabil!$D$31)*W106,0)</f>
        <v>0</v>
      </c>
    </row>
    <row r="107" spans="2:25" ht="15" hidden="1" customHeight="1" x14ac:dyDescent="0.35">
      <c r="B107" s="234">
        <v>9</v>
      </c>
      <c r="C107" s="817"/>
      <c r="D107" s="818"/>
      <c r="E107" s="818"/>
      <c r="F107" s="818"/>
      <c r="G107" s="818"/>
      <c r="H107" s="207"/>
      <c r="I107" s="208"/>
      <c r="J107" s="168"/>
      <c r="K107" s="186">
        <f t="shared" si="7"/>
        <v>0</v>
      </c>
      <c r="L107" s="168"/>
      <c r="M107" s="168"/>
      <c r="N107" s="186">
        <f t="shared" si="8"/>
        <v>0</v>
      </c>
      <c r="P107" s="234">
        <f t="shared" si="9"/>
        <v>9</v>
      </c>
      <c r="Q107" s="840" t="str">
        <f t="shared" si="10"/>
        <v/>
      </c>
      <c r="R107" s="840"/>
      <c r="S107" s="840"/>
      <c r="T107" s="840"/>
      <c r="U107" s="841"/>
      <c r="V107" s="235" t="str">
        <f t="shared" si="11"/>
        <v/>
      </c>
      <c r="W107" s="236">
        <f>IF(OR(V107="",V107=0),0,(Projeto!$AD$8*((1+Projeto!$AD$8)^V107))/(((1+Projeto!$AD$8)^V107)-1))</f>
        <v>0</v>
      </c>
      <c r="X107" s="237">
        <f>IF(AND(K107&gt;0,CustoContabil!$F$31&gt;0),K107*(CustoContabil!$F$45/CustoContabil!$F$31)*W107,0)</f>
        <v>0</v>
      </c>
      <c r="Y107" s="237">
        <f>IF(AND(N107&gt;0,CustoContabil!$D$31&gt;0),N107*(CustoContabil!$D$45/CustoContabil!$D$31)*W107,0)</f>
        <v>0</v>
      </c>
    </row>
    <row r="108" spans="2:25" ht="15" hidden="1" customHeight="1" x14ac:dyDescent="0.35">
      <c r="B108" s="238">
        <v>10</v>
      </c>
      <c r="C108" s="817"/>
      <c r="D108" s="818"/>
      <c r="E108" s="818"/>
      <c r="F108" s="818"/>
      <c r="G108" s="818"/>
      <c r="H108" s="209"/>
      <c r="I108" s="208"/>
      <c r="J108" s="168"/>
      <c r="K108" s="186">
        <f t="shared" si="7"/>
        <v>0</v>
      </c>
      <c r="L108" s="168"/>
      <c r="M108" s="168"/>
      <c r="N108" s="186">
        <f t="shared" si="8"/>
        <v>0</v>
      </c>
      <c r="P108" s="234">
        <f t="shared" si="9"/>
        <v>10</v>
      </c>
      <c r="Q108" s="840" t="str">
        <f t="shared" si="10"/>
        <v/>
      </c>
      <c r="R108" s="840"/>
      <c r="S108" s="840"/>
      <c r="T108" s="840"/>
      <c r="U108" s="841"/>
      <c r="V108" s="235" t="str">
        <f t="shared" si="11"/>
        <v/>
      </c>
      <c r="W108" s="236">
        <f>IF(OR(V108="",V108=0),0,(Projeto!$AD$8*((1+Projeto!$AD$8)^V108))/(((1+Projeto!$AD$8)^V108)-1))</f>
        <v>0</v>
      </c>
      <c r="X108" s="237">
        <f>IF(AND(K108&gt;0,CustoContabil!$F$31&gt;0),K108*(CustoContabil!$F$45/CustoContabil!$F$31)*W108,0)</f>
        <v>0</v>
      </c>
      <c r="Y108" s="237">
        <f>IF(AND(N108&gt;0,CustoContabil!$D$31&gt;0),N108*(CustoContabil!$D$45/CustoContabil!$D$31)*W108,0)</f>
        <v>0</v>
      </c>
    </row>
    <row r="109" spans="2:25" ht="15" hidden="1" customHeight="1" x14ac:dyDescent="0.35">
      <c r="B109" s="234">
        <v>11</v>
      </c>
      <c r="C109" s="817"/>
      <c r="D109" s="818"/>
      <c r="E109" s="818"/>
      <c r="F109" s="818"/>
      <c r="G109" s="818"/>
      <c r="H109" s="207"/>
      <c r="I109" s="208"/>
      <c r="J109" s="168"/>
      <c r="K109" s="186">
        <f t="shared" si="7"/>
        <v>0</v>
      </c>
      <c r="L109" s="168"/>
      <c r="M109" s="168"/>
      <c r="N109" s="186">
        <f t="shared" si="8"/>
        <v>0</v>
      </c>
      <c r="P109" s="234">
        <f t="shared" si="9"/>
        <v>11</v>
      </c>
      <c r="Q109" s="840" t="str">
        <f t="shared" si="10"/>
        <v/>
      </c>
      <c r="R109" s="840"/>
      <c r="S109" s="840"/>
      <c r="T109" s="840"/>
      <c r="U109" s="841"/>
      <c r="V109" s="235" t="str">
        <f t="shared" si="11"/>
        <v/>
      </c>
      <c r="W109" s="236">
        <f>IF(OR(V109="",V109=0),0,(Projeto!$AD$8*((1+Projeto!$AD$8)^V109))/(((1+Projeto!$AD$8)^V109)-1))</f>
        <v>0</v>
      </c>
      <c r="X109" s="237">
        <f>IF(AND(K109&gt;0,CustoContabil!$F$31&gt;0),K109*(CustoContabil!$F$45/CustoContabil!$F$31)*W109,0)</f>
        <v>0</v>
      </c>
      <c r="Y109" s="237">
        <f>IF(AND(N109&gt;0,CustoContabil!$D$31&gt;0),N109*(CustoContabil!$D$45/CustoContabil!$D$31)*W109,0)</f>
        <v>0</v>
      </c>
    </row>
    <row r="110" spans="2:25" ht="15" hidden="1" customHeight="1" x14ac:dyDescent="0.35">
      <c r="B110" s="238">
        <v>12</v>
      </c>
      <c r="C110" s="817"/>
      <c r="D110" s="818"/>
      <c r="E110" s="818"/>
      <c r="F110" s="818"/>
      <c r="G110" s="818"/>
      <c r="H110" s="207"/>
      <c r="I110" s="208"/>
      <c r="J110" s="168"/>
      <c r="K110" s="186">
        <f t="shared" si="7"/>
        <v>0</v>
      </c>
      <c r="L110" s="168"/>
      <c r="M110" s="168"/>
      <c r="N110" s="186">
        <f t="shared" si="8"/>
        <v>0</v>
      </c>
      <c r="P110" s="234">
        <f t="shared" si="9"/>
        <v>12</v>
      </c>
      <c r="Q110" s="840" t="str">
        <f t="shared" si="10"/>
        <v/>
      </c>
      <c r="R110" s="840"/>
      <c r="S110" s="840"/>
      <c r="T110" s="840"/>
      <c r="U110" s="841"/>
      <c r="V110" s="235" t="str">
        <f t="shared" si="11"/>
        <v/>
      </c>
      <c r="W110" s="236">
        <f>IF(OR(V110="",V110=0),0,(Projeto!$AD$8*((1+Projeto!$AD$8)^V110))/(((1+Projeto!$AD$8)^V110)-1))</f>
        <v>0</v>
      </c>
      <c r="X110" s="237">
        <f>IF(AND(K110&gt;0,CustoContabil!$F$31&gt;0),K110*(CustoContabil!$F$45/CustoContabil!$F$31)*W110,0)</f>
        <v>0</v>
      </c>
      <c r="Y110" s="237">
        <f>IF(AND(N110&gt;0,CustoContabil!$D$31&gt;0),N110*(CustoContabil!$D$45/CustoContabil!$D$31)*W110,0)</f>
        <v>0</v>
      </c>
    </row>
    <row r="111" spans="2:25" ht="15" hidden="1" customHeight="1" x14ac:dyDescent="0.35">
      <c r="B111" s="234">
        <v>13</v>
      </c>
      <c r="C111" s="817"/>
      <c r="D111" s="818"/>
      <c r="E111" s="818"/>
      <c r="F111" s="818"/>
      <c r="G111" s="818"/>
      <c r="H111" s="209"/>
      <c r="I111" s="208"/>
      <c r="J111" s="168"/>
      <c r="K111" s="186">
        <f t="shared" si="7"/>
        <v>0</v>
      </c>
      <c r="L111" s="168"/>
      <c r="M111" s="168"/>
      <c r="N111" s="186">
        <f t="shared" si="8"/>
        <v>0</v>
      </c>
      <c r="P111" s="234">
        <f t="shared" si="9"/>
        <v>13</v>
      </c>
      <c r="Q111" s="840" t="str">
        <f t="shared" si="10"/>
        <v/>
      </c>
      <c r="R111" s="840"/>
      <c r="S111" s="840"/>
      <c r="T111" s="840"/>
      <c r="U111" s="841"/>
      <c r="V111" s="235" t="str">
        <f t="shared" si="11"/>
        <v/>
      </c>
      <c r="W111" s="236">
        <f>IF(OR(V111="",V111=0),0,(Projeto!$AD$8*((1+Projeto!$AD$8)^V111))/(((1+Projeto!$AD$8)^V111)-1))</f>
        <v>0</v>
      </c>
      <c r="X111" s="237">
        <f>IF(AND(K111&gt;0,CustoContabil!$F$31&gt;0),K111*(CustoContabil!$F$45/CustoContabil!$F$31)*W111,0)</f>
        <v>0</v>
      </c>
      <c r="Y111" s="237">
        <f>IF(AND(N111&gt;0,CustoContabil!$D$31&gt;0),N111*(CustoContabil!$D$45/CustoContabil!$D$31)*W111,0)</f>
        <v>0</v>
      </c>
    </row>
    <row r="112" spans="2:25" ht="15" hidden="1" customHeight="1" x14ac:dyDescent="0.35">
      <c r="B112" s="238">
        <v>14</v>
      </c>
      <c r="C112" s="817"/>
      <c r="D112" s="818"/>
      <c r="E112" s="818"/>
      <c r="F112" s="818"/>
      <c r="G112" s="818"/>
      <c r="H112" s="207"/>
      <c r="I112" s="208"/>
      <c r="J112" s="168"/>
      <c r="K112" s="186">
        <f t="shared" si="7"/>
        <v>0</v>
      </c>
      <c r="L112" s="168"/>
      <c r="M112" s="168"/>
      <c r="N112" s="186">
        <f t="shared" si="8"/>
        <v>0</v>
      </c>
      <c r="P112" s="234">
        <f t="shared" si="9"/>
        <v>14</v>
      </c>
      <c r="Q112" s="840" t="str">
        <f t="shared" si="10"/>
        <v/>
      </c>
      <c r="R112" s="840"/>
      <c r="S112" s="840"/>
      <c r="T112" s="840"/>
      <c r="U112" s="841"/>
      <c r="V112" s="235" t="str">
        <f t="shared" si="11"/>
        <v/>
      </c>
      <c r="W112" s="236">
        <f>IF(OR(V112="",V112=0),0,(Projeto!$AD$8*((1+Projeto!$AD$8)^V112))/(((1+Projeto!$AD$8)^V112)-1))</f>
        <v>0</v>
      </c>
      <c r="X112" s="237">
        <f>IF(AND(K112&gt;0,CustoContabil!$F$31&gt;0),K112*(CustoContabil!$F$45/CustoContabil!$F$31)*W112,0)</f>
        <v>0</v>
      </c>
      <c r="Y112" s="237">
        <f>IF(AND(N112&gt;0,CustoContabil!$D$31&gt;0),N112*(CustoContabil!$D$45/CustoContabil!$D$31)*W112,0)</f>
        <v>0</v>
      </c>
    </row>
    <row r="113" spans="2:25" ht="15" hidden="1" customHeight="1" x14ac:dyDescent="0.35">
      <c r="B113" s="234">
        <v>15</v>
      </c>
      <c r="C113" s="817"/>
      <c r="D113" s="818"/>
      <c r="E113" s="818"/>
      <c r="F113" s="818"/>
      <c r="G113" s="818"/>
      <c r="H113" s="207"/>
      <c r="I113" s="208"/>
      <c r="J113" s="168"/>
      <c r="K113" s="186">
        <f t="shared" si="7"/>
        <v>0</v>
      </c>
      <c r="L113" s="168"/>
      <c r="M113" s="168"/>
      <c r="N113" s="186">
        <f t="shared" si="8"/>
        <v>0</v>
      </c>
      <c r="P113" s="234">
        <f t="shared" si="9"/>
        <v>15</v>
      </c>
      <c r="Q113" s="840" t="str">
        <f t="shared" si="10"/>
        <v/>
      </c>
      <c r="R113" s="840"/>
      <c r="S113" s="840"/>
      <c r="T113" s="840"/>
      <c r="U113" s="841"/>
      <c r="V113" s="235" t="str">
        <f t="shared" si="11"/>
        <v/>
      </c>
      <c r="W113" s="236">
        <f>IF(OR(V113="",V113=0),0,(Projeto!$AD$8*((1+Projeto!$AD$8)^V113))/(((1+Projeto!$AD$8)^V113)-1))</f>
        <v>0</v>
      </c>
      <c r="X113" s="237">
        <f>IF(AND(K113&gt;0,CustoContabil!$F$31&gt;0),K113*(CustoContabil!$F$45/CustoContabil!$F$31)*W113,0)</f>
        <v>0</v>
      </c>
      <c r="Y113" s="237">
        <f>IF(AND(N113&gt;0,CustoContabil!$D$31&gt;0),N113*(CustoContabil!$D$45/CustoContabil!$D$31)*W113,0)</f>
        <v>0</v>
      </c>
    </row>
    <row r="114" spans="2:25" ht="15" hidden="1" customHeight="1" x14ac:dyDescent="0.35">
      <c r="B114" s="238">
        <v>16</v>
      </c>
      <c r="C114" s="817"/>
      <c r="D114" s="818"/>
      <c r="E114" s="818"/>
      <c r="F114" s="818"/>
      <c r="G114" s="818"/>
      <c r="H114" s="207"/>
      <c r="I114" s="208"/>
      <c r="J114" s="168"/>
      <c r="K114" s="186">
        <f t="shared" si="7"/>
        <v>0</v>
      </c>
      <c r="L114" s="168"/>
      <c r="M114" s="168"/>
      <c r="N114" s="186">
        <f t="shared" si="8"/>
        <v>0</v>
      </c>
      <c r="P114" s="234">
        <f t="shared" si="9"/>
        <v>16</v>
      </c>
      <c r="Q114" s="840" t="str">
        <f t="shared" si="10"/>
        <v/>
      </c>
      <c r="R114" s="840"/>
      <c r="S114" s="840"/>
      <c r="T114" s="840"/>
      <c r="U114" s="841"/>
      <c r="V114" s="235" t="str">
        <f t="shared" si="11"/>
        <v/>
      </c>
      <c r="W114" s="236">
        <f>IF(OR(V114="",V114=0),0,(Projeto!$AD$8*((1+Projeto!$AD$8)^V114))/(((1+Projeto!$AD$8)^V114)-1))</f>
        <v>0</v>
      </c>
      <c r="X114" s="237">
        <f>IF(AND(K114&gt;0,CustoContabil!$F$31&gt;0),K114*(CustoContabil!$F$45/CustoContabil!$F$31)*W114,0)</f>
        <v>0</v>
      </c>
      <c r="Y114" s="237">
        <f>IF(AND(N114&gt;0,CustoContabil!$D$31&gt;0),N114*(CustoContabil!$D$45/CustoContabil!$D$31)*W114,0)</f>
        <v>0</v>
      </c>
    </row>
    <row r="115" spans="2:25" ht="15" hidden="1" customHeight="1" x14ac:dyDescent="0.35">
      <c r="B115" s="234">
        <v>17</v>
      </c>
      <c r="C115" s="817"/>
      <c r="D115" s="818"/>
      <c r="E115" s="818"/>
      <c r="F115" s="818"/>
      <c r="G115" s="818"/>
      <c r="H115" s="207"/>
      <c r="I115" s="208"/>
      <c r="J115" s="168"/>
      <c r="K115" s="186">
        <f t="shared" si="7"/>
        <v>0</v>
      </c>
      <c r="L115" s="168"/>
      <c r="M115" s="168"/>
      <c r="N115" s="186">
        <f t="shared" si="8"/>
        <v>0</v>
      </c>
      <c r="P115" s="234">
        <f t="shared" si="9"/>
        <v>17</v>
      </c>
      <c r="Q115" s="840" t="str">
        <f t="shared" si="10"/>
        <v/>
      </c>
      <c r="R115" s="840"/>
      <c r="S115" s="840"/>
      <c r="T115" s="840"/>
      <c r="U115" s="841"/>
      <c r="V115" s="235" t="str">
        <f t="shared" si="11"/>
        <v/>
      </c>
      <c r="W115" s="236">
        <f>IF(OR(V115="",V115=0),0,(Projeto!$AD$8*((1+Projeto!$AD$8)^V115))/(((1+Projeto!$AD$8)^V115)-1))</f>
        <v>0</v>
      </c>
      <c r="X115" s="237">
        <f>IF(AND(K115&gt;0,CustoContabil!$F$31&gt;0),K115*(CustoContabil!$F$45/CustoContabil!$F$31)*W115,0)</f>
        <v>0</v>
      </c>
      <c r="Y115" s="237">
        <f>IF(AND(N115&gt;0,CustoContabil!$D$31&gt;0),N115*(CustoContabil!$D$45/CustoContabil!$D$31)*W115,0)</f>
        <v>0</v>
      </c>
    </row>
    <row r="116" spans="2:25" ht="15" hidden="1" customHeight="1" x14ac:dyDescent="0.35">
      <c r="B116" s="238">
        <v>18</v>
      </c>
      <c r="C116" s="817"/>
      <c r="D116" s="818"/>
      <c r="E116" s="818"/>
      <c r="F116" s="818"/>
      <c r="G116" s="818"/>
      <c r="H116" s="207"/>
      <c r="I116" s="208"/>
      <c r="J116" s="168"/>
      <c r="K116" s="186">
        <f t="shared" si="7"/>
        <v>0</v>
      </c>
      <c r="L116" s="168"/>
      <c r="M116" s="168"/>
      <c r="N116" s="186">
        <f t="shared" si="8"/>
        <v>0</v>
      </c>
      <c r="P116" s="234">
        <f t="shared" si="9"/>
        <v>18</v>
      </c>
      <c r="Q116" s="840" t="str">
        <f t="shared" si="10"/>
        <v/>
      </c>
      <c r="R116" s="840"/>
      <c r="S116" s="840"/>
      <c r="T116" s="840"/>
      <c r="U116" s="841"/>
      <c r="V116" s="235" t="str">
        <f t="shared" si="11"/>
        <v/>
      </c>
      <c r="W116" s="236">
        <f>IF(OR(V116="",V116=0),0,(Projeto!$AD$8*((1+Projeto!$AD$8)^V116))/(((1+Projeto!$AD$8)^V116)-1))</f>
        <v>0</v>
      </c>
      <c r="X116" s="237">
        <f>IF(AND(K116&gt;0,CustoContabil!$F$31&gt;0),K116*(CustoContabil!$F$45/CustoContabil!$F$31)*W116,0)</f>
        <v>0</v>
      </c>
      <c r="Y116" s="237">
        <f>IF(AND(N116&gt;0,CustoContabil!$D$31&gt;0),N116*(CustoContabil!$D$45/CustoContabil!$D$31)*W116,0)</f>
        <v>0</v>
      </c>
    </row>
    <row r="117" spans="2:25" ht="15" hidden="1" customHeight="1" x14ac:dyDescent="0.35">
      <c r="B117" s="234">
        <v>19</v>
      </c>
      <c r="C117" s="817"/>
      <c r="D117" s="818"/>
      <c r="E117" s="818"/>
      <c r="F117" s="818"/>
      <c r="G117" s="818"/>
      <c r="H117" s="207"/>
      <c r="I117" s="208"/>
      <c r="J117" s="168"/>
      <c r="K117" s="186">
        <f t="shared" si="7"/>
        <v>0</v>
      </c>
      <c r="L117" s="168"/>
      <c r="M117" s="168"/>
      <c r="N117" s="186">
        <f t="shared" si="8"/>
        <v>0</v>
      </c>
      <c r="P117" s="234">
        <f t="shared" si="9"/>
        <v>19</v>
      </c>
      <c r="Q117" s="840" t="str">
        <f t="shared" si="10"/>
        <v/>
      </c>
      <c r="R117" s="840"/>
      <c r="S117" s="840"/>
      <c r="T117" s="840"/>
      <c r="U117" s="841"/>
      <c r="V117" s="235" t="str">
        <f t="shared" si="11"/>
        <v/>
      </c>
      <c r="W117" s="236">
        <f>IF(OR(V117="",V117=0),0,(Projeto!$AD$8*((1+Projeto!$AD$8)^V117))/(((1+Projeto!$AD$8)^V117)-1))</f>
        <v>0</v>
      </c>
      <c r="X117" s="237">
        <f>IF(AND(K117&gt;0,CustoContabil!$F$31&gt;0),K117*(CustoContabil!$F$45/CustoContabil!$F$31)*W117,0)</f>
        <v>0</v>
      </c>
      <c r="Y117" s="237">
        <f>IF(AND(N117&gt;0,CustoContabil!$D$31&gt;0),N117*(CustoContabil!$D$45/CustoContabil!$D$31)*W117,0)</f>
        <v>0</v>
      </c>
    </row>
    <row r="118" spans="2:25" ht="15" hidden="1" customHeight="1" x14ac:dyDescent="0.35">
      <c r="B118" s="234">
        <v>20</v>
      </c>
      <c r="C118" s="817"/>
      <c r="D118" s="818"/>
      <c r="E118" s="818"/>
      <c r="F118" s="818"/>
      <c r="G118" s="818"/>
      <c r="H118" s="207"/>
      <c r="I118" s="208"/>
      <c r="J118" s="168"/>
      <c r="K118" s="186">
        <f t="shared" si="7"/>
        <v>0</v>
      </c>
      <c r="L118" s="168"/>
      <c r="M118" s="168"/>
      <c r="N118" s="186">
        <f t="shared" si="8"/>
        <v>0</v>
      </c>
      <c r="P118" s="234">
        <f t="shared" si="9"/>
        <v>20</v>
      </c>
      <c r="Q118" s="840" t="str">
        <f t="shared" si="10"/>
        <v/>
      </c>
      <c r="R118" s="840"/>
      <c r="S118" s="840"/>
      <c r="T118" s="840"/>
      <c r="U118" s="841"/>
      <c r="V118" s="235" t="str">
        <f t="shared" si="11"/>
        <v/>
      </c>
      <c r="W118" s="236">
        <f>IF(OR(V118="",V118=0),0,(Projeto!$AD$8*((1+Projeto!$AD$8)^V118))/(((1+Projeto!$AD$8)^V118)-1))</f>
        <v>0</v>
      </c>
      <c r="X118" s="237">
        <f>IF(AND(K118&gt;0,CustoContabil!$F$31&gt;0),K118*(CustoContabil!$F$45/CustoContabil!$F$31)*W118,0)</f>
        <v>0</v>
      </c>
      <c r="Y118" s="237">
        <f>IF(AND(N118&gt;0,CustoContabil!$D$31&gt;0),N118*(CustoContabil!$D$45/CustoContabil!$D$31)*W118,0)</f>
        <v>0</v>
      </c>
    </row>
    <row r="119" spans="2:25" ht="15" hidden="1" customHeight="1" x14ac:dyDescent="0.35">
      <c r="B119" s="234"/>
      <c r="C119" s="875" t="s">
        <v>536</v>
      </c>
      <c r="D119" s="876"/>
      <c r="E119" s="876"/>
      <c r="F119" s="876"/>
      <c r="G119" s="876"/>
      <c r="H119" s="239">
        <v>20</v>
      </c>
      <c r="I119" s="208"/>
      <c r="J119" s="168"/>
      <c r="K119" s="186">
        <f t="shared" si="7"/>
        <v>0</v>
      </c>
      <c r="L119" s="168"/>
      <c r="M119" s="168"/>
      <c r="N119" s="186">
        <f t="shared" si="8"/>
        <v>0</v>
      </c>
      <c r="P119" s="234"/>
      <c r="Q119" s="840" t="str">
        <f t="shared" si="10"/>
        <v>Acessórios</v>
      </c>
      <c r="R119" s="840"/>
      <c r="S119" s="840"/>
      <c r="T119" s="840"/>
      <c r="U119" s="841"/>
      <c r="V119" s="235" t="str">
        <f t="shared" si="11"/>
        <v/>
      </c>
      <c r="W119" s="236">
        <f>IF(OR(V119="",V119=0),0,(Projeto!$AD$8*((1+Projeto!$AD$8)^V119))/(((1+Projeto!$AD$8)^V119)-1))</f>
        <v>0</v>
      </c>
      <c r="X119" s="237">
        <f>IF(AND(K119&gt;0,CustoContabil!$F$31&gt;0),K119*(CustoContabil!$F$45/CustoContabil!$F$31)*W119,0)</f>
        <v>0</v>
      </c>
      <c r="Y119" s="237">
        <f>IF(AND(N119&gt;0,CustoContabil!$D$31&gt;0),N119*(CustoContabil!$D$45/CustoContabil!$D$31)*W119,0)</f>
        <v>0</v>
      </c>
    </row>
    <row r="120" spans="2:25" ht="15" hidden="1" customHeight="1" x14ac:dyDescent="0.35">
      <c r="B120" s="240"/>
      <c r="C120" s="862" t="s">
        <v>624</v>
      </c>
      <c r="D120" s="862"/>
      <c r="E120" s="862"/>
      <c r="F120" s="862"/>
      <c r="G120" s="862"/>
      <c r="H120" s="862"/>
      <c r="I120" s="862"/>
      <c r="J120" s="863"/>
      <c r="K120" s="241">
        <f>SUM(K99:K119)</f>
        <v>0</v>
      </c>
      <c r="L120" s="241">
        <f>SUM(L99:L119)</f>
        <v>0</v>
      </c>
      <c r="M120" s="241">
        <f>SUM(M99:M119)</f>
        <v>0</v>
      </c>
      <c r="N120" s="241">
        <f>SUM(N99:N119)</f>
        <v>0</v>
      </c>
      <c r="P120" s="864" t="s">
        <v>967</v>
      </c>
      <c r="Q120" s="865"/>
      <c r="R120" s="865"/>
      <c r="S120" s="865"/>
      <c r="T120" s="865"/>
      <c r="U120" s="865"/>
      <c r="V120" s="866"/>
      <c r="W120" s="242" t="s">
        <v>966</v>
      </c>
      <c r="X120" s="243">
        <f>SUM(X99:X119)</f>
        <v>0</v>
      </c>
      <c r="Y120" s="243">
        <f>SUM(Y99:Y119)</f>
        <v>0</v>
      </c>
    </row>
    <row r="121" spans="2:25" ht="15" hidden="1" customHeight="1" x14ac:dyDescent="0.35">
      <c r="B121" s="843" t="s">
        <v>542</v>
      </c>
      <c r="C121" s="844"/>
      <c r="D121" s="844"/>
      <c r="E121" s="844"/>
      <c r="F121" s="844"/>
      <c r="G121" s="844"/>
      <c r="H121" s="844"/>
      <c r="I121" s="844"/>
      <c r="J121" s="844"/>
      <c r="K121" s="842" t="s">
        <v>529</v>
      </c>
      <c r="L121" s="842"/>
      <c r="M121" s="842"/>
      <c r="N121" s="842"/>
      <c r="P121" s="215"/>
      <c r="Q121" s="215"/>
      <c r="R121" s="216"/>
      <c r="S121" s="217"/>
      <c r="T121" s="217"/>
      <c r="U121" s="217"/>
      <c r="V121" s="218"/>
      <c r="W121" s="219"/>
    </row>
    <row r="122" spans="2:25" ht="15" hidden="1" customHeight="1" x14ac:dyDescent="0.45">
      <c r="B122" s="244"/>
      <c r="C122" s="821" t="s">
        <v>543</v>
      </c>
      <c r="D122" s="821"/>
      <c r="E122" s="821"/>
      <c r="F122" s="821"/>
      <c r="G122" s="821"/>
      <c r="H122" s="821"/>
      <c r="I122" s="821"/>
      <c r="J122" s="822"/>
      <c r="K122" s="186">
        <v>0</v>
      </c>
      <c r="L122" s="245"/>
      <c r="M122" s="246"/>
      <c r="N122" s="186">
        <f>K122</f>
        <v>0</v>
      </c>
      <c r="P122" s="247" t="s">
        <v>1245</v>
      </c>
      <c r="Q122" s="248"/>
      <c r="R122" s="249">
        <f>RCB!$G$33</f>
        <v>0</v>
      </c>
      <c r="T122" s="247" t="s">
        <v>1246</v>
      </c>
      <c r="U122" s="248"/>
      <c r="V122" s="249">
        <f>RCB!$J$33</f>
        <v>0</v>
      </c>
    </row>
    <row r="123" spans="2:25" ht="15" hidden="1" customHeight="1" x14ac:dyDescent="0.45">
      <c r="B123" s="823" t="s">
        <v>544</v>
      </c>
      <c r="C123" s="824"/>
      <c r="D123" s="824"/>
      <c r="E123" s="824"/>
      <c r="F123" s="824"/>
      <c r="G123" s="825"/>
      <c r="H123" s="180" t="s">
        <v>55</v>
      </c>
      <c r="I123" s="232" t="s">
        <v>545</v>
      </c>
      <c r="J123" s="232" t="s">
        <v>546</v>
      </c>
      <c r="K123" s="233" t="s">
        <v>1206</v>
      </c>
      <c r="L123" s="180" t="s">
        <v>582</v>
      </c>
      <c r="M123" s="180" t="s">
        <v>583</v>
      </c>
      <c r="N123" s="181" t="s">
        <v>539</v>
      </c>
      <c r="P123" s="247" t="s">
        <v>1231</v>
      </c>
      <c r="Q123" s="248"/>
      <c r="R123" s="249">
        <f>RCB!$H$29</f>
        <v>0</v>
      </c>
      <c r="T123" s="247" t="s">
        <v>1230</v>
      </c>
      <c r="U123" s="248"/>
      <c r="V123" s="249">
        <f>RCB!$K$29</f>
        <v>0</v>
      </c>
    </row>
    <row r="124" spans="2:25" ht="15" hidden="1" customHeight="1" x14ac:dyDescent="0.35">
      <c r="B124" s="234">
        <v>1</v>
      </c>
      <c r="C124" s="845"/>
      <c r="D124" s="845"/>
      <c r="E124" s="845"/>
      <c r="F124" s="845"/>
      <c r="G124" s="817"/>
      <c r="H124" s="223"/>
      <c r="I124" s="201"/>
      <c r="J124" s="168"/>
      <c r="K124" s="186">
        <f>N124-L124-M124</f>
        <v>0</v>
      </c>
      <c r="L124" s="168"/>
      <c r="M124" s="168"/>
      <c r="N124" s="186">
        <f>H124*I124*J124</f>
        <v>0</v>
      </c>
    </row>
    <row r="125" spans="2:25" ht="15" hidden="1" customHeight="1" x14ac:dyDescent="0.35">
      <c r="B125" s="238">
        <v>2</v>
      </c>
      <c r="C125" s="845"/>
      <c r="D125" s="845"/>
      <c r="E125" s="845"/>
      <c r="F125" s="845"/>
      <c r="G125" s="817"/>
      <c r="H125" s="224"/>
      <c r="I125" s="208"/>
      <c r="J125" s="168"/>
      <c r="K125" s="186">
        <f>N125-L125-M125</f>
        <v>0</v>
      </c>
      <c r="L125" s="168"/>
      <c r="M125" s="168"/>
      <c r="N125" s="186">
        <f>H125*I125*J125</f>
        <v>0</v>
      </c>
      <c r="P125" s="773" t="s">
        <v>1082</v>
      </c>
      <c r="Q125" s="773"/>
      <c r="R125" s="773"/>
      <c r="S125" s="773"/>
      <c r="T125" s="773"/>
      <c r="U125" s="773"/>
      <c r="V125" s="773"/>
      <c r="W125" s="773"/>
      <c r="X125" s="773"/>
    </row>
    <row r="126" spans="2:25" ht="15" hidden="1" customHeight="1" x14ac:dyDescent="0.35">
      <c r="B126" s="234">
        <v>3</v>
      </c>
      <c r="C126" s="845"/>
      <c r="D126" s="845"/>
      <c r="E126" s="845"/>
      <c r="F126" s="845"/>
      <c r="G126" s="817"/>
      <c r="H126" s="224"/>
      <c r="I126" s="208"/>
      <c r="J126" s="168"/>
      <c r="K126" s="186">
        <f>N126-L126-M126</f>
        <v>0</v>
      </c>
      <c r="L126" s="168"/>
      <c r="M126" s="168"/>
      <c r="N126" s="186">
        <f>H126*I126*J126</f>
        <v>0</v>
      </c>
      <c r="P126" s="247" t="s">
        <v>1076</v>
      </c>
      <c r="Q126" s="248"/>
      <c r="R126" s="248"/>
      <c r="S126" s="248"/>
      <c r="T126" s="248"/>
      <c r="U126" s="248"/>
      <c r="V126" s="341" t="s">
        <v>1080</v>
      </c>
      <c r="W126" s="892"/>
      <c r="X126" s="893"/>
    </row>
    <row r="127" spans="2:25" ht="15" hidden="1" customHeight="1" x14ac:dyDescent="0.35">
      <c r="B127" s="238">
        <v>4</v>
      </c>
      <c r="C127" s="845"/>
      <c r="D127" s="845"/>
      <c r="E127" s="845"/>
      <c r="F127" s="845"/>
      <c r="G127" s="817"/>
      <c r="H127" s="224"/>
      <c r="I127" s="208"/>
      <c r="J127" s="168"/>
      <c r="K127" s="186">
        <f>N127-L127-M127</f>
        <v>0</v>
      </c>
      <c r="L127" s="168"/>
      <c r="M127" s="168"/>
      <c r="N127" s="186">
        <f>H127*I127*J127</f>
        <v>0</v>
      </c>
      <c r="P127" s="247" t="s">
        <v>1077</v>
      </c>
      <c r="Q127" s="248"/>
      <c r="R127" s="248"/>
      <c r="S127" s="248"/>
      <c r="T127" s="248"/>
      <c r="U127" s="248"/>
      <c r="V127" s="341" t="s">
        <v>125</v>
      </c>
      <c r="W127" s="894">
        <v>0</v>
      </c>
      <c r="X127" s="895"/>
    </row>
    <row r="128" spans="2:25" ht="15" hidden="1" customHeight="1" x14ac:dyDescent="0.35">
      <c r="B128" s="234">
        <v>5</v>
      </c>
      <c r="C128" s="845"/>
      <c r="D128" s="845"/>
      <c r="E128" s="845"/>
      <c r="F128" s="845"/>
      <c r="G128" s="817"/>
      <c r="H128" s="224"/>
      <c r="I128" s="208"/>
      <c r="J128" s="168"/>
      <c r="K128" s="186">
        <f>N128-L128-M128</f>
        <v>0</v>
      </c>
      <c r="L128" s="168"/>
      <c r="M128" s="168"/>
      <c r="N128" s="186">
        <f>H128*I128*J128</f>
        <v>0</v>
      </c>
      <c r="P128" s="247" t="s">
        <v>1078</v>
      </c>
      <c r="Q128" s="248"/>
      <c r="R128" s="248"/>
      <c r="S128" s="248"/>
      <c r="T128" s="248"/>
      <c r="U128" s="248"/>
      <c r="V128" s="341" t="s">
        <v>125</v>
      </c>
      <c r="W128" s="894">
        <v>0</v>
      </c>
      <c r="X128" s="895"/>
    </row>
    <row r="129" spans="2:24" ht="15" hidden="1" customHeight="1" x14ac:dyDescent="0.35">
      <c r="B129" s="244"/>
      <c r="C129" s="869" t="s">
        <v>625</v>
      </c>
      <c r="D129" s="869"/>
      <c r="E129" s="869"/>
      <c r="F129" s="869"/>
      <c r="G129" s="869"/>
      <c r="H129" s="869"/>
      <c r="I129" s="869"/>
      <c r="J129" s="870"/>
      <c r="K129" s="186">
        <f>SUM(K124:K128)</f>
        <v>0</v>
      </c>
      <c r="L129" s="186">
        <f>SUM(L124:L128)</f>
        <v>0</v>
      </c>
      <c r="M129" s="186">
        <f>SUM(M124:M128)</f>
        <v>0</v>
      </c>
      <c r="N129" s="186">
        <f>SUM(N124:N128)</f>
        <v>0</v>
      </c>
      <c r="P129" s="247" t="s">
        <v>1079</v>
      </c>
      <c r="Q129" s="248"/>
      <c r="R129" s="248"/>
      <c r="S129" s="248"/>
      <c r="T129" s="248"/>
      <c r="U129" s="248"/>
      <c r="V129" s="341" t="s">
        <v>1081</v>
      </c>
      <c r="W129" s="892"/>
      <c r="X129" s="893"/>
    </row>
    <row r="130" spans="2:24" ht="15" hidden="1" customHeight="1" x14ac:dyDescent="0.35">
      <c r="B130" s="240"/>
      <c r="C130" s="862" t="s">
        <v>626</v>
      </c>
      <c r="D130" s="862"/>
      <c r="E130" s="862"/>
      <c r="F130" s="862"/>
      <c r="G130" s="862"/>
      <c r="H130" s="862"/>
      <c r="I130" s="862"/>
      <c r="J130" s="863"/>
      <c r="K130" s="241">
        <f>SUM(K122,K129)</f>
        <v>0</v>
      </c>
      <c r="L130" s="241">
        <f>SUM(L122,L129)</f>
        <v>0</v>
      </c>
      <c r="M130" s="241">
        <f>SUM(M122,M129)</f>
        <v>0</v>
      </c>
      <c r="N130" s="241">
        <f>SUM(N122,N129)</f>
        <v>0</v>
      </c>
    </row>
    <row r="131" spans="2:24" ht="15" hidden="1" customHeight="1" x14ac:dyDescent="0.35">
      <c r="B131" s="843" t="s">
        <v>547</v>
      </c>
      <c r="C131" s="844"/>
      <c r="D131" s="844"/>
      <c r="E131" s="844"/>
      <c r="F131" s="844"/>
      <c r="G131" s="844"/>
      <c r="H131" s="844"/>
      <c r="I131" s="844"/>
      <c r="J131" s="844"/>
      <c r="K131" s="842" t="s">
        <v>529</v>
      </c>
      <c r="L131" s="842"/>
      <c r="M131" s="842"/>
      <c r="N131" s="842"/>
    </row>
    <row r="132" spans="2:24" ht="15" hidden="1" customHeight="1" x14ac:dyDescent="0.35">
      <c r="B132" s="244"/>
      <c r="C132" s="821" t="s">
        <v>519</v>
      </c>
      <c r="D132" s="821"/>
      <c r="E132" s="821"/>
      <c r="F132" s="821"/>
      <c r="G132" s="821"/>
      <c r="H132" s="821"/>
      <c r="I132" s="821"/>
      <c r="J132" s="822"/>
      <c r="K132" s="186">
        <v>0</v>
      </c>
      <c r="L132" s="333"/>
      <c r="M132" s="334"/>
      <c r="N132" s="186">
        <f>K132</f>
        <v>0</v>
      </c>
    </row>
    <row r="133" spans="2:24" ht="15" hidden="1" customHeight="1" x14ac:dyDescent="0.35">
      <c r="B133" s="823" t="s">
        <v>537</v>
      </c>
      <c r="C133" s="871"/>
      <c r="D133" s="871"/>
      <c r="E133" s="871"/>
      <c r="F133" s="871"/>
      <c r="G133" s="871"/>
      <c r="H133" s="872"/>
      <c r="I133" s="232" t="s">
        <v>55</v>
      </c>
      <c r="J133" s="232" t="s">
        <v>540</v>
      </c>
      <c r="K133" s="233" t="s">
        <v>1206</v>
      </c>
      <c r="L133" s="180" t="s">
        <v>582</v>
      </c>
      <c r="M133" s="180" t="s">
        <v>583</v>
      </c>
      <c r="N133" s="181" t="s">
        <v>539</v>
      </c>
      <c r="P133" s="74"/>
    </row>
    <row r="134" spans="2:24" ht="15" hidden="1" customHeight="1" x14ac:dyDescent="0.35">
      <c r="B134" s="250">
        <v>1</v>
      </c>
      <c r="C134" s="867"/>
      <c r="D134" s="867"/>
      <c r="E134" s="867"/>
      <c r="F134" s="867"/>
      <c r="G134" s="867"/>
      <c r="H134" s="868"/>
      <c r="I134" s="208"/>
      <c r="J134" s="168"/>
      <c r="K134" s="186">
        <f>N134-L134-M134</f>
        <v>0</v>
      </c>
      <c r="L134" s="168"/>
      <c r="M134" s="168"/>
      <c r="N134" s="186">
        <f>I134*J134</f>
        <v>0</v>
      </c>
    </row>
    <row r="135" spans="2:24" ht="15" hidden="1" customHeight="1" x14ac:dyDescent="0.35">
      <c r="B135" s="250">
        <v>2</v>
      </c>
      <c r="C135" s="867"/>
      <c r="D135" s="867"/>
      <c r="E135" s="867"/>
      <c r="F135" s="867"/>
      <c r="G135" s="867"/>
      <c r="H135" s="868"/>
      <c r="I135" s="208"/>
      <c r="J135" s="168"/>
      <c r="K135" s="186">
        <f>N135-L135-M135</f>
        <v>0</v>
      </c>
      <c r="L135" s="168"/>
      <c r="M135" s="168"/>
      <c r="N135" s="186">
        <f>I135*J135</f>
        <v>0</v>
      </c>
    </row>
    <row r="136" spans="2:24" ht="15" hidden="1" customHeight="1" x14ac:dyDescent="0.35">
      <c r="B136" s="250">
        <v>3</v>
      </c>
      <c r="C136" s="867"/>
      <c r="D136" s="867"/>
      <c r="E136" s="867"/>
      <c r="F136" s="867"/>
      <c r="G136" s="867"/>
      <c r="H136" s="868"/>
      <c r="I136" s="208"/>
      <c r="J136" s="168"/>
      <c r="K136" s="186">
        <f>N136-L136-M136</f>
        <v>0</v>
      </c>
      <c r="L136" s="168"/>
      <c r="M136" s="168"/>
      <c r="N136" s="186">
        <f>I136*J136</f>
        <v>0</v>
      </c>
    </row>
    <row r="137" spans="2:24" ht="15" hidden="1" customHeight="1" x14ac:dyDescent="0.35">
      <c r="B137" s="244"/>
      <c r="C137" s="821" t="s">
        <v>537</v>
      </c>
      <c r="D137" s="821"/>
      <c r="E137" s="821"/>
      <c r="F137" s="821"/>
      <c r="G137" s="821"/>
      <c r="H137" s="821"/>
      <c r="I137" s="821"/>
      <c r="J137" s="822"/>
      <c r="K137" s="186">
        <f>SUM(K134:K136)</f>
        <v>0</v>
      </c>
      <c r="L137" s="186">
        <f>SUM(L134:L136)</f>
        <v>0</v>
      </c>
      <c r="M137" s="186">
        <f>SUM(M134:M136)</f>
        <v>0</v>
      </c>
      <c r="N137" s="186">
        <f>SUM(N134:N136)</f>
        <v>0</v>
      </c>
    </row>
    <row r="138" spans="2:24" ht="15" hidden="1" customHeight="1" x14ac:dyDescent="0.35">
      <c r="B138" s="240"/>
      <c r="C138" s="862" t="s">
        <v>627</v>
      </c>
      <c r="D138" s="862"/>
      <c r="E138" s="862"/>
      <c r="F138" s="862"/>
      <c r="G138" s="862"/>
      <c r="H138" s="862"/>
      <c r="I138" s="862"/>
      <c r="J138" s="863"/>
      <c r="K138" s="241">
        <f>SUM(K132,K137)</f>
        <v>0</v>
      </c>
      <c r="L138" s="241">
        <f>SUM(L132,L137)</f>
        <v>0</v>
      </c>
      <c r="M138" s="241">
        <f>SUM(M132,M137)</f>
        <v>0</v>
      </c>
      <c r="N138" s="241">
        <f>SUM(N132,N137)</f>
        <v>0</v>
      </c>
    </row>
    <row r="139" spans="2:24" ht="15" hidden="1" customHeight="1" x14ac:dyDescent="0.35">
      <c r="B139" s="251"/>
      <c r="C139" s="860" t="s">
        <v>628</v>
      </c>
      <c r="D139" s="860"/>
      <c r="E139" s="860"/>
      <c r="F139" s="860"/>
      <c r="G139" s="860"/>
      <c r="H139" s="860"/>
      <c r="I139" s="860"/>
      <c r="J139" s="861"/>
      <c r="K139" s="192">
        <f>SUM(K120,K130,K138)</f>
        <v>0</v>
      </c>
      <c r="L139" s="192">
        <f>SUM(L120,L130,L138)</f>
        <v>0</v>
      </c>
      <c r="M139" s="192">
        <f>SUM(M120,M130,M138)</f>
        <v>0</v>
      </c>
      <c r="N139" s="192">
        <f>SUM(N120,N130,N138)</f>
        <v>0</v>
      </c>
    </row>
    <row r="140" spans="2:24" ht="15" hidden="1" customHeight="1" x14ac:dyDescent="0.35">
      <c r="B140" s="774" t="s">
        <v>904</v>
      </c>
      <c r="C140" s="775"/>
      <c r="D140" s="775"/>
      <c r="E140" s="775"/>
      <c r="F140" s="775"/>
      <c r="G140" s="775"/>
      <c r="H140" s="775"/>
      <c r="I140" s="775"/>
      <c r="J140" s="775"/>
      <c r="K140" s="775"/>
      <c r="L140" s="775"/>
      <c r="M140" s="775"/>
      <c r="N140" s="776"/>
    </row>
    <row r="141" spans="2:24" ht="15" hidden="1" customHeight="1" x14ac:dyDescent="0.35">
      <c r="B141" s="843" t="s">
        <v>1211</v>
      </c>
      <c r="C141" s="844"/>
      <c r="D141" s="844"/>
      <c r="E141" s="844"/>
      <c r="F141" s="844"/>
      <c r="G141" s="844"/>
      <c r="H141" s="844"/>
      <c r="I141" s="844"/>
      <c r="J141" s="844"/>
      <c r="K141" s="842" t="s">
        <v>529</v>
      </c>
      <c r="L141" s="842"/>
      <c r="M141" s="842"/>
      <c r="N141" s="842"/>
    </row>
    <row r="142" spans="2:24" ht="15" hidden="1" customHeight="1" x14ac:dyDescent="0.35">
      <c r="B142" s="244"/>
      <c r="C142" s="821" t="s">
        <v>521</v>
      </c>
      <c r="D142" s="821"/>
      <c r="E142" s="821"/>
      <c r="F142" s="821"/>
      <c r="G142" s="821"/>
      <c r="H142" s="821"/>
      <c r="I142" s="821"/>
      <c r="J142" s="822"/>
      <c r="K142" s="186">
        <v>0</v>
      </c>
      <c r="L142" s="333"/>
      <c r="M142" s="334"/>
      <c r="N142" s="186">
        <f>K142</f>
        <v>0</v>
      </c>
    </row>
    <row r="143" spans="2:24" ht="15" hidden="1" customHeight="1" x14ac:dyDescent="0.35">
      <c r="B143" s="823" t="s">
        <v>522</v>
      </c>
      <c r="C143" s="871"/>
      <c r="D143" s="871"/>
      <c r="E143" s="871"/>
      <c r="F143" s="871"/>
      <c r="G143" s="871"/>
      <c r="H143" s="872"/>
      <c r="I143" s="232" t="s">
        <v>55</v>
      </c>
      <c r="J143" s="232" t="s">
        <v>540</v>
      </c>
      <c r="K143" s="233" t="s">
        <v>1206</v>
      </c>
      <c r="L143" s="180" t="s">
        <v>582</v>
      </c>
      <c r="M143" s="180" t="s">
        <v>583</v>
      </c>
      <c r="N143" s="181" t="s">
        <v>539</v>
      </c>
      <c r="P143" s="74"/>
    </row>
    <row r="144" spans="2:24" ht="15" hidden="1" customHeight="1" x14ac:dyDescent="0.35">
      <c r="B144" s="250">
        <v>1</v>
      </c>
      <c r="C144" s="867"/>
      <c r="D144" s="867"/>
      <c r="E144" s="867"/>
      <c r="F144" s="867"/>
      <c r="G144" s="867"/>
      <c r="H144" s="868"/>
      <c r="I144" s="208"/>
      <c r="J144" s="168"/>
      <c r="K144" s="186">
        <f>N144-L144-M144</f>
        <v>0</v>
      </c>
      <c r="L144" s="168"/>
      <c r="M144" s="168"/>
      <c r="N144" s="186">
        <f>I144*J144</f>
        <v>0</v>
      </c>
    </row>
    <row r="145" spans="2:16" ht="15" hidden="1" customHeight="1" x14ac:dyDescent="0.35">
      <c r="B145" s="250">
        <v>2</v>
      </c>
      <c r="C145" s="867"/>
      <c r="D145" s="867"/>
      <c r="E145" s="867"/>
      <c r="F145" s="867"/>
      <c r="G145" s="867"/>
      <c r="H145" s="868"/>
      <c r="I145" s="208"/>
      <c r="J145" s="168"/>
      <c r="K145" s="186">
        <f>N145-L145-M145</f>
        <v>0</v>
      </c>
      <c r="L145" s="168"/>
      <c r="M145" s="168"/>
      <c r="N145" s="186">
        <f>I145*J145</f>
        <v>0</v>
      </c>
    </row>
    <row r="146" spans="2:16" ht="15" hidden="1" customHeight="1" x14ac:dyDescent="0.35">
      <c r="B146" s="250">
        <v>3</v>
      </c>
      <c r="C146" s="867"/>
      <c r="D146" s="867"/>
      <c r="E146" s="867"/>
      <c r="F146" s="867"/>
      <c r="G146" s="867"/>
      <c r="H146" s="868"/>
      <c r="I146" s="208"/>
      <c r="J146" s="168"/>
      <c r="K146" s="186">
        <f>N146-L146-M146</f>
        <v>0</v>
      </c>
      <c r="L146" s="168"/>
      <c r="M146" s="168"/>
      <c r="N146" s="186">
        <f>I146*J146</f>
        <v>0</v>
      </c>
    </row>
    <row r="147" spans="2:16" ht="15" hidden="1" customHeight="1" x14ac:dyDescent="0.35">
      <c r="B147" s="244"/>
      <c r="C147" s="821" t="s">
        <v>522</v>
      </c>
      <c r="D147" s="821"/>
      <c r="E147" s="821"/>
      <c r="F147" s="821"/>
      <c r="G147" s="821"/>
      <c r="H147" s="821"/>
      <c r="I147" s="821"/>
      <c r="J147" s="822"/>
      <c r="K147" s="186">
        <f>SUM(K144:K146)</f>
        <v>0</v>
      </c>
      <c r="L147" s="186">
        <f>SUM(L144:L146)</f>
        <v>0</v>
      </c>
      <c r="M147" s="186">
        <f>SUM(M144:M146)</f>
        <v>0</v>
      </c>
      <c r="N147" s="186">
        <f>SUM(N144:N146)</f>
        <v>0</v>
      </c>
    </row>
    <row r="148" spans="2:16" ht="15" hidden="1" customHeight="1" x14ac:dyDescent="0.35">
      <c r="B148" s="823" t="s">
        <v>1111</v>
      </c>
      <c r="C148" s="871"/>
      <c r="D148" s="871"/>
      <c r="E148" s="871"/>
      <c r="F148" s="871"/>
      <c r="G148" s="871"/>
      <c r="H148" s="872"/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74"/>
    </row>
    <row r="149" spans="2:16" ht="15" hidden="1" customHeight="1" x14ac:dyDescent="0.35">
      <c r="B149" s="250">
        <v>1</v>
      </c>
      <c r="C149" s="867"/>
      <c r="D149" s="867"/>
      <c r="E149" s="867"/>
      <c r="F149" s="867"/>
      <c r="G149" s="867"/>
      <c r="H149" s="868"/>
      <c r="I149" s="208"/>
      <c r="J149" s="168"/>
      <c r="K149" s="186">
        <f>N149-L149-M149</f>
        <v>0</v>
      </c>
      <c r="L149" s="168"/>
      <c r="M149" s="168"/>
      <c r="N149" s="186">
        <f>I149*J149</f>
        <v>0</v>
      </c>
    </row>
    <row r="150" spans="2:16" ht="15" hidden="1" customHeight="1" x14ac:dyDescent="0.35">
      <c r="B150" s="250">
        <v>2</v>
      </c>
      <c r="C150" s="867"/>
      <c r="D150" s="867"/>
      <c r="E150" s="867"/>
      <c r="F150" s="867"/>
      <c r="G150" s="867"/>
      <c r="H150" s="868"/>
      <c r="I150" s="208"/>
      <c r="J150" s="168"/>
      <c r="K150" s="186">
        <f>N150-L150-M150</f>
        <v>0</v>
      </c>
      <c r="L150" s="168"/>
      <c r="M150" s="168"/>
      <c r="N150" s="186">
        <f>I150*J150</f>
        <v>0</v>
      </c>
    </row>
    <row r="151" spans="2:16" ht="15" hidden="1" customHeight="1" x14ac:dyDescent="0.35">
      <c r="B151" s="250">
        <v>3</v>
      </c>
      <c r="C151" s="867"/>
      <c r="D151" s="867"/>
      <c r="E151" s="867"/>
      <c r="F151" s="867"/>
      <c r="G151" s="867"/>
      <c r="H151" s="868"/>
      <c r="I151" s="208"/>
      <c r="J151" s="168"/>
      <c r="K151" s="186">
        <f>N151-L151-M151</f>
        <v>0</v>
      </c>
      <c r="L151" s="168"/>
      <c r="M151" s="168"/>
      <c r="N151" s="186">
        <f>I151*J151</f>
        <v>0</v>
      </c>
    </row>
    <row r="152" spans="2:16" ht="15" hidden="1" customHeight="1" x14ac:dyDescent="0.35">
      <c r="B152" s="244"/>
      <c r="C152" s="821" t="s">
        <v>526</v>
      </c>
      <c r="D152" s="821"/>
      <c r="E152" s="821"/>
      <c r="F152" s="821"/>
      <c r="G152" s="821"/>
      <c r="H152" s="821"/>
      <c r="I152" s="821"/>
      <c r="J152" s="822"/>
      <c r="K152" s="186">
        <f>SUM(K149:K151)</f>
        <v>0</v>
      </c>
      <c r="L152" s="186">
        <f>SUM(L149:L151)</f>
        <v>0</v>
      </c>
      <c r="M152" s="186">
        <f>SUM(M149:M151)</f>
        <v>0</v>
      </c>
      <c r="N152" s="186">
        <f>SUM(N149:N151)</f>
        <v>0</v>
      </c>
    </row>
    <row r="153" spans="2:16" ht="15" hidden="1" customHeight="1" x14ac:dyDescent="0.35">
      <c r="B153" s="244"/>
      <c r="C153" s="821" t="s">
        <v>523</v>
      </c>
      <c r="D153" s="821"/>
      <c r="E153" s="821"/>
      <c r="F153" s="821"/>
      <c r="G153" s="821"/>
      <c r="H153" s="821"/>
      <c r="I153" s="821"/>
      <c r="J153" s="822"/>
      <c r="K153" s="186">
        <f>Descarte!K161</f>
        <v>0</v>
      </c>
      <c r="L153" s="186">
        <f>Descarte!L161</f>
        <v>0</v>
      </c>
      <c r="M153" s="186">
        <f>Descarte!M161</f>
        <v>0</v>
      </c>
      <c r="N153" s="186">
        <f>Descarte!N161</f>
        <v>0</v>
      </c>
    </row>
    <row r="154" spans="2:16" ht="15" hidden="1" customHeight="1" x14ac:dyDescent="0.35">
      <c r="B154" s="244"/>
      <c r="C154" s="821" t="s">
        <v>524</v>
      </c>
      <c r="D154" s="821"/>
      <c r="E154" s="821"/>
      <c r="F154" s="821"/>
      <c r="G154" s="821"/>
      <c r="H154" s="821"/>
      <c r="I154" s="821"/>
      <c r="J154" s="822"/>
      <c r="K154" s="186">
        <f>'M&amp;V'!M818</f>
        <v>0</v>
      </c>
      <c r="L154" s="186">
        <f>'M&amp;V'!N818</f>
        <v>0</v>
      </c>
      <c r="M154" s="186">
        <f>'M&amp;V'!O818</f>
        <v>0</v>
      </c>
      <c r="N154" s="186">
        <f>'M&amp;V'!P818</f>
        <v>0</v>
      </c>
    </row>
    <row r="155" spans="2:16" ht="15" hidden="1" customHeight="1" x14ac:dyDescent="0.35">
      <c r="B155" s="823" t="s">
        <v>520</v>
      </c>
      <c r="C155" s="871"/>
      <c r="D155" s="871"/>
      <c r="E155" s="871"/>
      <c r="F155" s="871"/>
      <c r="G155" s="871"/>
      <c r="H155" s="872"/>
      <c r="I155" s="232" t="s">
        <v>55</v>
      </c>
      <c r="J155" s="232" t="s">
        <v>540</v>
      </c>
      <c r="K155" s="233" t="s">
        <v>1206</v>
      </c>
      <c r="L155" s="180" t="s">
        <v>582</v>
      </c>
      <c r="M155" s="180" t="s">
        <v>583</v>
      </c>
      <c r="N155" s="181" t="s">
        <v>539</v>
      </c>
      <c r="P155" s="74"/>
    </row>
    <row r="156" spans="2:16" ht="15" hidden="1" customHeight="1" x14ac:dyDescent="0.35">
      <c r="B156" s="250">
        <v>1</v>
      </c>
      <c r="C156" s="867"/>
      <c r="D156" s="867"/>
      <c r="E156" s="867"/>
      <c r="F156" s="867"/>
      <c r="G156" s="867"/>
      <c r="H156" s="868"/>
      <c r="I156" s="208"/>
      <c r="J156" s="168"/>
      <c r="K156" s="186">
        <f>N156-L156-M156</f>
        <v>0</v>
      </c>
      <c r="L156" s="168"/>
      <c r="M156" s="168"/>
      <c r="N156" s="186">
        <f>I156*J156</f>
        <v>0</v>
      </c>
    </row>
    <row r="157" spans="2:16" ht="15" hidden="1" customHeight="1" x14ac:dyDescent="0.35">
      <c r="B157" s="250">
        <v>2</v>
      </c>
      <c r="C157" s="867"/>
      <c r="D157" s="867"/>
      <c r="E157" s="867"/>
      <c r="F157" s="867"/>
      <c r="G157" s="867"/>
      <c r="H157" s="868"/>
      <c r="I157" s="208"/>
      <c r="J157" s="168"/>
      <c r="K157" s="186">
        <f>N157-L157-M157</f>
        <v>0</v>
      </c>
      <c r="L157" s="168"/>
      <c r="M157" s="168"/>
      <c r="N157" s="186">
        <f>I157*J157</f>
        <v>0</v>
      </c>
    </row>
    <row r="158" spans="2:16" ht="15" hidden="1" customHeight="1" x14ac:dyDescent="0.35">
      <c r="B158" s="250">
        <v>3</v>
      </c>
      <c r="C158" s="867"/>
      <c r="D158" s="867"/>
      <c r="E158" s="867"/>
      <c r="F158" s="867"/>
      <c r="G158" s="867"/>
      <c r="H158" s="868"/>
      <c r="I158" s="208"/>
      <c r="J158" s="168"/>
      <c r="K158" s="186">
        <f>N158-L158-M158</f>
        <v>0</v>
      </c>
      <c r="L158" s="168"/>
      <c r="M158" s="168"/>
      <c r="N158" s="186">
        <f>I158*J158</f>
        <v>0</v>
      </c>
    </row>
    <row r="159" spans="2:16" ht="15" hidden="1" customHeight="1" x14ac:dyDescent="0.35">
      <c r="B159" s="244"/>
      <c r="C159" s="821" t="s">
        <v>520</v>
      </c>
      <c r="D159" s="821"/>
      <c r="E159" s="821"/>
      <c r="F159" s="821"/>
      <c r="G159" s="821"/>
      <c r="H159" s="821"/>
      <c r="I159" s="821"/>
      <c r="J159" s="822"/>
      <c r="K159" s="186">
        <f>SUM(K156:K158)</f>
        <v>0</v>
      </c>
      <c r="L159" s="186">
        <f>SUM(L156:L158)</f>
        <v>0</v>
      </c>
      <c r="M159" s="186">
        <f>SUM(M156:M158)</f>
        <v>0</v>
      </c>
      <c r="N159" s="186">
        <f>SUM(N156:N158)</f>
        <v>0</v>
      </c>
    </row>
    <row r="160" spans="2:16" ht="15" hidden="1" customHeight="1" x14ac:dyDescent="0.35">
      <c r="B160" s="251"/>
      <c r="C160" s="860" t="s">
        <v>629</v>
      </c>
      <c r="D160" s="860"/>
      <c r="E160" s="860"/>
      <c r="F160" s="860"/>
      <c r="G160" s="860"/>
      <c r="H160" s="860"/>
      <c r="I160" s="860"/>
      <c r="J160" s="861"/>
      <c r="K160" s="192">
        <f>SUM(K142,K147,K152:K154,K159)</f>
        <v>0</v>
      </c>
      <c r="L160" s="192">
        <f>SUM(L142,L147,L152:L154,L159)</f>
        <v>0</v>
      </c>
      <c r="M160" s="192">
        <f>SUM(M142,M147,M152:M154,M159)</f>
        <v>0</v>
      </c>
      <c r="N160" s="192">
        <f>SUM(N142,N147,N152:N154,N159)</f>
        <v>0</v>
      </c>
    </row>
    <row r="161" spans="2:14" ht="15" hidden="1" customHeight="1" x14ac:dyDescent="0.35">
      <c r="B161" s="252"/>
      <c r="C161" s="810" t="s">
        <v>1021</v>
      </c>
      <c r="D161" s="810"/>
      <c r="E161" s="810"/>
      <c r="F161" s="810"/>
      <c r="G161" s="810"/>
      <c r="H161" s="810"/>
      <c r="I161" s="810"/>
      <c r="J161" s="811"/>
      <c r="K161" s="243">
        <f>SUM(K139,K160)</f>
        <v>0</v>
      </c>
      <c r="L161" s="243">
        <f>SUM(L139,L160)</f>
        <v>0</v>
      </c>
      <c r="M161" s="243">
        <f>SUM(M139,M160)</f>
        <v>0</v>
      </c>
      <c r="N161" s="243">
        <f>SUM(N139,N160)</f>
        <v>0</v>
      </c>
    </row>
  </sheetData>
  <sheetProtection algorithmName="SHA-512" hashValue="jSnw8O3me9DrQ5z9EKhwqUAdt7O4kebZXAe+Xx8Dqx2xBHxPk63fDlvpGEzO26ZmTKjFK2YF8ZDEbsKK/4dKWw==" saltValue="z+2TG2Aq08hz8q0PhHUgGg==" spinCount="100000" sheet="1" objects="1" scenarios="1"/>
  <mergeCells count="228">
    <mergeCell ref="W129:X129"/>
    <mergeCell ref="B121:J121"/>
    <mergeCell ref="K121:N121"/>
    <mergeCell ref="C107:G107"/>
    <mergeCell ref="C108:G108"/>
    <mergeCell ref="C109:G109"/>
    <mergeCell ref="C110:G110"/>
    <mergeCell ref="C111:G111"/>
    <mergeCell ref="C112:G112"/>
    <mergeCell ref="W126:X126"/>
    <mergeCell ref="W127:X127"/>
    <mergeCell ref="W128:X128"/>
    <mergeCell ref="Q110:U110"/>
    <mergeCell ref="Q111:U111"/>
    <mergeCell ref="Q112:U112"/>
    <mergeCell ref="Q103:U103"/>
    <mergeCell ref="P98:U98"/>
    <mergeCell ref="Q99:U99"/>
    <mergeCell ref="Q100:U100"/>
    <mergeCell ref="P97:X97"/>
    <mergeCell ref="Q101:U101"/>
    <mergeCell ref="C115:G115"/>
    <mergeCell ref="Q115:U115"/>
    <mergeCell ref="P95:Y95"/>
    <mergeCell ref="P96:Y96"/>
    <mergeCell ref="C113:G113"/>
    <mergeCell ref="Q113:U113"/>
    <mergeCell ref="C114:G114"/>
    <mergeCell ref="Q114:U114"/>
    <mergeCell ref="C103:G103"/>
    <mergeCell ref="B98:G98"/>
    <mergeCell ref="C99:G99"/>
    <mergeCell ref="C100:G100"/>
    <mergeCell ref="B97:J97"/>
    <mergeCell ref="K97:N97"/>
    <mergeCell ref="C101:G101"/>
    <mergeCell ref="Q107:U107"/>
    <mergeCell ref="Q108:U108"/>
    <mergeCell ref="Q109:U109"/>
    <mergeCell ref="B141:J141"/>
    <mergeCell ref="K141:N141"/>
    <mergeCell ref="C116:G116"/>
    <mergeCell ref="Q116:U116"/>
    <mergeCell ref="C117:G117"/>
    <mergeCell ref="Q117:U117"/>
    <mergeCell ref="C118:G118"/>
    <mergeCell ref="Q118:U118"/>
    <mergeCell ref="B140:N140"/>
    <mergeCell ref="B131:J131"/>
    <mergeCell ref="K131:N131"/>
    <mergeCell ref="C137:J137"/>
    <mergeCell ref="C138:J138"/>
    <mergeCell ref="C139:J139"/>
    <mergeCell ref="C132:J132"/>
    <mergeCell ref="B133:H133"/>
    <mergeCell ref="C134:H134"/>
    <mergeCell ref="C135:H135"/>
    <mergeCell ref="C136:H136"/>
    <mergeCell ref="C119:G119"/>
    <mergeCell ref="Q119:U119"/>
    <mergeCell ref="C120:J120"/>
    <mergeCell ref="P120:V120"/>
    <mergeCell ref="P125:X125"/>
    <mergeCell ref="C161:J161"/>
    <mergeCell ref="C156:H156"/>
    <mergeCell ref="C157:H157"/>
    <mergeCell ref="C158:H158"/>
    <mergeCell ref="C159:J159"/>
    <mergeCell ref="C160:J160"/>
    <mergeCell ref="C142:J142"/>
    <mergeCell ref="C147:J147"/>
    <mergeCell ref="C152:J152"/>
    <mergeCell ref="C153:J153"/>
    <mergeCell ref="C154:J154"/>
    <mergeCell ref="B155:H155"/>
    <mergeCell ref="B143:H143"/>
    <mergeCell ref="C144:H144"/>
    <mergeCell ref="C145:H145"/>
    <mergeCell ref="C146:H146"/>
    <mergeCell ref="B148:H148"/>
    <mergeCell ref="C149:H149"/>
    <mergeCell ref="C150:H150"/>
    <mergeCell ref="C151:H151"/>
    <mergeCell ref="C130:J130"/>
    <mergeCell ref="C122:J122"/>
    <mergeCell ref="B123:G123"/>
    <mergeCell ref="C124:G124"/>
    <mergeCell ref="C125:G125"/>
    <mergeCell ref="C126:G126"/>
    <mergeCell ref="C127:G127"/>
    <mergeCell ref="C128:G128"/>
    <mergeCell ref="C129:J129"/>
    <mergeCell ref="C102:G102"/>
    <mergeCell ref="Q102:U102"/>
    <mergeCell ref="C104:G104"/>
    <mergeCell ref="Q104:U104"/>
    <mergeCell ref="C105:G105"/>
    <mergeCell ref="Q105:U105"/>
    <mergeCell ref="C106:G106"/>
    <mergeCell ref="Q106:U106"/>
    <mergeCell ref="C63:G63"/>
    <mergeCell ref="C64:G64"/>
    <mergeCell ref="C67:G67"/>
    <mergeCell ref="C68:J68"/>
    <mergeCell ref="C69:J69"/>
    <mergeCell ref="B78:N78"/>
    <mergeCell ref="C73:H73"/>
    <mergeCell ref="C74:H74"/>
    <mergeCell ref="C75:J75"/>
    <mergeCell ref="C76:J76"/>
    <mergeCell ref="C93:J93"/>
    <mergeCell ref="B95:N95"/>
    <mergeCell ref="B96:N96"/>
    <mergeCell ref="C77:J77"/>
    <mergeCell ref="B71:H71"/>
    <mergeCell ref="C72:H72"/>
    <mergeCell ref="C86:J86"/>
    <mergeCell ref="B87:H87"/>
    <mergeCell ref="C88:H88"/>
    <mergeCell ref="C92:J92"/>
    <mergeCell ref="C91:J91"/>
    <mergeCell ref="C84:J84"/>
    <mergeCell ref="C85:J85"/>
    <mergeCell ref="B80:H80"/>
    <mergeCell ref="C81:H81"/>
    <mergeCell ref="C82:H82"/>
    <mergeCell ref="C83:H83"/>
    <mergeCell ref="C89:H89"/>
    <mergeCell ref="C90:H90"/>
    <mergeCell ref="K79:N79"/>
    <mergeCell ref="B58:J59"/>
    <mergeCell ref="K58:N59"/>
    <mergeCell ref="B70:J70"/>
    <mergeCell ref="K70:N70"/>
    <mergeCell ref="C56:G56"/>
    <mergeCell ref="Q56:U56"/>
    <mergeCell ref="C57:J57"/>
    <mergeCell ref="P57:V57"/>
    <mergeCell ref="B79:J79"/>
    <mergeCell ref="P62:X62"/>
    <mergeCell ref="W63:X63"/>
    <mergeCell ref="W64:X64"/>
    <mergeCell ref="W67:X67"/>
    <mergeCell ref="W68:X68"/>
    <mergeCell ref="C65:G65"/>
    <mergeCell ref="C66:G66"/>
    <mergeCell ref="Q8:U8"/>
    <mergeCell ref="Q6:U6"/>
    <mergeCell ref="Q45:U45"/>
    <mergeCell ref="C40:G40"/>
    <mergeCell ref="Q40:U40"/>
    <mergeCell ref="C41:G41"/>
    <mergeCell ref="Q41:U41"/>
    <mergeCell ref="C42:G42"/>
    <mergeCell ref="Q42:U42"/>
    <mergeCell ref="C43:G43"/>
    <mergeCell ref="Q43:U43"/>
    <mergeCell ref="Q18:U18"/>
    <mergeCell ref="Q19:U19"/>
    <mergeCell ref="Q20:U20"/>
    <mergeCell ref="Q10:U10"/>
    <mergeCell ref="Q11:U11"/>
    <mergeCell ref="Q12:U12"/>
    <mergeCell ref="Q13:U13"/>
    <mergeCell ref="Q14:U14"/>
    <mergeCell ref="Q27:U27"/>
    <mergeCell ref="Q28:U28"/>
    <mergeCell ref="Q29:U29"/>
    <mergeCell ref="C44:G44"/>
    <mergeCell ref="Q44:U44"/>
    <mergeCell ref="B2:N2"/>
    <mergeCell ref="B3:N3"/>
    <mergeCell ref="P2:Y2"/>
    <mergeCell ref="P3:Y3"/>
    <mergeCell ref="B4:J4"/>
    <mergeCell ref="K4:N4"/>
    <mergeCell ref="C9:G9"/>
    <mergeCell ref="Q46:U46"/>
    <mergeCell ref="C47:G47"/>
    <mergeCell ref="Q47:U47"/>
    <mergeCell ref="C7:G7"/>
    <mergeCell ref="Q7:U7"/>
    <mergeCell ref="Q31:U31"/>
    <mergeCell ref="Q32:U32"/>
    <mergeCell ref="Q33:U33"/>
    <mergeCell ref="Q34:U34"/>
    <mergeCell ref="Q35:U35"/>
    <mergeCell ref="Q36:U36"/>
    <mergeCell ref="Q9:U9"/>
    <mergeCell ref="P4:X4"/>
    <mergeCell ref="B5:G5"/>
    <mergeCell ref="P5:U5"/>
    <mergeCell ref="C6:G6"/>
    <mergeCell ref="C8:G8"/>
    <mergeCell ref="Q15:U15"/>
    <mergeCell ref="Q16:U16"/>
    <mergeCell ref="Q17:U17"/>
    <mergeCell ref="Q21:U21"/>
    <mergeCell ref="Q22:U22"/>
    <mergeCell ref="Q23:U23"/>
    <mergeCell ref="Q24:U24"/>
    <mergeCell ref="Q25:U25"/>
    <mergeCell ref="Q26:U26"/>
    <mergeCell ref="Q37:U37"/>
    <mergeCell ref="Q38:U38"/>
    <mergeCell ref="Q30:U30"/>
    <mergeCell ref="C49:G49"/>
    <mergeCell ref="Q49:U49"/>
    <mergeCell ref="C45:G45"/>
    <mergeCell ref="C50:G50"/>
    <mergeCell ref="Q50:U50"/>
    <mergeCell ref="C46:G46"/>
    <mergeCell ref="Q39:U39"/>
    <mergeCell ref="C48:G48"/>
    <mergeCell ref="Q48:U48"/>
    <mergeCell ref="C51:G51"/>
    <mergeCell ref="Q51:U51"/>
    <mergeCell ref="B60:G60"/>
    <mergeCell ref="C61:G61"/>
    <mergeCell ref="C62:G62"/>
    <mergeCell ref="C52:G52"/>
    <mergeCell ref="Q52:U52"/>
    <mergeCell ref="C53:G53"/>
    <mergeCell ref="Q53:U53"/>
    <mergeCell ref="C54:G54"/>
    <mergeCell ref="Q54:U54"/>
    <mergeCell ref="C55:G55"/>
    <mergeCell ref="Q55:U55"/>
  </mergeCells>
  <conditionalFormatting sqref="K6:K57 K61:K69 L68:N68 K72:K77 L77:N77 K81:K86 L86:N86 K88:K93 L91:N91 L93:N93 K99:K120 K122 K124:K130 K132 K134:K139 K142 K144:K147 K149:K154 K156:K161">
    <cfRule type="cellIs" dxfId="77" priority="1" operator="lessThan">
      <formula>0</formula>
    </cfRule>
  </conditionalFormatting>
  <conditionalFormatting sqref="R59:R60">
    <cfRule type="expression" dxfId="76" priority="4">
      <formula>AND(R59&lt;=#REF!,R59&gt;0)</formula>
    </cfRule>
    <cfRule type="expression" dxfId="75" priority="5">
      <formula>OR(R59&gt;#REF!,R59&lt;0)</formula>
    </cfRule>
  </conditionalFormatting>
  <conditionalFormatting sqref="R122:R123">
    <cfRule type="expression" dxfId="74" priority="2">
      <formula>AND(R122&lt;=#REF!,R122&gt;0)</formula>
    </cfRule>
    <cfRule type="expression" dxfId="73" priority="3">
      <formula>OR(R122&gt;#REF!,R122&lt;0)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81:IV85 A94:IV98 A92:J92 O92:IV92 A72:IV75 A56:J56 A57:W57 A6:G6 X47:IV56 A60:K60 A58:B58 K58 A59 O58:IV59 A70 C70:IV70 A78:IV79 A76:B76 D76:J76 O76:IV76 K6:V6 A7:H7 J7:O7 A69:IV69 A63:B63 Y63:IV63 A62:B62 A61:B61 D61:IV61 H62:J62 A64 H64:J64 H63:J63 X6:IV9 A8:O9 A40:A55 C40:J55 L56:U56 L40:O55 Q7:U7 Z40:IV42 X43:X46 Z43:IV46 A67 C67:J67 L62:M62 L64:M64 L63:M63 L67:M67 O62:IV62 O64:IV64 O63:V63 O67:IV67 A68:J68 O68:IV68 A88:IV90 A86:J86 O86:IV86 A5:K5 N5:IV5 N60:IV60 A71:K71 N71:IV71 A80:K80 N80:IV80 A87:K87 N87:IV87 A93:J93 O93:IV93 A91:K91 O91:IV91 A77:J77 O77:IV77 Z57:IV57 A120:IV65536 A99:V99 X99:IV99 A100:V119 X100:IV119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:S60"/>
  <sheetViews>
    <sheetView zoomScale="85" zoomScaleNormal="85" workbookViewId="0">
      <selection activeCell="P6" sqref="P6"/>
    </sheetView>
  </sheetViews>
  <sheetFormatPr defaultColWidth="10.54296875" defaultRowHeight="15" customHeight="1" x14ac:dyDescent="0.35"/>
  <cols>
    <col min="1" max="2" width="3.7265625" style="78" customWidth="1"/>
    <col min="3" max="3" width="40.7265625" style="78" customWidth="1"/>
    <col min="4" max="4" width="10.7265625" style="110" customWidth="1"/>
    <col min="5" max="5" width="13.26953125" style="110" bestFit="1" customWidth="1"/>
    <col min="6" max="6" width="9.81640625" style="110" bestFit="1" customWidth="1"/>
    <col min="7" max="7" width="16.7265625" style="78" customWidth="1"/>
    <col min="8" max="9" width="3.7265625" style="78" customWidth="1"/>
    <col min="10" max="11" width="22.453125" style="78" customWidth="1"/>
    <col min="12" max="12" width="9.81640625" style="78" customWidth="1"/>
    <col min="13" max="13" width="10.54296875" style="110" customWidth="1"/>
    <col min="14" max="14" width="16.7265625" style="78" customWidth="1"/>
    <col min="15" max="16" width="9.1796875" style="78" customWidth="1"/>
    <col min="17" max="17" width="9.81640625" style="78" bestFit="1" customWidth="1"/>
    <col min="18" max="18" width="12.54296875" style="78" bestFit="1" customWidth="1"/>
    <col min="19" max="19" width="14.453125" style="78" bestFit="1" customWidth="1"/>
    <col min="20" max="247" width="9.1796875" style="78" customWidth="1"/>
    <col min="248" max="248" width="3.7265625" style="78" customWidth="1"/>
    <col min="249" max="249" width="29.7265625" style="78" customWidth="1"/>
    <col min="250" max="250" width="6.26953125" style="78" customWidth="1"/>
    <col min="251" max="251" width="9.26953125" style="78" bestFit="1" customWidth="1"/>
    <col min="252" max="252" width="16.7265625" style="78" customWidth="1"/>
    <col min="253" max="253" width="3.7265625" style="78" customWidth="1"/>
    <col min="254" max="254" width="29.7265625" style="78" customWidth="1"/>
    <col min="255" max="255" width="6.54296875" style="78" customWidth="1"/>
    <col min="256" max="16384" width="10.54296875" style="78"/>
  </cols>
  <sheetData>
    <row r="1" spans="1:19" ht="15" customHeight="1" x14ac:dyDescent="0.35">
      <c r="A1" s="53"/>
    </row>
    <row r="2" spans="1:19" ht="15" customHeight="1" x14ac:dyDescent="0.35">
      <c r="B2" s="663" t="s">
        <v>927</v>
      </c>
      <c r="C2" s="663"/>
      <c r="D2" s="663"/>
      <c r="E2" s="663"/>
      <c r="F2" s="663"/>
      <c r="G2" s="663"/>
      <c r="I2" s="663" t="str">
        <f>B2</f>
        <v>AQUECIMENTO SOLAR DE ÁGUA - EX ANTE</v>
      </c>
      <c r="J2" s="663"/>
      <c r="K2" s="663"/>
      <c r="L2" s="663"/>
      <c r="M2" s="663"/>
      <c r="N2" s="663"/>
    </row>
    <row r="3" spans="1:19" ht="15" customHeight="1" x14ac:dyDescent="0.35">
      <c r="B3" s="663" t="s">
        <v>989</v>
      </c>
      <c r="C3" s="663"/>
      <c r="D3" s="663"/>
      <c r="E3" s="663"/>
      <c r="F3" s="663"/>
      <c r="G3" s="663"/>
      <c r="I3" s="896" t="s">
        <v>990</v>
      </c>
      <c r="J3" s="896"/>
      <c r="K3" s="896"/>
      <c r="L3" s="896"/>
      <c r="M3" s="896"/>
      <c r="N3" s="896"/>
      <c r="P3" s="625" t="s">
        <v>3029</v>
      </c>
      <c r="Q3" s="625" t="s">
        <v>3102</v>
      </c>
      <c r="R3" s="625" t="s">
        <v>646</v>
      </c>
      <c r="S3" s="625" t="s">
        <v>3103</v>
      </c>
    </row>
    <row r="4" spans="1:19" ht="15" customHeight="1" x14ac:dyDescent="0.35">
      <c r="B4" s="266"/>
      <c r="C4" s="342" t="s">
        <v>749</v>
      </c>
      <c r="D4" s="898"/>
      <c r="E4" s="898"/>
      <c r="F4" s="898"/>
      <c r="G4" s="899"/>
      <c r="I4" s="256">
        <v>1</v>
      </c>
      <c r="J4" s="900" t="s">
        <v>1085</v>
      </c>
      <c r="K4" s="900"/>
      <c r="L4" s="343"/>
      <c r="M4" s="344" t="s">
        <v>750</v>
      </c>
      <c r="N4" s="9"/>
      <c r="P4" s="622"/>
      <c r="Q4" s="23"/>
      <c r="R4" s="628" t="str">
        <f>IFERROR(($G$24/Solar[[#Totals],[QTD]])*Solar[[#This Row],[QTD]],"")</f>
        <v/>
      </c>
      <c r="S4" s="628" t="str">
        <f>IFERROR(($G$22/Solar[[#Totals],[QTD]])*Solar[[#This Row],[QTD]],"")</f>
        <v/>
      </c>
    </row>
    <row r="5" spans="1:19" ht="15" customHeight="1" x14ac:dyDescent="0.35">
      <c r="B5" s="266"/>
      <c r="C5" s="346" t="s">
        <v>1083</v>
      </c>
      <c r="D5" s="898"/>
      <c r="E5" s="898"/>
      <c r="F5" s="898"/>
      <c r="G5" s="899"/>
      <c r="I5" s="256">
        <v>2</v>
      </c>
      <c r="J5" s="900" t="s">
        <v>801</v>
      </c>
      <c r="K5" s="900"/>
      <c r="L5" s="343"/>
      <c r="M5" s="344" t="s">
        <v>744</v>
      </c>
      <c r="N5" s="9"/>
      <c r="P5" s="622"/>
      <c r="Q5" s="23"/>
      <c r="R5" s="628" t="str">
        <f>IFERROR(($G$24/Solar[[#Totals],[QTD]])*Solar[[#This Row],[QTD]],"")</f>
        <v/>
      </c>
      <c r="S5" s="628" t="str">
        <f>IFERROR(($G$22/Solar[[#Totals],[QTD]])*Solar[[#This Row],[QTD]],"")</f>
        <v/>
      </c>
    </row>
    <row r="6" spans="1:19" ht="15" customHeight="1" x14ac:dyDescent="0.35">
      <c r="B6" s="266"/>
      <c r="C6" s="261" t="s">
        <v>751</v>
      </c>
      <c r="D6" s="262"/>
      <c r="E6" s="267" t="s">
        <v>765</v>
      </c>
      <c r="F6" s="347" t="s">
        <v>797</v>
      </c>
      <c r="G6" s="12"/>
      <c r="I6" s="256">
        <v>3</v>
      </c>
      <c r="J6" s="900" t="s">
        <v>796</v>
      </c>
      <c r="K6" s="900"/>
      <c r="L6" s="267" t="s">
        <v>57</v>
      </c>
      <c r="M6" s="344" t="s">
        <v>746</v>
      </c>
      <c r="N6" s="11"/>
      <c r="P6" s="622"/>
      <c r="Q6" s="23"/>
      <c r="R6" s="628" t="str">
        <f>IFERROR(($G$24/Solar[[#Totals],[QTD]])*Solar[[#This Row],[QTD]],"")</f>
        <v/>
      </c>
      <c r="S6" s="628" t="str">
        <f>IFERROR(($G$22/Solar[[#Totals],[QTD]])*Solar[[#This Row],[QTD]],"")</f>
        <v/>
      </c>
    </row>
    <row r="7" spans="1:19" ht="15" customHeight="1" x14ac:dyDescent="0.35">
      <c r="B7" s="266"/>
      <c r="C7" s="261" t="s">
        <v>752</v>
      </c>
      <c r="D7" s="262"/>
      <c r="E7" s="267" t="s">
        <v>126</v>
      </c>
      <c r="F7" s="347" t="s">
        <v>1084</v>
      </c>
      <c r="G7" s="12"/>
      <c r="I7" s="256">
        <v>4</v>
      </c>
      <c r="J7" s="900" t="s">
        <v>1091</v>
      </c>
      <c r="K7" s="900"/>
      <c r="L7" s="267" t="s">
        <v>57</v>
      </c>
      <c r="M7" s="344" t="s">
        <v>799</v>
      </c>
      <c r="N7" s="15"/>
      <c r="P7" s="622"/>
      <c r="Q7" s="23"/>
      <c r="R7" s="628" t="str">
        <f>IFERROR(($G$24/Solar[[#Totals],[QTD]])*Solar[[#This Row],[QTD]],"")</f>
        <v/>
      </c>
      <c r="S7" s="628" t="str">
        <f>IFERROR(($G$22/Solar[[#Totals],[QTD]])*Solar[[#This Row],[QTD]],"")</f>
        <v/>
      </c>
    </row>
    <row r="8" spans="1:19" ht="15" customHeight="1" x14ac:dyDescent="0.35">
      <c r="B8" s="266"/>
      <c r="C8" s="351" t="s">
        <v>756</v>
      </c>
      <c r="D8" s="262"/>
      <c r="E8" s="267" t="s">
        <v>71</v>
      </c>
      <c r="F8" s="347" t="s">
        <v>757</v>
      </c>
      <c r="G8" s="13"/>
      <c r="I8" s="256">
        <v>5</v>
      </c>
      <c r="J8" s="900" t="s">
        <v>60</v>
      </c>
      <c r="K8" s="900"/>
      <c r="L8" s="343"/>
      <c r="M8" s="344" t="s">
        <v>1087</v>
      </c>
      <c r="N8" s="353">
        <f>IF(OR(N16="",N17="",N18=""),0.1,((N16*N17)/(N18*180)))</f>
        <v>0.1</v>
      </c>
      <c r="P8" s="622"/>
      <c r="Q8" s="23"/>
      <c r="R8" s="628" t="str">
        <f>IFERROR(($G$24/Solar[[#Totals],[QTD]])*Solar[[#This Row],[QTD]],"")</f>
        <v/>
      </c>
      <c r="S8" s="628" t="str">
        <f>IFERROR(($G$22/Solar[[#Totals],[QTD]])*Solar[[#This Row],[QTD]],"")</f>
        <v/>
      </c>
    </row>
    <row r="9" spans="1:19" ht="15" customHeight="1" x14ac:dyDescent="0.35">
      <c r="B9" s="266"/>
      <c r="C9" s="354" t="s">
        <v>759</v>
      </c>
      <c r="D9" s="354"/>
      <c r="E9" s="355" t="s">
        <v>793</v>
      </c>
      <c r="F9" s="347" t="s">
        <v>760</v>
      </c>
      <c r="G9" s="356">
        <f>IF(G6=0,0,G7/G6)</f>
        <v>0</v>
      </c>
      <c r="I9" s="256">
        <v>6</v>
      </c>
      <c r="J9" s="900" t="s">
        <v>737</v>
      </c>
      <c r="K9" s="900"/>
      <c r="L9" s="343"/>
      <c r="M9" s="357" t="s">
        <v>738</v>
      </c>
      <c r="N9" s="353">
        <v>0.6</v>
      </c>
      <c r="P9" s="622"/>
      <c r="Q9" s="23"/>
      <c r="R9" s="628" t="str">
        <f>IFERROR(($G$24/Solar[[#Totals],[QTD]])*Solar[[#This Row],[QTD]],"")</f>
        <v/>
      </c>
      <c r="S9" s="628" t="str">
        <f>IFERROR(($G$22/Solar[[#Totals],[QTD]])*Solar[[#This Row],[QTD]],"")</f>
        <v/>
      </c>
    </row>
    <row r="10" spans="1:19" ht="15" customHeight="1" x14ac:dyDescent="0.35">
      <c r="B10" s="266"/>
      <c r="C10" s="351" t="s">
        <v>1086</v>
      </c>
      <c r="D10" s="262"/>
      <c r="E10" s="267" t="s">
        <v>765</v>
      </c>
      <c r="F10" s="347" t="s">
        <v>762</v>
      </c>
      <c r="G10" s="356">
        <f>IF(OR(N14="",G9="",N4=""),0,(G24*1000)/(12*N14*G9*N4))</f>
        <v>0</v>
      </c>
      <c r="I10" s="256">
        <v>7</v>
      </c>
      <c r="J10" s="900" t="s">
        <v>1090</v>
      </c>
      <c r="K10" s="900"/>
      <c r="L10" s="343"/>
      <c r="M10" s="344" t="s">
        <v>740</v>
      </c>
      <c r="N10" s="9"/>
      <c r="P10" s="622"/>
      <c r="Q10" s="23"/>
      <c r="R10" s="628" t="str">
        <f>IFERROR(($G$24/Solar[[#Totals],[QTD]])*Solar[[#This Row],[QTD]],"")</f>
        <v/>
      </c>
      <c r="S10" s="628" t="str">
        <f>IFERROR(($G$22/Solar[[#Totals],[QTD]])*Solar[[#This Row],[QTD]],"")</f>
        <v/>
      </c>
    </row>
    <row r="11" spans="1:19" ht="15" customHeight="1" x14ac:dyDescent="0.35">
      <c r="B11" s="266"/>
      <c r="C11" s="261" t="s">
        <v>826</v>
      </c>
      <c r="D11" s="358"/>
      <c r="E11" s="359"/>
      <c r="F11" s="347" t="s">
        <v>798</v>
      </c>
      <c r="G11" s="360">
        <f>IF(OR(G6=0,G10=0,G10=""),0,IF(INT((G10/G6-0.09)-0.5)=0,1,INT((G10/G6-0.09))))</f>
        <v>0</v>
      </c>
      <c r="I11" s="256">
        <v>8</v>
      </c>
      <c r="J11" s="900" t="s">
        <v>741</v>
      </c>
      <c r="K11" s="900"/>
      <c r="L11" s="267" t="s">
        <v>743</v>
      </c>
      <c r="M11" s="344" t="s">
        <v>742</v>
      </c>
      <c r="N11" s="9"/>
      <c r="P11" s="622"/>
      <c r="Q11" s="23"/>
      <c r="R11" s="628" t="str">
        <f>IFERROR(($G$24/Solar[[#Totals],[QTD]])*Solar[[#This Row],[QTD]],"")</f>
        <v/>
      </c>
      <c r="S11" s="628" t="str">
        <f>IFERROR(($G$22/Solar[[#Totals],[QTD]])*Solar[[#This Row],[QTD]],"")</f>
        <v/>
      </c>
    </row>
    <row r="12" spans="1:19" ht="15" customHeight="1" x14ac:dyDescent="0.35">
      <c r="B12" s="896" t="s">
        <v>991</v>
      </c>
      <c r="C12" s="896"/>
      <c r="D12" s="896"/>
      <c r="E12" s="896"/>
      <c r="F12" s="896"/>
      <c r="G12" s="896"/>
      <c r="I12" s="256"/>
      <c r="J12" s="900" t="s">
        <v>747</v>
      </c>
      <c r="K12" s="900"/>
      <c r="L12" s="267" t="s">
        <v>766</v>
      </c>
      <c r="M12" s="344" t="s">
        <v>748</v>
      </c>
      <c r="N12" s="9"/>
      <c r="P12" s="622"/>
      <c r="Q12" s="23"/>
      <c r="R12" s="628" t="str">
        <f>IFERROR(($G$24/Solar[[#Totals],[QTD]])*Solar[[#This Row],[QTD]],"")</f>
        <v/>
      </c>
      <c r="S12" s="628" t="str">
        <f>IFERROR(($G$22/Solar[[#Totals],[QTD]])*Solar[[#This Row],[QTD]],"")</f>
        <v/>
      </c>
    </row>
    <row r="13" spans="1:19" ht="15" customHeight="1" x14ac:dyDescent="0.35">
      <c r="B13" s="266"/>
      <c r="C13" s="346" t="s">
        <v>823</v>
      </c>
      <c r="D13" s="897"/>
      <c r="E13" s="898"/>
      <c r="F13" s="898"/>
      <c r="G13" s="899"/>
      <c r="I13" s="256"/>
      <c r="J13" s="900" t="s">
        <v>755</v>
      </c>
      <c r="K13" s="900"/>
      <c r="L13" s="343"/>
      <c r="M13" s="903"/>
      <c r="N13" s="904"/>
      <c r="O13" s="28"/>
      <c r="P13" s="622"/>
      <c r="Q13" s="23"/>
      <c r="R13" s="628" t="str">
        <f>IFERROR(($G$24/Solar[[#Totals],[QTD]])*Solar[[#This Row],[QTD]],"")</f>
        <v/>
      </c>
      <c r="S13" s="628" t="str">
        <f>IFERROR(($G$22/Solar[[#Totals],[QTD]])*Solar[[#This Row],[QTD]],"")</f>
        <v/>
      </c>
    </row>
    <row r="14" spans="1:19" ht="15" customHeight="1" x14ac:dyDescent="0.35">
      <c r="B14" s="266"/>
      <c r="C14" s="346" t="s">
        <v>824</v>
      </c>
      <c r="D14" s="897"/>
      <c r="E14" s="898"/>
      <c r="F14" s="898"/>
      <c r="G14" s="899"/>
      <c r="I14" s="256"/>
      <c r="J14" s="900" t="s">
        <v>732</v>
      </c>
      <c r="K14" s="900"/>
      <c r="L14" s="343"/>
      <c r="M14" s="344" t="s">
        <v>758</v>
      </c>
      <c r="N14" s="39"/>
      <c r="P14" s="622"/>
      <c r="Q14" s="23"/>
      <c r="R14" s="628" t="str">
        <f>IFERROR(($G$24/Solar[[#Totals],[QTD]])*Solar[[#This Row],[QTD]],"")</f>
        <v/>
      </c>
      <c r="S14" s="628" t="str">
        <f>IFERROR(($G$22/Solar[[#Totals],[QTD]])*Solar[[#This Row],[QTD]],"")</f>
        <v/>
      </c>
    </row>
    <row r="15" spans="1:19" ht="15" customHeight="1" x14ac:dyDescent="0.35">
      <c r="B15" s="266"/>
      <c r="C15" s="261" t="s">
        <v>753</v>
      </c>
      <c r="D15" s="262"/>
      <c r="E15" s="267" t="s">
        <v>794</v>
      </c>
      <c r="F15" s="344" t="s">
        <v>754</v>
      </c>
      <c r="G15" s="15"/>
      <c r="I15" s="896" t="s">
        <v>1088</v>
      </c>
      <c r="J15" s="896"/>
      <c r="K15" s="896"/>
      <c r="L15" s="896"/>
      <c r="M15" s="896"/>
      <c r="N15" s="896"/>
      <c r="P15" s="622"/>
      <c r="Q15" s="23"/>
      <c r="R15" s="628" t="str">
        <f>IFERROR(($G$24/Solar[[#Totals],[QTD]])*Solar[[#This Row],[QTD]],"")</f>
        <v/>
      </c>
      <c r="S15" s="628" t="str">
        <f>IFERROR(($G$22/Solar[[#Totals],[QTD]])*Solar[[#This Row],[QTD]],"")</f>
        <v/>
      </c>
    </row>
    <row r="16" spans="1:19" ht="15" customHeight="1" x14ac:dyDescent="0.35">
      <c r="B16" s="266"/>
      <c r="C16" s="351" t="s">
        <v>825</v>
      </c>
      <c r="D16" s="262"/>
      <c r="E16" s="267" t="s">
        <v>795</v>
      </c>
      <c r="F16" s="344" t="s">
        <v>761</v>
      </c>
      <c r="G16" s="12"/>
      <c r="I16" s="256"/>
      <c r="J16" s="905" t="s">
        <v>739</v>
      </c>
      <c r="K16" s="905"/>
      <c r="L16" s="362"/>
      <c r="M16" s="363" t="s">
        <v>1285</v>
      </c>
      <c r="N16" s="14"/>
      <c r="P16" s="622"/>
      <c r="Q16" s="23"/>
      <c r="R16" s="628" t="str">
        <f>IFERROR(($G$24/Solar[[#Totals],[QTD]])*Solar[[#This Row],[QTD]],"")</f>
        <v/>
      </c>
      <c r="S16" s="628" t="str">
        <f>IFERROR(($G$22/Solar[[#Totals],[QTD]])*Solar[[#This Row],[QTD]],"")</f>
        <v/>
      </c>
    </row>
    <row r="17" spans="2:19" ht="15" customHeight="1" x14ac:dyDescent="0.35">
      <c r="B17" s="266"/>
      <c r="C17" s="261" t="s">
        <v>763</v>
      </c>
      <c r="D17" s="365"/>
      <c r="E17" s="355" t="s">
        <v>794</v>
      </c>
      <c r="F17" s="344" t="s">
        <v>827</v>
      </c>
      <c r="G17" s="356">
        <f>N10*N12*N11</f>
        <v>0</v>
      </c>
      <c r="I17" s="256"/>
      <c r="J17" s="905" t="s">
        <v>741</v>
      </c>
      <c r="K17" s="905"/>
      <c r="L17" s="366" t="s">
        <v>743</v>
      </c>
      <c r="M17" s="363" t="s">
        <v>1286</v>
      </c>
      <c r="N17" s="8"/>
      <c r="P17" s="622"/>
      <c r="Q17" s="23"/>
      <c r="R17" s="628" t="str">
        <f>IFERROR(($G$24/Solar[[#Totals],[QTD]])*Solar[[#This Row],[QTD]],"")</f>
        <v/>
      </c>
      <c r="S17" s="628" t="str">
        <f>IFERROR(($G$22/Solar[[#Totals],[QTD]])*Solar[[#This Row],[QTD]],"")</f>
        <v/>
      </c>
    </row>
    <row r="18" spans="2:19" ht="15" customHeight="1" x14ac:dyDescent="0.35">
      <c r="B18" s="266"/>
      <c r="C18" s="261" t="s">
        <v>764</v>
      </c>
      <c r="D18" s="368"/>
      <c r="E18" s="369"/>
      <c r="F18" s="344" t="s">
        <v>800</v>
      </c>
      <c r="G18" s="370">
        <f>IF(OR(G15="",G15=0),0,IF((INT(((N12*N11*N10/G15)-0.05)))=0,1,INT(((N12*N11*N10/G15)))))</f>
        <v>0</v>
      </c>
      <c r="I18" s="256"/>
      <c r="J18" s="905" t="s">
        <v>745</v>
      </c>
      <c r="K18" s="905"/>
      <c r="L18" s="362"/>
      <c r="M18" s="363" t="s">
        <v>1287</v>
      </c>
      <c r="N18" s="10"/>
      <c r="P18" s="622"/>
      <c r="Q18" s="23"/>
      <c r="R18" s="628" t="str">
        <f>IFERROR(($G$24/Solar[[#Totals],[QTD]])*Solar[[#This Row],[QTD]],"")</f>
        <v/>
      </c>
      <c r="S18" s="628" t="str">
        <f>IFERROR(($G$22/Solar[[#Totals],[QTD]])*Solar[[#This Row],[QTD]],"")</f>
        <v/>
      </c>
    </row>
    <row r="19" spans="2:19" ht="15" customHeight="1" x14ac:dyDescent="0.35">
      <c r="D19" s="78"/>
      <c r="E19" s="78"/>
      <c r="F19" s="78"/>
      <c r="P19" s="622"/>
      <c r="Q19" s="23"/>
      <c r="R19" s="628" t="str">
        <f>IFERROR(($G$24/Solar[[#Totals],[QTD]])*Solar[[#This Row],[QTD]],"")</f>
        <v/>
      </c>
      <c r="S19" s="628" t="str">
        <f>IFERROR(($G$22/Solar[[#Totals],[QTD]])*Solar[[#This Row],[QTD]],"")</f>
        <v/>
      </c>
    </row>
    <row r="20" spans="2:19" ht="15" customHeight="1" x14ac:dyDescent="0.35">
      <c r="B20" s="766" t="s">
        <v>992</v>
      </c>
      <c r="C20" s="767"/>
      <c r="D20" s="767"/>
      <c r="E20" s="767"/>
      <c r="F20" s="767"/>
      <c r="G20" s="768"/>
      <c r="I20" s="901" t="s">
        <v>834</v>
      </c>
      <c r="J20" s="902"/>
      <c r="K20" s="901" t="s">
        <v>836</v>
      </c>
      <c r="L20" s="902"/>
      <c r="P20" s="622"/>
      <c r="Q20" s="23"/>
      <c r="R20" s="628" t="str">
        <f>IFERROR(($G$24/Solar[[#Totals],[QTD]])*Solar[[#This Row],[QTD]],"")</f>
        <v/>
      </c>
      <c r="S20" s="628" t="str">
        <f>IFERROR(($G$22/Solar[[#Totals],[QTD]])*Solar[[#This Row],[QTD]],"")</f>
        <v/>
      </c>
    </row>
    <row r="21" spans="2:19" ht="15" customHeight="1" x14ac:dyDescent="0.35">
      <c r="B21" s="256"/>
      <c r="C21" s="285"/>
      <c r="D21" s="285"/>
      <c r="E21" s="285"/>
      <c r="F21" s="283"/>
      <c r="G21" s="259" t="s">
        <v>51</v>
      </c>
      <c r="I21" s="907" t="s">
        <v>835</v>
      </c>
      <c r="J21" s="908"/>
      <c r="K21" s="907" t="s">
        <v>837</v>
      </c>
      <c r="L21" s="908"/>
      <c r="P21" s="622"/>
      <c r="Q21" s="23"/>
      <c r="R21" s="628" t="str">
        <f>IFERROR(($G$24/Solar[[#Totals],[QTD]])*Solar[[#This Row],[QTD]],"")</f>
        <v/>
      </c>
      <c r="S21" s="628" t="str">
        <f>IFERROR(($G$22/Solar[[#Totals],[QTD]])*Solar[[#This Row],[QTD]],"")</f>
        <v/>
      </c>
    </row>
    <row r="22" spans="2:19" ht="15" customHeight="1" x14ac:dyDescent="0.35">
      <c r="B22" s="885">
        <v>9</v>
      </c>
      <c r="C22" s="286" t="s">
        <v>70</v>
      </c>
      <c r="D22" s="372"/>
      <c r="E22" s="909" t="s">
        <v>5</v>
      </c>
      <c r="F22" s="919" t="s">
        <v>49</v>
      </c>
      <c r="G22" s="917">
        <f>(N4*N5*N8*(N6-N7))/1000</f>
        <v>0</v>
      </c>
      <c r="I22" s="906">
        <v>100</v>
      </c>
      <c r="J22" s="906"/>
      <c r="K22" s="906" t="s">
        <v>828</v>
      </c>
      <c r="L22" s="906"/>
      <c r="P22" s="622"/>
      <c r="Q22" s="23"/>
      <c r="R22" s="628" t="str">
        <f>IFERROR(($G$24/Solar[[#Totals],[QTD]])*Solar[[#This Row],[QTD]],"")</f>
        <v/>
      </c>
      <c r="S22" s="628" t="str">
        <f>IFERROR(($G$22/Solar[[#Totals],[QTD]])*Solar[[#This Row],[QTD]],"")</f>
        <v/>
      </c>
    </row>
    <row r="23" spans="2:19" ht="15" customHeight="1" x14ac:dyDescent="0.35">
      <c r="B23" s="887"/>
      <c r="C23" s="288" t="s">
        <v>124</v>
      </c>
      <c r="D23" s="289">
        <f>'Escolha tarifa'!E18</f>
        <v>1835.19</v>
      </c>
      <c r="E23" s="910"/>
      <c r="F23" s="920"/>
      <c r="G23" s="918"/>
      <c r="I23" s="906">
        <v>150</v>
      </c>
      <c r="J23" s="906"/>
      <c r="K23" s="906" t="s">
        <v>829</v>
      </c>
      <c r="L23" s="906"/>
      <c r="P23" s="622"/>
      <c r="Q23" s="23"/>
      <c r="R23" s="628" t="str">
        <f>IFERROR(($G$24/Solar[[#Totals],[QTD]])*Solar[[#This Row],[QTD]],"")</f>
        <v/>
      </c>
      <c r="S23" s="629" t="str">
        <f>IFERROR(($G$22/Solar[[#Totals],[QTD]])*Solar[[#This Row],[QTD]],"")</f>
        <v/>
      </c>
    </row>
    <row r="24" spans="2:19" ht="15" customHeight="1" x14ac:dyDescent="0.35">
      <c r="B24" s="885">
        <v>10</v>
      </c>
      <c r="C24" s="286" t="s">
        <v>72</v>
      </c>
      <c r="D24" s="372"/>
      <c r="E24" s="909" t="s">
        <v>4</v>
      </c>
      <c r="F24" s="919" t="s">
        <v>48</v>
      </c>
      <c r="G24" s="915">
        <f>(N6*N4*N10*N11*N9*365)/(60*1000000)</f>
        <v>0</v>
      </c>
      <c r="I24" s="906">
        <v>200</v>
      </c>
      <c r="J24" s="906"/>
      <c r="K24" s="906" t="s">
        <v>830</v>
      </c>
      <c r="L24" s="906"/>
      <c r="P24" s="626" t="s">
        <v>569</v>
      </c>
      <c r="Q24" s="627">
        <f>SUBTOTAL(109,Solar[QTD])</f>
        <v>0</v>
      </c>
      <c r="R24" s="630">
        <f>SUBTOTAL(109,Solar[Energia])</f>
        <v>0</v>
      </c>
      <c r="S24" s="630">
        <f>SUBTOTAL(109,Solar[Demanda])</f>
        <v>0</v>
      </c>
    </row>
    <row r="25" spans="2:19" ht="15" customHeight="1" x14ac:dyDescent="0.35">
      <c r="B25" s="887"/>
      <c r="C25" s="288" t="s">
        <v>123</v>
      </c>
      <c r="D25" s="289">
        <f>'Escolha tarifa'!D18</f>
        <v>659.31</v>
      </c>
      <c r="E25" s="910"/>
      <c r="F25" s="920"/>
      <c r="G25" s="916"/>
      <c r="I25" s="906">
        <v>300</v>
      </c>
      <c r="J25" s="906"/>
      <c r="K25" s="906" t="s">
        <v>831</v>
      </c>
      <c r="L25" s="906"/>
    </row>
    <row r="26" spans="2:19" ht="15" customHeight="1" x14ac:dyDescent="0.35">
      <c r="B26" s="292"/>
      <c r="C26" s="293" t="s">
        <v>953</v>
      </c>
      <c r="D26" s="373"/>
      <c r="E26" s="294" t="s">
        <v>125</v>
      </c>
      <c r="F26" s="295" t="s">
        <v>951</v>
      </c>
      <c r="G26" s="296">
        <f>G22*D23+G24*D25</f>
        <v>0</v>
      </c>
      <c r="I26" s="906">
        <v>400</v>
      </c>
      <c r="J26" s="906"/>
      <c r="K26" s="906" t="s">
        <v>832</v>
      </c>
      <c r="L26" s="906"/>
      <c r="Q26" s="78" t="s">
        <v>3104</v>
      </c>
    </row>
    <row r="27" spans="2:19" ht="15" customHeight="1" x14ac:dyDescent="0.35">
      <c r="B27" s="292"/>
      <c r="C27" s="293" t="s">
        <v>1467</v>
      </c>
      <c r="D27" s="373"/>
      <c r="E27" s="294" t="s">
        <v>125</v>
      </c>
      <c r="F27" s="295" t="s">
        <v>1469</v>
      </c>
      <c r="G27" s="296">
        <f>G24*D25</f>
        <v>0</v>
      </c>
      <c r="I27" s="110"/>
      <c r="J27" s="110"/>
      <c r="K27" s="110"/>
      <c r="L27" s="110"/>
    </row>
    <row r="28" spans="2:19" ht="15" customHeight="1" x14ac:dyDescent="0.35">
      <c r="B28" s="292"/>
      <c r="C28" s="293" t="s">
        <v>1468</v>
      </c>
      <c r="D28" s="373"/>
      <c r="E28" s="294" t="s">
        <v>125</v>
      </c>
      <c r="F28" s="295" t="s">
        <v>1470</v>
      </c>
      <c r="G28" s="296">
        <f>G22*D23</f>
        <v>0</v>
      </c>
      <c r="I28" s="110"/>
      <c r="J28" s="110"/>
      <c r="K28" s="110"/>
      <c r="L28" s="110"/>
    </row>
    <row r="29" spans="2:19" ht="15" customHeight="1" x14ac:dyDescent="0.35">
      <c r="B29" s="110"/>
      <c r="D29" s="78"/>
      <c r="E29" s="78"/>
      <c r="F29" s="253"/>
      <c r="G29" s="254"/>
      <c r="M29" s="78"/>
    </row>
    <row r="30" spans="2:19" ht="15" customHeight="1" x14ac:dyDescent="0.45">
      <c r="B30" s="110"/>
      <c r="D30" s="78"/>
      <c r="E30" s="220" t="s">
        <v>1245</v>
      </c>
      <c r="F30" s="221"/>
      <c r="G30" s="222">
        <f>RCB!$G$11</f>
        <v>0</v>
      </c>
      <c r="I30" s="220" t="s">
        <v>1246</v>
      </c>
      <c r="J30" s="221"/>
      <c r="K30" s="222">
        <f>RCB!$J$11</f>
        <v>0</v>
      </c>
      <c r="M30" s="78"/>
    </row>
    <row r="31" spans="2:19" ht="15" customHeight="1" x14ac:dyDescent="0.45">
      <c r="B31" s="110"/>
      <c r="D31" s="78"/>
      <c r="E31" s="220" t="s">
        <v>1231</v>
      </c>
      <c r="F31" s="221"/>
      <c r="G31" s="222">
        <f>RCB!$H$7</f>
        <v>0</v>
      </c>
      <c r="I31" s="220" t="s">
        <v>1230</v>
      </c>
      <c r="J31" s="221"/>
      <c r="K31" s="222">
        <f>RCB!$K$7</f>
        <v>0</v>
      </c>
      <c r="M31" s="78"/>
    </row>
    <row r="33" spans="2:14" ht="15" hidden="1" customHeight="1" x14ac:dyDescent="0.35">
      <c r="B33" s="773" t="s">
        <v>928</v>
      </c>
      <c r="C33" s="773"/>
      <c r="D33" s="773"/>
      <c r="E33" s="773"/>
      <c r="F33" s="773"/>
      <c r="G33" s="773"/>
      <c r="I33" s="773" t="str">
        <f>B33</f>
        <v>AQUECIMENTO SOLAR DE ÁGUA - EX POST</v>
      </c>
      <c r="J33" s="773"/>
      <c r="K33" s="773"/>
      <c r="L33" s="773"/>
      <c r="M33" s="773"/>
      <c r="N33" s="773"/>
    </row>
    <row r="34" spans="2:14" ht="15" hidden="1" customHeight="1" x14ac:dyDescent="0.35">
      <c r="B34" s="773" t="s">
        <v>993</v>
      </c>
      <c r="C34" s="773"/>
      <c r="D34" s="773"/>
      <c r="E34" s="773"/>
      <c r="F34" s="773"/>
      <c r="G34" s="773"/>
      <c r="I34" s="914" t="s">
        <v>994</v>
      </c>
      <c r="J34" s="914"/>
      <c r="K34" s="914"/>
      <c r="L34" s="914"/>
      <c r="M34" s="914"/>
      <c r="N34" s="914"/>
    </row>
    <row r="35" spans="2:14" ht="15" hidden="1" customHeight="1" x14ac:dyDescent="0.35">
      <c r="B35" s="374"/>
      <c r="C35" s="375" t="s">
        <v>749</v>
      </c>
      <c r="D35" s="911"/>
      <c r="E35" s="911"/>
      <c r="F35" s="911"/>
      <c r="G35" s="912"/>
      <c r="I35" s="299">
        <v>11</v>
      </c>
      <c r="J35" s="913" t="s">
        <v>1085</v>
      </c>
      <c r="K35" s="913"/>
      <c r="L35" s="376"/>
      <c r="M35" s="377" t="s">
        <v>750</v>
      </c>
      <c r="N35" s="345"/>
    </row>
    <row r="36" spans="2:14" ht="15" hidden="1" customHeight="1" x14ac:dyDescent="0.35">
      <c r="B36" s="374"/>
      <c r="C36" s="378" t="s">
        <v>1083</v>
      </c>
      <c r="D36" s="911"/>
      <c r="E36" s="911"/>
      <c r="F36" s="911"/>
      <c r="G36" s="912"/>
      <c r="I36" s="299">
        <v>12</v>
      </c>
      <c r="J36" s="913" t="s">
        <v>801</v>
      </c>
      <c r="K36" s="913"/>
      <c r="L36" s="376"/>
      <c r="M36" s="377" t="s">
        <v>744</v>
      </c>
      <c r="N36" s="345"/>
    </row>
    <row r="37" spans="2:14" ht="15" hidden="1" customHeight="1" x14ac:dyDescent="0.35">
      <c r="B37" s="374"/>
      <c r="C37" s="304" t="s">
        <v>751</v>
      </c>
      <c r="D37" s="305"/>
      <c r="E37" s="313" t="s">
        <v>765</v>
      </c>
      <c r="F37" s="379" t="s">
        <v>797</v>
      </c>
      <c r="G37" s="348"/>
      <c r="I37" s="299">
        <v>13</v>
      </c>
      <c r="J37" s="913" t="s">
        <v>796</v>
      </c>
      <c r="K37" s="913"/>
      <c r="L37" s="313" t="s">
        <v>57</v>
      </c>
      <c r="M37" s="377" t="s">
        <v>746</v>
      </c>
      <c r="N37" s="349"/>
    </row>
    <row r="38" spans="2:14" ht="15" hidden="1" customHeight="1" x14ac:dyDescent="0.35">
      <c r="B38" s="374"/>
      <c r="C38" s="304" t="s">
        <v>752</v>
      </c>
      <c r="D38" s="305"/>
      <c r="E38" s="313" t="s">
        <v>126</v>
      </c>
      <c r="F38" s="379" t="s">
        <v>1084</v>
      </c>
      <c r="G38" s="348"/>
      <c r="I38" s="299">
        <v>14</v>
      </c>
      <c r="J38" s="913" t="s">
        <v>1091</v>
      </c>
      <c r="K38" s="913"/>
      <c r="L38" s="313" t="s">
        <v>57</v>
      </c>
      <c r="M38" s="377" t="s">
        <v>799</v>
      </c>
      <c r="N38" s="350"/>
    </row>
    <row r="39" spans="2:14" ht="15" hidden="1" customHeight="1" x14ac:dyDescent="0.35">
      <c r="B39" s="374"/>
      <c r="C39" s="380" t="s">
        <v>756</v>
      </c>
      <c r="D39" s="305"/>
      <c r="E39" s="313" t="s">
        <v>71</v>
      </c>
      <c r="F39" s="379" t="s">
        <v>757</v>
      </c>
      <c r="G39" s="352"/>
      <c r="I39" s="299">
        <v>15</v>
      </c>
      <c r="J39" s="913" t="s">
        <v>60</v>
      </c>
      <c r="K39" s="913"/>
      <c r="L39" s="376"/>
      <c r="M39" s="377" t="s">
        <v>1087</v>
      </c>
      <c r="N39" s="381">
        <f>IF(OR(N47="",N48="",N49=""),0.1,((N47*N48)/(N49*180)))</f>
        <v>0.1</v>
      </c>
    </row>
    <row r="40" spans="2:14" ht="15" hidden="1" customHeight="1" x14ac:dyDescent="0.35">
      <c r="B40" s="374"/>
      <c r="C40" s="382" t="s">
        <v>759</v>
      </c>
      <c r="D40" s="383"/>
      <c r="E40" s="384" t="s">
        <v>793</v>
      </c>
      <c r="F40" s="379" t="s">
        <v>760</v>
      </c>
      <c r="G40" s="385">
        <f>IF(G37=0,0,G38/G37)</f>
        <v>0</v>
      </c>
      <c r="I40" s="299">
        <v>16</v>
      </c>
      <c r="J40" s="913" t="s">
        <v>737</v>
      </c>
      <c r="K40" s="913"/>
      <c r="L40" s="376"/>
      <c r="M40" s="386" t="s">
        <v>738</v>
      </c>
      <c r="N40" s="381">
        <v>0.6</v>
      </c>
    </row>
    <row r="41" spans="2:14" ht="15" hidden="1" customHeight="1" x14ac:dyDescent="0.35">
      <c r="B41" s="374"/>
      <c r="C41" s="380" t="s">
        <v>1086</v>
      </c>
      <c r="D41" s="305"/>
      <c r="E41" s="313" t="s">
        <v>765</v>
      </c>
      <c r="F41" s="379" t="s">
        <v>762</v>
      </c>
      <c r="G41" s="385">
        <f>IF(OR(N45="",G40="",N35=""),0,(G55*1000)/(12*N45*G40*N35))</f>
        <v>0</v>
      </c>
      <c r="I41" s="299">
        <v>17</v>
      </c>
      <c r="J41" s="913" t="s">
        <v>1090</v>
      </c>
      <c r="K41" s="913"/>
      <c r="L41" s="376"/>
      <c r="M41" s="377" t="s">
        <v>740</v>
      </c>
      <c r="N41" s="345"/>
    </row>
    <row r="42" spans="2:14" ht="15" hidden="1" customHeight="1" x14ac:dyDescent="0.35">
      <c r="B42" s="374"/>
      <c r="C42" s="304" t="s">
        <v>826</v>
      </c>
      <c r="D42" s="387"/>
      <c r="E42" s="388"/>
      <c r="F42" s="379" t="s">
        <v>798</v>
      </c>
      <c r="G42" s="389">
        <f>IF(OR(G37=0,G41=0,G41=""),0,IF(INT((G41/G37-0.09)-0.5)=0,1,INT((G41/G37-0.09))))</f>
        <v>0</v>
      </c>
      <c r="I42" s="299">
        <v>18</v>
      </c>
      <c r="J42" s="913" t="s">
        <v>741</v>
      </c>
      <c r="K42" s="913"/>
      <c r="L42" s="313" t="s">
        <v>743</v>
      </c>
      <c r="M42" s="377" t="s">
        <v>742</v>
      </c>
      <c r="N42" s="345"/>
    </row>
    <row r="43" spans="2:14" ht="15" hidden="1" customHeight="1" x14ac:dyDescent="0.35">
      <c r="B43" s="914" t="s">
        <v>995</v>
      </c>
      <c r="C43" s="914"/>
      <c r="D43" s="914"/>
      <c r="E43" s="914"/>
      <c r="F43" s="914"/>
      <c r="G43" s="914"/>
      <c r="I43" s="299"/>
      <c r="J43" s="913" t="s">
        <v>747</v>
      </c>
      <c r="K43" s="913"/>
      <c r="L43" s="313" t="s">
        <v>766</v>
      </c>
      <c r="M43" s="377" t="s">
        <v>748</v>
      </c>
      <c r="N43" s="345"/>
    </row>
    <row r="44" spans="2:14" ht="15" hidden="1" customHeight="1" x14ac:dyDescent="0.35">
      <c r="B44" s="374"/>
      <c r="C44" s="378" t="s">
        <v>823</v>
      </c>
      <c r="D44" s="921"/>
      <c r="E44" s="911"/>
      <c r="F44" s="911"/>
      <c r="G44" s="912"/>
      <c r="I44" s="299"/>
      <c r="J44" s="913" t="s">
        <v>755</v>
      </c>
      <c r="K44" s="913"/>
      <c r="L44" s="376"/>
      <c r="M44" s="922"/>
      <c r="N44" s="923"/>
    </row>
    <row r="45" spans="2:14" ht="15" hidden="1" customHeight="1" x14ac:dyDescent="0.35">
      <c r="B45" s="374"/>
      <c r="C45" s="378" t="s">
        <v>824</v>
      </c>
      <c r="D45" s="921"/>
      <c r="E45" s="911"/>
      <c r="F45" s="911"/>
      <c r="G45" s="912"/>
      <c r="I45" s="299"/>
      <c r="J45" s="913" t="s">
        <v>732</v>
      </c>
      <c r="K45" s="913"/>
      <c r="L45" s="376"/>
      <c r="M45" s="377" t="s">
        <v>758</v>
      </c>
      <c r="N45" s="361"/>
    </row>
    <row r="46" spans="2:14" ht="15" hidden="1" customHeight="1" x14ac:dyDescent="0.35">
      <c r="B46" s="374"/>
      <c r="C46" s="304" t="s">
        <v>753</v>
      </c>
      <c r="D46" s="305"/>
      <c r="E46" s="313" t="s">
        <v>794</v>
      </c>
      <c r="F46" s="377" t="s">
        <v>754</v>
      </c>
      <c r="G46" s="350"/>
      <c r="I46" s="914" t="s">
        <v>1089</v>
      </c>
      <c r="J46" s="914"/>
      <c r="K46" s="914"/>
      <c r="L46" s="914"/>
      <c r="M46" s="914"/>
      <c r="N46" s="914"/>
    </row>
    <row r="47" spans="2:14" ht="15" hidden="1" customHeight="1" x14ac:dyDescent="0.35">
      <c r="B47" s="374"/>
      <c r="C47" s="380" t="s">
        <v>825</v>
      </c>
      <c r="D47" s="305"/>
      <c r="E47" s="313" t="s">
        <v>795</v>
      </c>
      <c r="F47" s="377" t="s">
        <v>761</v>
      </c>
      <c r="G47" s="348"/>
      <c r="I47" s="299"/>
      <c r="J47" s="924" t="s">
        <v>739</v>
      </c>
      <c r="K47" s="924"/>
      <c r="L47" s="390"/>
      <c r="M47" s="391" t="s">
        <v>1285</v>
      </c>
      <c r="N47" s="364"/>
    </row>
    <row r="48" spans="2:14" ht="15" hidden="1" customHeight="1" x14ac:dyDescent="0.35">
      <c r="B48" s="374"/>
      <c r="C48" s="304" t="s">
        <v>763</v>
      </c>
      <c r="D48" s="383"/>
      <c r="E48" s="384" t="s">
        <v>794</v>
      </c>
      <c r="F48" s="377" t="s">
        <v>827</v>
      </c>
      <c r="G48" s="385">
        <f>N41*N43*N42</f>
        <v>0</v>
      </c>
      <c r="I48" s="299"/>
      <c r="J48" s="924" t="s">
        <v>741</v>
      </c>
      <c r="K48" s="924"/>
      <c r="L48" s="392" t="s">
        <v>743</v>
      </c>
      <c r="M48" s="391" t="s">
        <v>1286</v>
      </c>
      <c r="N48" s="367"/>
    </row>
    <row r="49" spans="2:14" ht="15" hidden="1" customHeight="1" x14ac:dyDescent="0.35">
      <c r="B49" s="374"/>
      <c r="C49" s="304" t="s">
        <v>764</v>
      </c>
      <c r="D49" s="393"/>
      <c r="E49" s="394"/>
      <c r="F49" s="377" t="s">
        <v>800</v>
      </c>
      <c r="G49" s="395">
        <f>IF(OR(G46="",G46=0),0,IF((INT(((N43*N42*N41/G46)-0.05)))=0,1,INT(((N43*N42*N41/G46)))))</f>
        <v>0</v>
      </c>
      <c r="I49" s="299"/>
      <c r="J49" s="924" t="s">
        <v>745</v>
      </c>
      <c r="K49" s="924"/>
      <c r="L49" s="390"/>
      <c r="M49" s="391" t="s">
        <v>1287</v>
      </c>
      <c r="N49" s="371"/>
    </row>
    <row r="50" spans="2:14" ht="15" hidden="1" customHeight="1" x14ac:dyDescent="0.35">
      <c r="D50" s="78"/>
      <c r="E50" s="78"/>
      <c r="F50" s="78"/>
    </row>
    <row r="51" spans="2:14" ht="15" hidden="1" customHeight="1" x14ac:dyDescent="0.35">
      <c r="B51" s="774" t="s">
        <v>996</v>
      </c>
      <c r="C51" s="775"/>
      <c r="D51" s="775"/>
      <c r="E51" s="775"/>
      <c r="F51" s="775"/>
      <c r="G51" s="776"/>
      <c r="I51" s="110"/>
      <c r="M51" s="78"/>
    </row>
    <row r="52" spans="2:14" ht="15" hidden="1" customHeight="1" x14ac:dyDescent="0.35">
      <c r="B52" s="299"/>
      <c r="C52" s="300"/>
      <c r="D52" s="300"/>
      <c r="E52" s="300"/>
      <c r="F52" s="301"/>
      <c r="G52" s="302" t="s">
        <v>51</v>
      </c>
      <c r="I52" s="110"/>
      <c r="M52" s="78"/>
    </row>
    <row r="53" spans="2:14" ht="15" hidden="1" customHeight="1" x14ac:dyDescent="0.35">
      <c r="B53" s="882">
        <v>19</v>
      </c>
      <c r="C53" s="321" t="s">
        <v>70</v>
      </c>
      <c r="D53" s="396"/>
      <c r="E53" s="929" t="s">
        <v>5</v>
      </c>
      <c r="F53" s="925" t="s">
        <v>49</v>
      </c>
      <c r="G53" s="931">
        <f>(N35*N36*N39*(N37-N38))/1000</f>
        <v>0</v>
      </c>
      <c r="I53" s="110"/>
      <c r="M53" s="78"/>
    </row>
    <row r="54" spans="2:14" ht="15" hidden="1" customHeight="1" x14ac:dyDescent="0.35">
      <c r="B54" s="720"/>
      <c r="C54" s="323" t="s">
        <v>124</v>
      </c>
      <c r="D54" s="324">
        <f>D23</f>
        <v>1835.19</v>
      </c>
      <c r="E54" s="930"/>
      <c r="F54" s="926"/>
      <c r="G54" s="932"/>
      <c r="I54" s="110"/>
      <c r="M54" s="78"/>
    </row>
    <row r="55" spans="2:14" ht="15" hidden="1" customHeight="1" x14ac:dyDescent="0.35">
      <c r="B55" s="882">
        <v>20</v>
      </c>
      <c r="C55" s="321" t="s">
        <v>72</v>
      </c>
      <c r="D55" s="396"/>
      <c r="E55" s="929" t="s">
        <v>4</v>
      </c>
      <c r="F55" s="925" t="s">
        <v>48</v>
      </c>
      <c r="G55" s="927">
        <f>(N37*N35*N41*N42*N40*365)/(60*1000000)</f>
        <v>0</v>
      </c>
      <c r="I55" s="110"/>
      <c r="M55" s="78"/>
    </row>
    <row r="56" spans="2:14" ht="15" hidden="1" customHeight="1" x14ac:dyDescent="0.35">
      <c r="B56" s="720"/>
      <c r="C56" s="323" t="s">
        <v>123</v>
      </c>
      <c r="D56" s="324">
        <f>D25</f>
        <v>659.31</v>
      </c>
      <c r="E56" s="930"/>
      <c r="F56" s="926"/>
      <c r="G56" s="928"/>
      <c r="I56" s="110"/>
      <c r="M56" s="78"/>
    </row>
    <row r="57" spans="2:14" ht="15" hidden="1" customHeight="1" x14ac:dyDescent="0.35">
      <c r="B57" s="326"/>
      <c r="C57" s="327" t="s">
        <v>952</v>
      </c>
      <c r="D57" s="397"/>
      <c r="E57" s="328" t="s">
        <v>125</v>
      </c>
      <c r="F57" s="329" t="s">
        <v>951</v>
      </c>
      <c r="G57" s="330">
        <f>G53*D54+G55*D56</f>
        <v>0</v>
      </c>
    </row>
    <row r="58" spans="2:14" ht="15" hidden="1" customHeight="1" x14ac:dyDescent="0.35">
      <c r="B58" s="110"/>
      <c r="D58" s="78"/>
      <c r="E58" s="78"/>
      <c r="F58" s="253"/>
      <c r="G58" s="254"/>
      <c r="I58" s="332"/>
      <c r="J58" s="332"/>
      <c r="M58" s="78"/>
    </row>
    <row r="59" spans="2:14" ht="15" hidden="1" customHeight="1" x14ac:dyDescent="0.45">
      <c r="B59" s="110"/>
      <c r="D59" s="78"/>
      <c r="E59" s="247" t="s">
        <v>1245</v>
      </c>
      <c r="F59" s="248"/>
      <c r="G59" s="249">
        <f>RCB!$G$33</f>
        <v>0</v>
      </c>
      <c r="H59" s="332"/>
      <c r="I59" s="247" t="s">
        <v>1246</v>
      </c>
      <c r="J59" s="248"/>
      <c r="K59" s="249">
        <f>RCB!$G$33</f>
        <v>0</v>
      </c>
      <c r="M59" s="78"/>
    </row>
    <row r="60" spans="2:14" ht="15" hidden="1" customHeight="1" x14ac:dyDescent="0.45">
      <c r="B60" s="110"/>
      <c r="D60" s="78"/>
      <c r="E60" s="247" t="s">
        <v>1231</v>
      </c>
      <c r="F60" s="248"/>
      <c r="G60" s="249">
        <f>RCB!$H$29</f>
        <v>0</v>
      </c>
      <c r="H60" s="332"/>
      <c r="I60" s="247" t="s">
        <v>1230</v>
      </c>
      <c r="J60" s="248"/>
      <c r="K60" s="249">
        <f>RCB!$H$29</f>
        <v>0</v>
      </c>
      <c r="M60" s="78"/>
    </row>
  </sheetData>
  <sheetProtection algorithmName="SHA-512" hashValue="HbUGwcT+IfbDIrNU9JqersvaQTzKIo47QmWa0lRPnUXwNpSILLwIaLmZQ78zqy2dtQfwU70o+YVaVMlH0GWcQA==" saltValue="bQ+C5qeo2w7Eu4ia2AbD9A==" spinCount="100000" sheet="1" objects="1" scenarios="1"/>
  <mergeCells count="82">
    <mergeCell ref="B51:G51"/>
    <mergeCell ref="B55:B56"/>
    <mergeCell ref="F55:F56"/>
    <mergeCell ref="G55:G56"/>
    <mergeCell ref="E53:E54"/>
    <mergeCell ref="E55:E56"/>
    <mergeCell ref="B53:B54"/>
    <mergeCell ref="F53:F54"/>
    <mergeCell ref="G53:G54"/>
    <mergeCell ref="M44:N44"/>
    <mergeCell ref="I46:N46"/>
    <mergeCell ref="J47:K47"/>
    <mergeCell ref="J48:K48"/>
    <mergeCell ref="J49:K49"/>
    <mergeCell ref="D35:G35"/>
    <mergeCell ref="J35:K35"/>
    <mergeCell ref="K22:L22"/>
    <mergeCell ref="I24:J24"/>
    <mergeCell ref="D45:G45"/>
    <mergeCell ref="J45:K45"/>
    <mergeCell ref="J37:K37"/>
    <mergeCell ref="J38:K38"/>
    <mergeCell ref="J39:K39"/>
    <mergeCell ref="J40:K40"/>
    <mergeCell ref="J41:K41"/>
    <mergeCell ref="J42:K42"/>
    <mergeCell ref="B43:G43"/>
    <mergeCell ref="J43:K43"/>
    <mergeCell ref="D44:G44"/>
    <mergeCell ref="J44:K44"/>
    <mergeCell ref="D36:G36"/>
    <mergeCell ref="J36:K36"/>
    <mergeCell ref="B34:G34"/>
    <mergeCell ref="I34:N34"/>
    <mergeCell ref="B20:G20"/>
    <mergeCell ref="B22:B23"/>
    <mergeCell ref="B24:B25"/>
    <mergeCell ref="G24:G25"/>
    <mergeCell ref="G22:G23"/>
    <mergeCell ref="F22:F23"/>
    <mergeCell ref="F24:F25"/>
    <mergeCell ref="E24:E25"/>
    <mergeCell ref="K26:L26"/>
    <mergeCell ref="K25:L25"/>
    <mergeCell ref="K24:L24"/>
    <mergeCell ref="K23:L23"/>
    <mergeCell ref="J14:K14"/>
    <mergeCell ref="J16:K16"/>
    <mergeCell ref="J18:K18"/>
    <mergeCell ref="B33:G33"/>
    <mergeCell ref="I33:N33"/>
    <mergeCell ref="I25:J25"/>
    <mergeCell ref="I20:J20"/>
    <mergeCell ref="I21:J21"/>
    <mergeCell ref="I22:J22"/>
    <mergeCell ref="K21:L21"/>
    <mergeCell ref="E22:E23"/>
    <mergeCell ref="I26:J26"/>
    <mergeCell ref="I23:J23"/>
    <mergeCell ref="J13:K13"/>
    <mergeCell ref="I2:N2"/>
    <mergeCell ref="I3:N3"/>
    <mergeCell ref="I15:N15"/>
    <mergeCell ref="K20:L20"/>
    <mergeCell ref="M13:N1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7:K17"/>
    <mergeCell ref="B12:G12"/>
    <mergeCell ref="D13:G13"/>
    <mergeCell ref="D14:G14"/>
    <mergeCell ref="B2:G2"/>
    <mergeCell ref="B3:G3"/>
    <mergeCell ref="D4:G4"/>
    <mergeCell ref="D5:G5"/>
  </mergeCells>
  <phoneticPr fontId="80" type="noConversion"/>
  <conditionalFormatting sqref="G30:G31">
    <cfRule type="expression" dxfId="72" priority="4">
      <formula>AND(G30&lt;=#REF!,G30&gt;0)</formula>
    </cfRule>
    <cfRule type="expression" dxfId="71" priority="5">
      <formula>OR(G30&gt;#REF!,G30&lt;0)</formula>
    </cfRule>
  </conditionalFormatting>
  <conditionalFormatting sqref="G59:G60">
    <cfRule type="expression" dxfId="70" priority="2">
      <formula>AND(G59&lt;=#REF!,G59&gt;0)</formula>
    </cfRule>
    <cfRule type="expression" dxfId="69" priority="3">
      <formula>OR(G59&gt;#REF!,G59&lt;0)</formula>
    </cfRule>
  </conditionalFormatting>
  <conditionalFormatting sqref="N8 N39">
    <cfRule type="expression" dxfId="68" priority="6">
      <formula>OR(N8&gt;1,N8&lt;0)</formula>
    </cfRule>
  </conditionalFormatting>
  <conditionalFormatting sqref="Q24">
    <cfRule type="cellIs" dxfId="67" priority="1" operator="notEqual">
      <formula>$N$4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2 A24:F24 A23:C23 E23:O23 A25:C25 A54:C54 A56:C56 A19:O21 A14:M14 O14 A45:M45 A30:J31 P30:S65537 A26:F26 A22:F22 H22:O22 P25:S25 A5:M5 A4:M4 A18:M18 A3:O3 H26:O26 H24:O24 L30:O31 A32:O44 O45 A46:O53 E56:O56 A57:O65536 E54:O54 A55:O55 E25:O25 T3:IV26 A29:O29 T29:IV65536 A9:O9 A6:F6 H6:M6 A7:F7 H7:M7 A8:F8 H8:O8 A15:F15 H15:O15 A16:F16 H16:M16 O4 O5 O6 O7 A13:O13 A10:M10 O10 A11:M11 O11 A12:M12 O12 O16 A17:M17 O17 O18 P27:S27 P26 R26:S26" unlockedFormula="1"/>
  </ignoredErrors>
  <drawing r:id="rId2"/>
  <legacyDrawing r:id="rId3"/>
  <controls>
    <mc:AlternateContent xmlns:mc="http://schemas.openxmlformats.org/markup-compatibility/2006">
      <mc:Choice Requires="x14">
        <control shapeId="66561" r:id="rId4" name="ComboBox1">
          <controlPr defaultSize="0" autoLine="0" linkedCell="CPFL!BD34" listFillRange="Lista_Solar" r:id="rId5">
            <anchor moveWithCells="1">
              <from>
                <xdr:col>12</xdr:col>
                <xdr:colOff>0</xdr:colOff>
                <xdr:row>12</xdr:row>
                <xdr:rowOff>0</xdr:rowOff>
              </from>
              <to>
                <xdr:col>13</xdr:col>
                <xdr:colOff>1098550</xdr:colOff>
                <xdr:row>13</xdr:row>
                <xdr:rowOff>0</xdr:rowOff>
              </to>
            </anchor>
          </controlPr>
        </control>
      </mc:Choice>
      <mc:Fallback>
        <control shapeId="66561" r:id="rId4" name="ComboBox1"/>
      </mc:Fallback>
    </mc:AlternateContent>
  </controls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CACF16-714E-4E2E-8608-F00C7BE6185A}">
          <x14:formula1>
            <xm:f>'AUX1'!$A$2:$A$21</xm:f>
          </x14:formula1>
          <xm:sqref>P4:P23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/>
  <dimension ref="B2:Z211"/>
  <sheetViews>
    <sheetView zoomScale="90" zoomScaleNormal="90" workbookViewId="0">
      <selection activeCell="L138" sqref="L138:M140"/>
    </sheetView>
  </sheetViews>
  <sheetFormatPr defaultColWidth="9.1796875" defaultRowHeight="15" customHeight="1" outlineLevelRow="1" x14ac:dyDescent="0.35"/>
  <cols>
    <col min="1" max="1" width="3.7265625" style="53" customWidth="1"/>
    <col min="2" max="2" width="4.453125" style="53" bestFit="1" customWidth="1"/>
    <col min="3" max="7" width="10.7265625" style="53" customWidth="1"/>
    <col min="8" max="9" width="11.453125" style="53" bestFit="1" customWidth="1"/>
    <col min="10" max="11" width="18.81640625" style="53" bestFit="1" customWidth="1"/>
    <col min="12" max="12" width="20.453125" style="53" customWidth="1"/>
    <col min="13" max="13" width="18" style="53" bestFit="1" customWidth="1"/>
    <col min="14" max="14" width="18.81640625" style="53" bestFit="1" customWidth="1"/>
    <col min="15" max="15" width="3.7265625" style="53" customWidth="1"/>
    <col min="16" max="16" width="12.54296875" style="53" bestFit="1" customWidth="1"/>
    <col min="17" max="17" width="10.7265625" style="53" customWidth="1"/>
    <col min="18" max="18" width="7.179687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3" width="8.453125" style="53" bestFit="1" customWidth="1"/>
    <col min="24" max="25" width="17.7265625" style="53" bestFit="1" customWidth="1"/>
    <col min="26" max="16384" width="9.1796875" style="53"/>
  </cols>
  <sheetData>
    <row r="2" spans="2:26" ht="15" customHeight="1" x14ac:dyDescent="0.35">
      <c r="B2" s="766" t="s">
        <v>905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CONDICIONAMENTO AMBIENTAL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15"/>
      <c r="D6" s="816"/>
      <c r="E6" s="816"/>
      <c r="F6" s="816"/>
      <c r="G6" s="816"/>
      <c r="H6" s="19"/>
      <c r="I6" s="2"/>
      <c r="J6" s="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>IF(OR(C6=0,C6=""),"",C6)</f>
        <v/>
      </c>
      <c r="R6" s="813"/>
      <c r="S6" s="813"/>
      <c r="T6" s="813"/>
      <c r="U6" s="814"/>
      <c r="V6" s="202" t="str">
        <f>IF(N6=0,"",H6)</f>
        <v/>
      </c>
      <c r="W6" s="203">
        <f>IF(OR(V6="",V6=0),0,(Projeto!$AD$8*((1+Projeto!$AD$8)^V6))/(((1+Projeto!$AD$8)^V6)-1))</f>
        <v>0</v>
      </c>
      <c r="X6" s="204">
        <f>IF(AND(K6&gt;0,CustoContabil!$F$6&gt;0),K6*(CustoContabil!$F$21/CustoContabil!$F$6)*W6,0)</f>
        <v>0</v>
      </c>
      <c r="Y6" s="204">
        <f>IF(AND(N6&gt;0,CustoContabil!$D$6&gt;0),N6*(CustoContabil!$D$21/CustoContabil!$D$6)*W6,0)</f>
        <v>0</v>
      </c>
      <c r="Z6" s="205"/>
    </row>
    <row r="7" spans="2:26" ht="15" customHeight="1" x14ac:dyDescent="0.35">
      <c r="B7" s="199">
        <v>2</v>
      </c>
      <c r="C7" s="815"/>
      <c r="D7" s="816"/>
      <c r="E7" s="816"/>
      <c r="F7" s="816"/>
      <c r="G7" s="816"/>
      <c r="H7" s="19"/>
      <c r="I7" s="2"/>
      <c r="J7" s="1"/>
      <c r="K7" s="169">
        <f t="shared" ref="K7:K70" si="0">N7-L7-M7</f>
        <v>0</v>
      </c>
      <c r="L7" s="1"/>
      <c r="M7" s="1"/>
      <c r="N7" s="169">
        <f t="shared" ref="N7:N70" si="1">I7*J7</f>
        <v>0</v>
      </c>
      <c r="P7" s="199">
        <f t="shared" ref="P7:P70" si="2">B7</f>
        <v>2</v>
      </c>
      <c r="Q7" s="813" t="str">
        <f t="shared" ref="Q7:Q70" si="3">IF(OR(C7=0,C7=""),"",C7)</f>
        <v/>
      </c>
      <c r="R7" s="813"/>
      <c r="S7" s="813"/>
      <c r="T7" s="813"/>
      <c r="U7" s="814"/>
      <c r="V7" s="202" t="str">
        <f t="shared" ref="V7:V70" si="4">IF(N7=0,"",H7)</f>
        <v/>
      </c>
      <c r="W7" s="203">
        <f>IF(OR(V7="",V7=0),0,(Projeto!$AD$8*((1+Projeto!$AD$8)^V7))/(((1+Projeto!$AD$8)^V7)-1))</f>
        <v>0</v>
      </c>
      <c r="X7" s="204">
        <f>IF(AND(K7&gt;0,CustoContabil!$F$6&gt;0),K7*(CustoContabil!$F$21/CustoContabil!$F$6)*W7,0)</f>
        <v>0</v>
      </c>
      <c r="Y7" s="204">
        <f>IF(AND(N7&gt;0,CustoContabil!$D$6&gt;0),N7*(CustoContabil!$D$21/CustoContabil!$D$6)*W7,0)</f>
        <v>0</v>
      </c>
      <c r="Z7" s="205"/>
    </row>
    <row r="8" spans="2:26" ht="15" customHeight="1" x14ac:dyDescent="0.35">
      <c r="B8" s="199">
        <v>3</v>
      </c>
      <c r="C8" s="815"/>
      <c r="D8" s="816"/>
      <c r="E8" s="816"/>
      <c r="F8" s="816"/>
      <c r="G8" s="816"/>
      <c r="H8" s="19"/>
      <c r="I8" s="2"/>
      <c r="J8" s="1"/>
      <c r="K8" s="169">
        <f t="shared" si="0"/>
        <v>0</v>
      </c>
      <c r="L8" s="1"/>
      <c r="M8" s="1"/>
      <c r="N8" s="169">
        <f t="shared" si="1"/>
        <v>0</v>
      </c>
      <c r="P8" s="199">
        <f t="shared" si="2"/>
        <v>3</v>
      </c>
      <c r="Q8" s="813" t="str">
        <f t="shared" si="3"/>
        <v/>
      </c>
      <c r="R8" s="813"/>
      <c r="S8" s="813"/>
      <c r="T8" s="813"/>
      <c r="U8" s="814"/>
      <c r="V8" s="202" t="str">
        <f t="shared" si="4"/>
        <v/>
      </c>
      <c r="W8" s="203">
        <f>IF(OR(V8="",V8=0),0,(Projeto!$AD$8*((1+Projeto!$AD$8)^V8))/(((1+Projeto!$AD$8)^V8)-1))</f>
        <v>0</v>
      </c>
      <c r="X8" s="204">
        <f>IF(AND(K8&gt;0,CustoContabil!$F$6&gt;0),K8*(CustoContabil!$F$21/CustoContabil!$F$6)*W8,0)</f>
        <v>0</v>
      </c>
      <c r="Y8" s="204">
        <f>IF(AND(N8&gt;0,CustoContabil!$D$6&gt;0),N8*(CustoContabil!$D$21/CustoContabil!$D$6)*W8,0)</f>
        <v>0</v>
      </c>
      <c r="Z8" s="205"/>
    </row>
    <row r="9" spans="2:26" ht="15" customHeight="1" x14ac:dyDescent="0.35">
      <c r="B9" s="199">
        <v>4</v>
      </c>
      <c r="C9" s="815"/>
      <c r="D9" s="816"/>
      <c r="E9" s="816"/>
      <c r="F9" s="816"/>
      <c r="G9" s="816"/>
      <c r="H9" s="19"/>
      <c r="I9" s="2"/>
      <c r="J9" s="1"/>
      <c r="K9" s="169">
        <f t="shared" si="0"/>
        <v>0</v>
      </c>
      <c r="L9" s="1"/>
      <c r="M9" s="1"/>
      <c r="N9" s="169">
        <f t="shared" si="1"/>
        <v>0</v>
      </c>
      <c r="P9" s="199">
        <f t="shared" si="2"/>
        <v>4</v>
      </c>
      <c r="Q9" s="813" t="str">
        <f t="shared" si="3"/>
        <v/>
      </c>
      <c r="R9" s="813"/>
      <c r="S9" s="813"/>
      <c r="T9" s="813"/>
      <c r="U9" s="814"/>
      <c r="V9" s="202" t="str">
        <f t="shared" si="4"/>
        <v/>
      </c>
      <c r="W9" s="203">
        <f>IF(OR(V9="",V9=0),0,(Projeto!$AD$8*((1+Projeto!$AD$8)^V9))/(((1+Projeto!$AD$8)^V9)-1))</f>
        <v>0</v>
      </c>
      <c r="X9" s="204">
        <f>IF(AND(K9&gt;0,CustoContabil!$F$6&gt;0),K9*(CustoContabil!$F$21/CustoContabil!$F$6)*W9,0)</f>
        <v>0</v>
      </c>
      <c r="Y9" s="204">
        <f>IF(AND(N9&gt;0,CustoContabil!$D$6&gt;0),N9*(CustoContabil!$D$21/CustoContabil!$D$6)*W9,0)</f>
        <v>0</v>
      </c>
      <c r="Z9" s="205"/>
    </row>
    <row r="10" spans="2:26" ht="15" customHeight="1" x14ac:dyDescent="0.35">
      <c r="B10" s="199">
        <v>5</v>
      </c>
      <c r="C10" s="815"/>
      <c r="D10" s="816"/>
      <c r="E10" s="816"/>
      <c r="F10" s="816"/>
      <c r="G10" s="816"/>
      <c r="H10" s="19"/>
      <c r="I10" s="2"/>
      <c r="J10" s="1"/>
      <c r="K10" s="169">
        <f t="shared" si="0"/>
        <v>0</v>
      </c>
      <c r="L10" s="1"/>
      <c r="M10" s="1"/>
      <c r="N10" s="169">
        <f t="shared" si="1"/>
        <v>0</v>
      </c>
      <c r="P10" s="199">
        <f t="shared" si="2"/>
        <v>5</v>
      </c>
      <c r="Q10" s="813" t="str">
        <f t="shared" si="3"/>
        <v/>
      </c>
      <c r="R10" s="813"/>
      <c r="S10" s="813"/>
      <c r="T10" s="813"/>
      <c r="U10" s="814"/>
      <c r="V10" s="202" t="str">
        <f t="shared" si="4"/>
        <v/>
      </c>
      <c r="W10" s="203">
        <f>IF(OR(V10="",V10=0),0,(Projeto!$AD$8*((1+Projeto!$AD$8)^V10))/(((1+Projeto!$AD$8)^V10)-1))</f>
        <v>0</v>
      </c>
      <c r="X10" s="204">
        <f>IF(AND(K10&gt;0,CustoContabil!$F$6&gt;0),K10*(CustoContabil!$F$21/CustoContabil!$F$6)*W10,0)</f>
        <v>0</v>
      </c>
      <c r="Y10" s="204">
        <f>IF(AND(N10&gt;0,CustoContabil!$D$6&gt;0),N10*(CustoContabil!$D$21/CustoContabil!$D$6)*W10,0)</f>
        <v>0</v>
      </c>
      <c r="Z10" s="205"/>
    </row>
    <row r="11" spans="2:26" ht="15" customHeight="1" x14ac:dyDescent="0.35">
      <c r="B11" s="199">
        <v>6</v>
      </c>
      <c r="C11" s="815"/>
      <c r="D11" s="816"/>
      <c r="E11" s="816"/>
      <c r="F11" s="816"/>
      <c r="G11" s="816"/>
      <c r="H11" s="19"/>
      <c r="I11" s="2"/>
      <c r="J11" s="1"/>
      <c r="K11" s="169">
        <f t="shared" si="0"/>
        <v>0</v>
      </c>
      <c r="L11" s="1"/>
      <c r="M11" s="1"/>
      <c r="N11" s="169">
        <f t="shared" si="1"/>
        <v>0</v>
      </c>
      <c r="P11" s="199">
        <f t="shared" si="2"/>
        <v>6</v>
      </c>
      <c r="Q11" s="813" t="str">
        <f t="shared" si="3"/>
        <v/>
      </c>
      <c r="R11" s="813"/>
      <c r="S11" s="813"/>
      <c r="T11" s="813"/>
      <c r="U11" s="814"/>
      <c r="V11" s="202" t="str">
        <f t="shared" si="4"/>
        <v/>
      </c>
      <c r="W11" s="203">
        <f>IF(OR(V11="",V11=0),0,(Projeto!$AD$8*((1+Projeto!$AD$8)^V11))/(((1+Projeto!$AD$8)^V11)-1))</f>
        <v>0</v>
      </c>
      <c r="X11" s="204">
        <f>IF(AND(K11&gt;0,CustoContabil!$F$6&gt;0),K11*(CustoContabil!$F$21/CustoContabil!$F$6)*W11,0)</f>
        <v>0</v>
      </c>
      <c r="Y11" s="204">
        <f>IF(AND(N11&gt;0,CustoContabil!$D$6&gt;0),N11*(CustoContabil!$D$21/CustoContabil!$D$6)*W11,0)</f>
        <v>0</v>
      </c>
      <c r="Z11" s="205"/>
    </row>
    <row r="12" spans="2:26" ht="15" customHeight="1" x14ac:dyDescent="0.35">
      <c r="B12" s="199">
        <v>7</v>
      </c>
      <c r="C12" s="815"/>
      <c r="D12" s="816"/>
      <c r="E12" s="816"/>
      <c r="F12" s="816"/>
      <c r="G12" s="816"/>
      <c r="H12" s="19"/>
      <c r="I12" s="2"/>
      <c r="J12" s="1"/>
      <c r="K12" s="169">
        <f t="shared" si="0"/>
        <v>0</v>
      </c>
      <c r="L12" s="1"/>
      <c r="M12" s="1"/>
      <c r="N12" s="169">
        <f t="shared" si="1"/>
        <v>0</v>
      </c>
      <c r="P12" s="199">
        <f t="shared" si="2"/>
        <v>7</v>
      </c>
      <c r="Q12" s="813" t="str">
        <f t="shared" si="3"/>
        <v/>
      </c>
      <c r="R12" s="813"/>
      <c r="S12" s="813"/>
      <c r="T12" s="813"/>
      <c r="U12" s="814"/>
      <c r="V12" s="202" t="str">
        <f t="shared" si="4"/>
        <v/>
      </c>
      <c r="W12" s="203">
        <f>IF(OR(V12="",V12=0),0,(Projeto!$AD$8*((1+Projeto!$AD$8)^V12))/(((1+Projeto!$AD$8)^V12)-1))</f>
        <v>0</v>
      </c>
      <c r="X12" s="204">
        <f>IF(AND(K12&gt;0,CustoContabil!$F$6&gt;0),K12*(CustoContabil!$F$21/CustoContabil!$F$6)*W12,0)</f>
        <v>0</v>
      </c>
      <c r="Y12" s="204">
        <f>IF(AND(N12&gt;0,CustoContabil!$D$6&gt;0),N12*(CustoContabil!$D$21/CustoContabil!$D$6)*W12,0)</f>
        <v>0</v>
      </c>
      <c r="Z12" s="205"/>
    </row>
    <row r="13" spans="2:26" ht="15" customHeight="1" x14ac:dyDescent="0.35">
      <c r="B13" s="199">
        <v>8</v>
      </c>
      <c r="C13" s="815"/>
      <c r="D13" s="816"/>
      <c r="E13" s="816"/>
      <c r="F13" s="816"/>
      <c r="G13" s="816"/>
      <c r="H13" s="19"/>
      <c r="I13" s="2"/>
      <c r="J13" s="1"/>
      <c r="K13" s="169">
        <f t="shared" si="0"/>
        <v>0</v>
      </c>
      <c r="L13" s="1"/>
      <c r="M13" s="1"/>
      <c r="N13" s="169">
        <f t="shared" si="1"/>
        <v>0</v>
      </c>
      <c r="P13" s="199">
        <f t="shared" si="2"/>
        <v>8</v>
      </c>
      <c r="Q13" s="813" t="str">
        <f t="shared" si="3"/>
        <v/>
      </c>
      <c r="R13" s="813"/>
      <c r="S13" s="813"/>
      <c r="T13" s="813"/>
      <c r="U13" s="814"/>
      <c r="V13" s="202" t="str">
        <f t="shared" si="4"/>
        <v/>
      </c>
      <c r="W13" s="203">
        <f>IF(OR(V13="",V13=0),0,(Projeto!$AD$8*((1+Projeto!$AD$8)^V13))/(((1+Projeto!$AD$8)^V13)-1))</f>
        <v>0</v>
      </c>
      <c r="X13" s="204">
        <f>IF(AND(K13&gt;0,CustoContabil!$F$6&gt;0),K13*(CustoContabil!$F$21/CustoContabil!$F$6)*W13,0)</f>
        <v>0</v>
      </c>
      <c r="Y13" s="204">
        <f>IF(AND(N13&gt;0,CustoContabil!$D$6&gt;0),N13*(CustoContabil!$D$21/CustoContabil!$D$6)*W13,0)</f>
        <v>0</v>
      </c>
      <c r="Z13" s="205"/>
    </row>
    <row r="14" spans="2:26" ht="15" customHeight="1" x14ac:dyDescent="0.35">
      <c r="B14" s="199">
        <v>9</v>
      </c>
      <c r="C14" s="815"/>
      <c r="D14" s="816"/>
      <c r="E14" s="816"/>
      <c r="F14" s="816"/>
      <c r="G14" s="816"/>
      <c r="H14" s="19"/>
      <c r="I14" s="2"/>
      <c r="J14" s="1"/>
      <c r="K14" s="169">
        <f t="shared" si="0"/>
        <v>0</v>
      </c>
      <c r="L14" s="1"/>
      <c r="M14" s="1"/>
      <c r="N14" s="169">
        <f t="shared" si="1"/>
        <v>0</v>
      </c>
      <c r="P14" s="199">
        <f t="shared" si="2"/>
        <v>9</v>
      </c>
      <c r="Q14" s="813" t="str">
        <f t="shared" si="3"/>
        <v/>
      </c>
      <c r="R14" s="813"/>
      <c r="S14" s="813"/>
      <c r="T14" s="813"/>
      <c r="U14" s="814"/>
      <c r="V14" s="202" t="str">
        <f t="shared" si="4"/>
        <v/>
      </c>
      <c r="W14" s="203">
        <f>IF(OR(V14="",V14=0),0,(Projeto!$AD$8*((1+Projeto!$AD$8)^V14))/(((1+Projeto!$AD$8)^V14)-1))</f>
        <v>0</v>
      </c>
      <c r="X14" s="204">
        <f>IF(AND(K14&gt;0,CustoContabil!$F$6&gt;0),K14*(CustoContabil!$F$21/CustoContabil!$F$6)*W14,0)</f>
        <v>0</v>
      </c>
      <c r="Y14" s="204">
        <f>IF(AND(N14&gt;0,CustoContabil!$D$6&gt;0),N14*(CustoContabil!$D$21/CustoContabil!$D$6)*W14,0)</f>
        <v>0</v>
      </c>
      <c r="Z14" s="205"/>
    </row>
    <row r="15" spans="2:26" ht="15" customHeight="1" x14ac:dyDescent="0.35">
      <c r="B15" s="199">
        <v>10</v>
      </c>
      <c r="C15" s="815"/>
      <c r="D15" s="816"/>
      <c r="E15" s="816"/>
      <c r="F15" s="816"/>
      <c r="G15" s="816"/>
      <c r="H15" s="19"/>
      <c r="I15" s="2"/>
      <c r="J15" s="1"/>
      <c r="K15" s="169">
        <f t="shared" si="0"/>
        <v>0</v>
      </c>
      <c r="L15" s="1"/>
      <c r="M15" s="1"/>
      <c r="N15" s="169">
        <f t="shared" si="1"/>
        <v>0</v>
      </c>
      <c r="P15" s="199">
        <f t="shared" si="2"/>
        <v>10</v>
      </c>
      <c r="Q15" s="813" t="str">
        <f t="shared" si="3"/>
        <v/>
      </c>
      <c r="R15" s="813"/>
      <c r="S15" s="813"/>
      <c r="T15" s="813"/>
      <c r="U15" s="814"/>
      <c r="V15" s="202" t="str">
        <f t="shared" si="4"/>
        <v/>
      </c>
      <c r="W15" s="203">
        <f>IF(OR(V15="",V15=0),0,(Projeto!$AD$8*((1+Projeto!$AD$8)^V15))/(((1+Projeto!$AD$8)^V15)-1))</f>
        <v>0</v>
      </c>
      <c r="X15" s="204">
        <f>IF(AND(K15&gt;0,CustoContabil!$F$6&gt;0),K15*(CustoContabil!$F$21/CustoContabil!$F$6)*W15,0)</f>
        <v>0</v>
      </c>
      <c r="Y15" s="204">
        <f>IF(AND(N15&gt;0,CustoContabil!$D$6&gt;0),N15*(CustoContabil!$D$21/CustoContabil!$D$6)*W15,0)</f>
        <v>0</v>
      </c>
      <c r="Z15" s="205"/>
    </row>
    <row r="16" spans="2:26" ht="15" customHeight="1" x14ac:dyDescent="0.35">
      <c r="B16" s="199">
        <v>11</v>
      </c>
      <c r="C16" s="815"/>
      <c r="D16" s="816"/>
      <c r="E16" s="816"/>
      <c r="F16" s="816"/>
      <c r="G16" s="816"/>
      <c r="H16" s="19"/>
      <c r="I16" s="2"/>
      <c r="J16" s="1"/>
      <c r="K16" s="169">
        <f t="shared" si="0"/>
        <v>0</v>
      </c>
      <c r="L16" s="1"/>
      <c r="M16" s="1"/>
      <c r="N16" s="169">
        <f t="shared" si="1"/>
        <v>0</v>
      </c>
      <c r="P16" s="199">
        <f t="shared" si="2"/>
        <v>11</v>
      </c>
      <c r="Q16" s="813" t="str">
        <f t="shared" si="3"/>
        <v/>
      </c>
      <c r="R16" s="813"/>
      <c r="S16" s="813"/>
      <c r="T16" s="813"/>
      <c r="U16" s="814"/>
      <c r="V16" s="202" t="str">
        <f t="shared" si="4"/>
        <v/>
      </c>
      <c r="W16" s="203">
        <f>IF(OR(V16="",V16=0),0,(Projeto!$AD$8*((1+Projeto!$AD$8)^V16))/(((1+Projeto!$AD$8)^V16)-1))</f>
        <v>0</v>
      </c>
      <c r="X16" s="204">
        <f>IF(AND(K16&gt;0,CustoContabil!$F$6&gt;0),K16*(CustoContabil!$F$21/CustoContabil!$F$6)*W16,0)</f>
        <v>0</v>
      </c>
      <c r="Y16" s="204">
        <f>IF(AND(N16&gt;0,CustoContabil!$D$6&gt;0),N16*(CustoContabil!$D$21/CustoContabil!$D$6)*W16,0)</f>
        <v>0</v>
      </c>
      <c r="Z16" s="205"/>
    </row>
    <row r="17" spans="2:26" ht="15" customHeight="1" x14ac:dyDescent="0.35">
      <c r="B17" s="199">
        <v>12</v>
      </c>
      <c r="C17" s="815"/>
      <c r="D17" s="816"/>
      <c r="E17" s="816"/>
      <c r="F17" s="816"/>
      <c r="G17" s="816"/>
      <c r="H17" s="19"/>
      <c r="I17" s="2"/>
      <c r="J17" s="1"/>
      <c r="K17" s="169">
        <f t="shared" si="0"/>
        <v>0</v>
      </c>
      <c r="L17" s="1"/>
      <c r="M17" s="1"/>
      <c r="N17" s="169">
        <f t="shared" si="1"/>
        <v>0</v>
      </c>
      <c r="P17" s="199">
        <f t="shared" si="2"/>
        <v>12</v>
      </c>
      <c r="Q17" s="813" t="str">
        <f t="shared" si="3"/>
        <v/>
      </c>
      <c r="R17" s="813"/>
      <c r="S17" s="813"/>
      <c r="T17" s="813"/>
      <c r="U17" s="814"/>
      <c r="V17" s="202" t="str">
        <f t="shared" si="4"/>
        <v/>
      </c>
      <c r="W17" s="203">
        <f>IF(OR(V17="",V17=0),0,(Projeto!$AD$8*((1+Projeto!$AD$8)^V17))/(((1+Projeto!$AD$8)^V17)-1))</f>
        <v>0</v>
      </c>
      <c r="X17" s="204">
        <f>IF(AND(K17&gt;0,CustoContabil!$F$6&gt;0),K17*(CustoContabil!$F$21/CustoContabil!$F$6)*W17,0)</f>
        <v>0</v>
      </c>
      <c r="Y17" s="204">
        <f>IF(AND(N17&gt;0,CustoContabil!$D$6&gt;0),N17*(CustoContabil!$D$21/CustoContabil!$D$6)*W17,0)</f>
        <v>0</v>
      </c>
      <c r="Z17" s="205"/>
    </row>
    <row r="18" spans="2:26" ht="15" customHeight="1" x14ac:dyDescent="0.35">
      <c r="B18" s="199">
        <v>13</v>
      </c>
      <c r="C18" s="815"/>
      <c r="D18" s="816"/>
      <c r="E18" s="816"/>
      <c r="F18" s="816"/>
      <c r="G18" s="816"/>
      <c r="H18" s="19"/>
      <c r="I18" s="2"/>
      <c r="J18" s="1"/>
      <c r="K18" s="169">
        <f t="shared" si="0"/>
        <v>0</v>
      </c>
      <c r="L18" s="1"/>
      <c r="M18" s="1"/>
      <c r="N18" s="169">
        <f t="shared" si="1"/>
        <v>0</v>
      </c>
      <c r="P18" s="199">
        <f t="shared" si="2"/>
        <v>13</v>
      </c>
      <c r="Q18" s="813" t="str">
        <f t="shared" si="3"/>
        <v/>
      </c>
      <c r="R18" s="813"/>
      <c r="S18" s="813"/>
      <c r="T18" s="813"/>
      <c r="U18" s="814"/>
      <c r="V18" s="202" t="str">
        <f t="shared" si="4"/>
        <v/>
      </c>
      <c r="W18" s="203">
        <f>IF(OR(V18="",V18=0),0,(Projeto!$AD$8*((1+Projeto!$AD$8)^V18))/(((1+Projeto!$AD$8)^V18)-1))</f>
        <v>0</v>
      </c>
      <c r="X18" s="204">
        <f>IF(AND(K18&gt;0,CustoContabil!$F$6&gt;0),K18*(CustoContabil!$F$21/CustoContabil!$F$6)*W18,0)</f>
        <v>0</v>
      </c>
      <c r="Y18" s="204">
        <f>IF(AND(N18&gt;0,CustoContabil!$D$6&gt;0),N18*(CustoContabil!$D$21/CustoContabil!$D$6)*W18,0)</f>
        <v>0</v>
      </c>
      <c r="Z18" s="205"/>
    </row>
    <row r="19" spans="2:26" ht="15" customHeight="1" x14ac:dyDescent="0.35">
      <c r="B19" s="199">
        <v>14</v>
      </c>
      <c r="C19" s="815"/>
      <c r="D19" s="816"/>
      <c r="E19" s="816"/>
      <c r="F19" s="816"/>
      <c r="G19" s="816"/>
      <c r="H19" s="19"/>
      <c r="I19" s="2"/>
      <c r="J19" s="1"/>
      <c r="K19" s="169">
        <f t="shared" si="0"/>
        <v>0</v>
      </c>
      <c r="L19" s="1"/>
      <c r="M19" s="1"/>
      <c r="N19" s="169">
        <f t="shared" si="1"/>
        <v>0</v>
      </c>
      <c r="P19" s="199">
        <f t="shared" si="2"/>
        <v>14</v>
      </c>
      <c r="Q19" s="813" t="str">
        <f t="shared" si="3"/>
        <v/>
      </c>
      <c r="R19" s="813"/>
      <c r="S19" s="813"/>
      <c r="T19" s="813"/>
      <c r="U19" s="814"/>
      <c r="V19" s="202" t="str">
        <f t="shared" si="4"/>
        <v/>
      </c>
      <c r="W19" s="203">
        <f>IF(OR(V19="",V19=0),0,(Projeto!$AD$8*((1+Projeto!$AD$8)^V19))/(((1+Projeto!$AD$8)^V19)-1))</f>
        <v>0</v>
      </c>
      <c r="X19" s="204">
        <f>IF(AND(K19&gt;0,CustoContabil!$F$6&gt;0),K19*(CustoContabil!$F$21/CustoContabil!$F$6)*W19,0)</f>
        <v>0</v>
      </c>
      <c r="Y19" s="204">
        <f>IF(AND(N19&gt;0,CustoContabil!$D$6&gt;0),N19*(CustoContabil!$D$21/CustoContabil!$D$6)*W19,0)</f>
        <v>0</v>
      </c>
      <c r="Z19" s="205"/>
    </row>
    <row r="20" spans="2:26" ht="15" customHeight="1" x14ac:dyDescent="0.35">
      <c r="B20" s="199">
        <v>15</v>
      </c>
      <c r="C20" s="815"/>
      <c r="D20" s="816"/>
      <c r="E20" s="816"/>
      <c r="F20" s="816"/>
      <c r="G20" s="816"/>
      <c r="H20" s="19"/>
      <c r="I20" s="2"/>
      <c r="J20" s="1"/>
      <c r="K20" s="169">
        <f t="shared" si="0"/>
        <v>0</v>
      </c>
      <c r="L20" s="1"/>
      <c r="M20" s="1"/>
      <c r="N20" s="169">
        <f t="shared" si="1"/>
        <v>0</v>
      </c>
      <c r="P20" s="199">
        <f t="shared" si="2"/>
        <v>15</v>
      </c>
      <c r="Q20" s="813" t="str">
        <f t="shared" si="3"/>
        <v/>
      </c>
      <c r="R20" s="813"/>
      <c r="S20" s="813"/>
      <c r="T20" s="813"/>
      <c r="U20" s="814"/>
      <c r="V20" s="202" t="str">
        <f t="shared" si="4"/>
        <v/>
      </c>
      <c r="W20" s="203">
        <f>IF(OR(V20="",V20=0),0,(Projeto!$AD$8*((1+Projeto!$AD$8)^V20))/(((1+Projeto!$AD$8)^V20)-1))</f>
        <v>0</v>
      </c>
      <c r="X20" s="204">
        <f>IF(AND(K20&gt;0,CustoContabil!$F$6&gt;0),K20*(CustoContabil!$F$21/CustoContabil!$F$6)*W20,0)</f>
        <v>0</v>
      </c>
      <c r="Y20" s="204">
        <f>IF(AND(N20&gt;0,CustoContabil!$D$6&gt;0),N20*(CustoContabil!$D$21/CustoContabil!$D$6)*W20,0)</f>
        <v>0</v>
      </c>
      <c r="Z20" s="205"/>
    </row>
    <row r="21" spans="2:26" ht="15" customHeight="1" x14ac:dyDescent="0.35">
      <c r="B21" s="199">
        <v>16</v>
      </c>
      <c r="C21" s="815"/>
      <c r="D21" s="816"/>
      <c r="E21" s="816"/>
      <c r="F21" s="816"/>
      <c r="G21" s="816"/>
      <c r="H21" s="19"/>
      <c r="I21" s="2"/>
      <c r="J21" s="1"/>
      <c r="K21" s="169">
        <f t="shared" si="0"/>
        <v>0</v>
      </c>
      <c r="L21" s="1"/>
      <c r="M21" s="1"/>
      <c r="N21" s="169">
        <f t="shared" si="1"/>
        <v>0</v>
      </c>
      <c r="P21" s="199">
        <f t="shared" si="2"/>
        <v>16</v>
      </c>
      <c r="Q21" s="813" t="str">
        <f t="shared" si="3"/>
        <v/>
      </c>
      <c r="R21" s="813"/>
      <c r="S21" s="813"/>
      <c r="T21" s="813"/>
      <c r="U21" s="814"/>
      <c r="V21" s="202" t="str">
        <f t="shared" si="4"/>
        <v/>
      </c>
      <c r="W21" s="203">
        <f>IF(OR(V21="",V21=0),0,(Projeto!$AD$8*((1+Projeto!$AD$8)^V21))/(((1+Projeto!$AD$8)^V21)-1))</f>
        <v>0</v>
      </c>
      <c r="X21" s="204">
        <f>IF(AND(K21&gt;0,CustoContabil!$F$6&gt;0),K21*(CustoContabil!$F$21/CustoContabil!$F$6)*W21,0)</f>
        <v>0</v>
      </c>
      <c r="Y21" s="204">
        <f>IF(AND(N21&gt;0,CustoContabil!$D$6&gt;0),N21*(CustoContabil!$D$21/CustoContabil!$D$6)*W21,0)</f>
        <v>0</v>
      </c>
      <c r="Z21" s="205"/>
    </row>
    <row r="22" spans="2:26" ht="15" customHeight="1" x14ac:dyDescent="0.35">
      <c r="B22" s="199">
        <v>17</v>
      </c>
      <c r="C22" s="815"/>
      <c r="D22" s="816"/>
      <c r="E22" s="816"/>
      <c r="F22" s="816"/>
      <c r="G22" s="816"/>
      <c r="H22" s="19"/>
      <c r="I22" s="2"/>
      <c r="J22" s="1"/>
      <c r="K22" s="169">
        <f t="shared" si="0"/>
        <v>0</v>
      </c>
      <c r="L22" s="1"/>
      <c r="M22" s="1"/>
      <c r="N22" s="169">
        <f t="shared" si="1"/>
        <v>0</v>
      </c>
      <c r="P22" s="199">
        <f t="shared" si="2"/>
        <v>17</v>
      </c>
      <c r="Q22" s="813" t="str">
        <f t="shared" si="3"/>
        <v/>
      </c>
      <c r="R22" s="813"/>
      <c r="S22" s="813"/>
      <c r="T22" s="813"/>
      <c r="U22" s="814"/>
      <c r="V22" s="202" t="str">
        <f t="shared" si="4"/>
        <v/>
      </c>
      <c r="W22" s="203">
        <f>IF(OR(V22="",V22=0),0,(Projeto!$AD$8*((1+Projeto!$AD$8)^V22))/(((1+Projeto!$AD$8)^V22)-1))</f>
        <v>0</v>
      </c>
      <c r="X22" s="204">
        <f>IF(AND(K22&gt;0,CustoContabil!$F$6&gt;0),K22*(CustoContabil!$F$21/CustoContabil!$F$6)*W22,0)</f>
        <v>0</v>
      </c>
      <c r="Y22" s="204">
        <f>IF(AND(N22&gt;0,CustoContabil!$D$6&gt;0),N22*(CustoContabil!$D$21/CustoContabil!$D$6)*W22,0)</f>
        <v>0</v>
      </c>
      <c r="Z22" s="205"/>
    </row>
    <row r="23" spans="2:26" ht="15" customHeight="1" x14ac:dyDescent="0.35">
      <c r="B23" s="199">
        <v>18</v>
      </c>
      <c r="C23" s="815"/>
      <c r="D23" s="816"/>
      <c r="E23" s="816"/>
      <c r="F23" s="816"/>
      <c r="G23" s="816"/>
      <c r="H23" s="19"/>
      <c r="I23" s="2"/>
      <c r="J23" s="1"/>
      <c r="K23" s="169">
        <f t="shared" si="0"/>
        <v>0</v>
      </c>
      <c r="L23" s="1"/>
      <c r="M23" s="1"/>
      <c r="N23" s="169">
        <f t="shared" si="1"/>
        <v>0</v>
      </c>
      <c r="P23" s="199">
        <f t="shared" si="2"/>
        <v>18</v>
      </c>
      <c r="Q23" s="813" t="str">
        <f t="shared" si="3"/>
        <v/>
      </c>
      <c r="R23" s="813"/>
      <c r="S23" s="813"/>
      <c r="T23" s="813"/>
      <c r="U23" s="814"/>
      <c r="V23" s="202" t="str">
        <f t="shared" si="4"/>
        <v/>
      </c>
      <c r="W23" s="203">
        <f>IF(OR(V23="",V23=0),0,(Projeto!$AD$8*((1+Projeto!$AD$8)^V23))/(((1+Projeto!$AD$8)^V23)-1))</f>
        <v>0</v>
      </c>
      <c r="X23" s="204">
        <f>IF(AND(K23&gt;0,CustoContabil!$F$6&gt;0),K23*(CustoContabil!$F$21/CustoContabil!$F$6)*W23,0)</f>
        <v>0</v>
      </c>
      <c r="Y23" s="204">
        <f>IF(AND(N23&gt;0,CustoContabil!$D$6&gt;0),N23*(CustoContabil!$D$21/CustoContabil!$D$6)*W23,0)</f>
        <v>0</v>
      </c>
      <c r="Z23" s="205"/>
    </row>
    <row r="24" spans="2:26" ht="15" customHeight="1" x14ac:dyDescent="0.35">
      <c r="B24" s="199">
        <v>19</v>
      </c>
      <c r="C24" s="815"/>
      <c r="D24" s="816"/>
      <c r="E24" s="816"/>
      <c r="F24" s="816"/>
      <c r="G24" s="816"/>
      <c r="H24" s="19"/>
      <c r="I24" s="2"/>
      <c r="J24" s="1"/>
      <c r="K24" s="169">
        <f t="shared" si="0"/>
        <v>0</v>
      </c>
      <c r="L24" s="1"/>
      <c r="M24" s="1"/>
      <c r="N24" s="169">
        <f t="shared" si="1"/>
        <v>0</v>
      </c>
      <c r="P24" s="199">
        <f t="shared" si="2"/>
        <v>19</v>
      </c>
      <c r="Q24" s="813" t="str">
        <f t="shared" si="3"/>
        <v/>
      </c>
      <c r="R24" s="813"/>
      <c r="S24" s="813"/>
      <c r="T24" s="813"/>
      <c r="U24" s="814"/>
      <c r="V24" s="202" t="str">
        <f t="shared" si="4"/>
        <v/>
      </c>
      <c r="W24" s="203">
        <f>IF(OR(V24="",V24=0),0,(Projeto!$AD$8*((1+Projeto!$AD$8)^V24))/(((1+Projeto!$AD$8)^V24)-1))</f>
        <v>0</v>
      </c>
      <c r="X24" s="204">
        <f>IF(AND(K24&gt;0,CustoContabil!$F$6&gt;0),K24*(CustoContabil!$F$21/CustoContabil!$F$6)*W24,0)</f>
        <v>0</v>
      </c>
      <c r="Y24" s="204">
        <f>IF(AND(N24&gt;0,CustoContabil!$D$6&gt;0),N24*(CustoContabil!$D$21/CustoContabil!$D$6)*W24,0)</f>
        <v>0</v>
      </c>
      <c r="Z24" s="205"/>
    </row>
    <row r="25" spans="2:26" ht="15" customHeight="1" x14ac:dyDescent="0.35">
      <c r="B25" s="199">
        <v>20</v>
      </c>
      <c r="C25" s="815"/>
      <c r="D25" s="816"/>
      <c r="E25" s="816"/>
      <c r="F25" s="816"/>
      <c r="G25" s="816"/>
      <c r="H25" s="19"/>
      <c r="I25" s="2"/>
      <c r="J25" s="1"/>
      <c r="K25" s="169">
        <f t="shared" si="0"/>
        <v>0</v>
      </c>
      <c r="L25" s="1"/>
      <c r="M25" s="1"/>
      <c r="N25" s="169">
        <f t="shared" si="1"/>
        <v>0</v>
      </c>
      <c r="P25" s="199">
        <f t="shared" si="2"/>
        <v>20</v>
      </c>
      <c r="Q25" s="813" t="str">
        <f t="shared" si="3"/>
        <v/>
      </c>
      <c r="R25" s="813"/>
      <c r="S25" s="813"/>
      <c r="T25" s="813"/>
      <c r="U25" s="814"/>
      <c r="V25" s="202" t="str">
        <f t="shared" si="4"/>
        <v/>
      </c>
      <c r="W25" s="203">
        <f>IF(OR(V25="",V25=0),0,(Projeto!$AD$8*((1+Projeto!$AD$8)^V25))/(((1+Projeto!$AD$8)^V25)-1))</f>
        <v>0</v>
      </c>
      <c r="X25" s="204">
        <f>IF(AND(K25&gt;0,CustoContabil!$F$6&gt;0),K25*(CustoContabil!$F$21/CustoContabil!$F$6)*W25,0)</f>
        <v>0</v>
      </c>
      <c r="Y25" s="204">
        <f>IF(AND(N25&gt;0,CustoContabil!$D$6&gt;0),N25*(CustoContabil!$D$21/CustoContabil!$D$6)*W25,0)</f>
        <v>0</v>
      </c>
      <c r="Z25" s="205"/>
    </row>
    <row r="26" spans="2:26" ht="15" customHeight="1" outlineLevel="1" x14ac:dyDescent="0.35">
      <c r="B26" s="199">
        <v>21</v>
      </c>
      <c r="C26" s="815"/>
      <c r="D26" s="816"/>
      <c r="E26" s="816"/>
      <c r="F26" s="816"/>
      <c r="G26" s="816"/>
      <c r="H26" s="19"/>
      <c r="I26" s="2"/>
      <c r="J26" s="1"/>
      <c r="K26" s="169">
        <f t="shared" si="0"/>
        <v>0</v>
      </c>
      <c r="L26" s="1"/>
      <c r="M26" s="1"/>
      <c r="N26" s="169">
        <f t="shared" si="1"/>
        <v>0</v>
      </c>
      <c r="P26" s="199">
        <f t="shared" si="2"/>
        <v>21</v>
      </c>
      <c r="Q26" s="813" t="str">
        <f t="shared" si="3"/>
        <v/>
      </c>
      <c r="R26" s="813"/>
      <c r="S26" s="813"/>
      <c r="T26" s="813"/>
      <c r="U26" s="814"/>
      <c r="V26" s="202" t="str">
        <f t="shared" si="4"/>
        <v/>
      </c>
      <c r="W26" s="203">
        <f>IF(OR(V26="",V26=0),0,(Projeto!$AD$8*((1+Projeto!$AD$8)^V26))/(((1+Projeto!$AD$8)^V26)-1))</f>
        <v>0</v>
      </c>
      <c r="X26" s="204">
        <f>IF(AND(K26&gt;0,CustoContabil!$F$6&gt;0),K26*(CustoContabil!$F$21/CustoContabil!$F$6)*W26,0)</f>
        <v>0</v>
      </c>
      <c r="Y26" s="204">
        <f>IF(AND(N26&gt;0,CustoContabil!$D$6&gt;0),N26*(CustoContabil!$D$21/CustoContabil!$D$6)*W26,0)</f>
        <v>0</v>
      </c>
      <c r="Z26" s="205"/>
    </row>
    <row r="27" spans="2:26" ht="15" customHeight="1" outlineLevel="1" x14ac:dyDescent="0.35">
      <c r="B27" s="199">
        <v>22</v>
      </c>
      <c r="C27" s="815"/>
      <c r="D27" s="816"/>
      <c r="E27" s="816"/>
      <c r="F27" s="816"/>
      <c r="G27" s="816"/>
      <c r="H27" s="19"/>
      <c r="I27" s="2"/>
      <c r="J27" s="1"/>
      <c r="K27" s="169">
        <f t="shared" si="0"/>
        <v>0</v>
      </c>
      <c r="L27" s="1"/>
      <c r="M27" s="1"/>
      <c r="N27" s="169">
        <f t="shared" si="1"/>
        <v>0</v>
      </c>
      <c r="P27" s="199">
        <f t="shared" si="2"/>
        <v>22</v>
      </c>
      <c r="Q27" s="813" t="str">
        <f t="shared" si="3"/>
        <v/>
      </c>
      <c r="R27" s="813"/>
      <c r="S27" s="813"/>
      <c r="T27" s="813"/>
      <c r="U27" s="814"/>
      <c r="V27" s="202" t="str">
        <f t="shared" si="4"/>
        <v/>
      </c>
      <c r="W27" s="203">
        <f>IF(OR(V27="",V27=0),0,(Projeto!$AD$8*((1+Projeto!$AD$8)^V27))/(((1+Projeto!$AD$8)^V27)-1))</f>
        <v>0</v>
      </c>
      <c r="X27" s="204">
        <f>IF(AND(K27&gt;0,CustoContabil!$F$6&gt;0),K27*(CustoContabil!$F$21/CustoContabil!$F$6)*W27,0)</f>
        <v>0</v>
      </c>
      <c r="Y27" s="204">
        <f>IF(AND(N27&gt;0,CustoContabil!$D$6&gt;0),N27*(CustoContabil!$D$21/CustoContabil!$D$6)*W27,0)</f>
        <v>0</v>
      </c>
      <c r="Z27" s="205"/>
    </row>
    <row r="28" spans="2:26" ht="15" customHeight="1" outlineLevel="1" x14ac:dyDescent="0.35">
      <c r="B28" s="199">
        <v>23</v>
      </c>
      <c r="C28" s="815"/>
      <c r="D28" s="816"/>
      <c r="E28" s="816"/>
      <c r="F28" s="816"/>
      <c r="G28" s="816"/>
      <c r="H28" s="19"/>
      <c r="I28" s="2"/>
      <c r="J28" s="1"/>
      <c r="K28" s="169">
        <f t="shared" si="0"/>
        <v>0</v>
      </c>
      <c r="L28" s="1"/>
      <c r="M28" s="1"/>
      <c r="N28" s="169">
        <f t="shared" si="1"/>
        <v>0</v>
      </c>
      <c r="P28" s="199">
        <f t="shared" si="2"/>
        <v>23</v>
      </c>
      <c r="Q28" s="813" t="str">
        <f t="shared" si="3"/>
        <v/>
      </c>
      <c r="R28" s="813"/>
      <c r="S28" s="813"/>
      <c r="T28" s="813"/>
      <c r="U28" s="814"/>
      <c r="V28" s="202" t="str">
        <f t="shared" si="4"/>
        <v/>
      </c>
      <c r="W28" s="203">
        <f>IF(OR(V28="",V28=0),0,(Projeto!$AD$8*((1+Projeto!$AD$8)^V28))/(((1+Projeto!$AD$8)^V28)-1))</f>
        <v>0</v>
      </c>
      <c r="X28" s="204">
        <f>IF(AND(K28&gt;0,CustoContabil!$F$6&gt;0),K28*(CustoContabil!$F$21/CustoContabil!$F$6)*W28,0)</f>
        <v>0</v>
      </c>
      <c r="Y28" s="204">
        <f>IF(AND(N28&gt;0,CustoContabil!$D$6&gt;0),N28*(CustoContabil!$D$21/CustoContabil!$D$6)*W28,0)</f>
        <v>0</v>
      </c>
      <c r="Z28" s="205"/>
    </row>
    <row r="29" spans="2:26" ht="15" customHeight="1" outlineLevel="1" x14ac:dyDescent="0.35">
      <c r="B29" s="199">
        <v>24</v>
      </c>
      <c r="C29" s="815"/>
      <c r="D29" s="816"/>
      <c r="E29" s="816"/>
      <c r="F29" s="816"/>
      <c r="G29" s="816"/>
      <c r="H29" s="19"/>
      <c r="I29" s="2"/>
      <c r="J29" s="1"/>
      <c r="K29" s="169">
        <f t="shared" si="0"/>
        <v>0</v>
      </c>
      <c r="L29" s="1"/>
      <c r="M29" s="1"/>
      <c r="N29" s="169">
        <f t="shared" si="1"/>
        <v>0</v>
      </c>
      <c r="P29" s="199">
        <f t="shared" si="2"/>
        <v>24</v>
      </c>
      <c r="Q29" s="813" t="str">
        <f t="shared" si="3"/>
        <v/>
      </c>
      <c r="R29" s="813"/>
      <c r="S29" s="813"/>
      <c r="T29" s="813"/>
      <c r="U29" s="814"/>
      <c r="V29" s="202" t="str">
        <f t="shared" si="4"/>
        <v/>
      </c>
      <c r="W29" s="203">
        <f>IF(OR(V29="",V29=0),0,(Projeto!$AD$8*((1+Projeto!$AD$8)^V29))/(((1+Projeto!$AD$8)^V29)-1))</f>
        <v>0</v>
      </c>
      <c r="X29" s="204">
        <f>IF(AND(K29&gt;0,CustoContabil!$F$6&gt;0),K29*(CustoContabil!$F$21/CustoContabil!$F$6)*W29,0)</f>
        <v>0</v>
      </c>
      <c r="Y29" s="204">
        <f>IF(AND(N29&gt;0,CustoContabil!$D$6&gt;0),N29*(CustoContabil!$D$21/CustoContabil!$D$6)*W29,0)</f>
        <v>0</v>
      </c>
      <c r="Z29" s="205"/>
    </row>
    <row r="30" spans="2:26" ht="15" customHeight="1" outlineLevel="1" x14ac:dyDescent="0.35">
      <c r="B30" s="199">
        <v>25</v>
      </c>
      <c r="C30" s="815"/>
      <c r="D30" s="816"/>
      <c r="E30" s="816"/>
      <c r="F30" s="816"/>
      <c r="G30" s="816"/>
      <c r="H30" s="19"/>
      <c r="I30" s="2"/>
      <c r="J30" s="1"/>
      <c r="K30" s="169">
        <f t="shared" si="0"/>
        <v>0</v>
      </c>
      <c r="L30" s="1"/>
      <c r="M30" s="1"/>
      <c r="N30" s="169">
        <f t="shared" si="1"/>
        <v>0</v>
      </c>
      <c r="P30" s="199">
        <f t="shared" si="2"/>
        <v>25</v>
      </c>
      <c r="Q30" s="813" t="str">
        <f t="shared" si="3"/>
        <v/>
      </c>
      <c r="R30" s="813"/>
      <c r="S30" s="813"/>
      <c r="T30" s="813"/>
      <c r="U30" s="814"/>
      <c r="V30" s="202" t="str">
        <f t="shared" si="4"/>
        <v/>
      </c>
      <c r="W30" s="203">
        <f>IF(OR(V30="",V30=0),0,(Projeto!$AD$8*((1+Projeto!$AD$8)^V30))/(((1+Projeto!$AD$8)^V30)-1))</f>
        <v>0</v>
      </c>
      <c r="X30" s="204">
        <f>IF(AND(K30&gt;0,CustoContabil!$F$6&gt;0),K30*(CustoContabil!$F$21/CustoContabil!$F$6)*W30,0)</f>
        <v>0</v>
      </c>
      <c r="Y30" s="204">
        <f>IF(AND(N30&gt;0,CustoContabil!$D$6&gt;0),N30*(CustoContabil!$D$21/CustoContabil!$D$6)*W30,0)</f>
        <v>0</v>
      </c>
      <c r="Z30" s="205"/>
    </row>
    <row r="31" spans="2:26" ht="15" customHeight="1" outlineLevel="1" x14ac:dyDescent="0.35">
      <c r="B31" s="199">
        <v>26</v>
      </c>
      <c r="C31" s="815"/>
      <c r="D31" s="816"/>
      <c r="E31" s="816"/>
      <c r="F31" s="816"/>
      <c r="G31" s="816"/>
      <c r="H31" s="19"/>
      <c r="I31" s="2"/>
      <c r="J31" s="1"/>
      <c r="K31" s="169">
        <f t="shared" si="0"/>
        <v>0</v>
      </c>
      <c r="L31" s="1"/>
      <c r="M31" s="1"/>
      <c r="N31" s="169">
        <f t="shared" si="1"/>
        <v>0</v>
      </c>
      <c r="P31" s="199">
        <f t="shared" si="2"/>
        <v>26</v>
      </c>
      <c r="Q31" s="813" t="str">
        <f t="shared" si="3"/>
        <v/>
      </c>
      <c r="R31" s="813"/>
      <c r="S31" s="813"/>
      <c r="T31" s="813"/>
      <c r="U31" s="814"/>
      <c r="V31" s="202" t="str">
        <f t="shared" si="4"/>
        <v/>
      </c>
      <c r="W31" s="203">
        <f>IF(OR(V31="",V31=0),0,(Projeto!$AD$8*((1+Projeto!$AD$8)^V31))/(((1+Projeto!$AD$8)^V31)-1))</f>
        <v>0</v>
      </c>
      <c r="X31" s="204">
        <f>IF(AND(K31&gt;0,CustoContabil!$F$6&gt;0),K31*(CustoContabil!$F$21/CustoContabil!$F$6)*W31,0)</f>
        <v>0</v>
      </c>
      <c r="Y31" s="204">
        <f>IF(AND(N31&gt;0,CustoContabil!$D$6&gt;0),N31*(CustoContabil!$D$21/CustoContabil!$D$6)*W31,0)</f>
        <v>0</v>
      </c>
      <c r="Z31" s="205"/>
    </row>
    <row r="32" spans="2:26" ht="15" customHeight="1" outlineLevel="1" x14ac:dyDescent="0.35">
      <c r="B32" s="199">
        <v>27</v>
      </c>
      <c r="C32" s="815"/>
      <c r="D32" s="816"/>
      <c r="E32" s="816"/>
      <c r="F32" s="816"/>
      <c r="G32" s="816"/>
      <c r="H32" s="19"/>
      <c r="I32" s="2"/>
      <c r="J32" s="1"/>
      <c r="K32" s="169">
        <f t="shared" si="0"/>
        <v>0</v>
      </c>
      <c r="L32" s="1"/>
      <c r="M32" s="1"/>
      <c r="N32" s="169">
        <f t="shared" si="1"/>
        <v>0</v>
      </c>
      <c r="P32" s="199">
        <f t="shared" si="2"/>
        <v>27</v>
      </c>
      <c r="Q32" s="813" t="str">
        <f t="shared" si="3"/>
        <v/>
      </c>
      <c r="R32" s="813"/>
      <c r="S32" s="813"/>
      <c r="T32" s="813"/>
      <c r="U32" s="814"/>
      <c r="V32" s="202" t="str">
        <f t="shared" si="4"/>
        <v/>
      </c>
      <c r="W32" s="203">
        <f>IF(OR(V32="",V32=0),0,(Projeto!$AD$8*((1+Projeto!$AD$8)^V32))/(((1+Projeto!$AD$8)^V32)-1))</f>
        <v>0</v>
      </c>
      <c r="X32" s="204">
        <f>IF(AND(K32&gt;0,CustoContabil!$F$6&gt;0),K32*(CustoContabil!$F$21/CustoContabil!$F$6)*W32,0)</f>
        <v>0</v>
      </c>
      <c r="Y32" s="204">
        <f>IF(AND(N32&gt;0,CustoContabil!$D$6&gt;0),N32*(CustoContabil!$D$21/CustoContabil!$D$6)*W32,0)</f>
        <v>0</v>
      </c>
      <c r="Z32" s="205"/>
    </row>
    <row r="33" spans="2:26" ht="15" customHeight="1" outlineLevel="1" x14ac:dyDescent="0.35">
      <c r="B33" s="199">
        <v>28</v>
      </c>
      <c r="C33" s="815"/>
      <c r="D33" s="816"/>
      <c r="E33" s="816"/>
      <c r="F33" s="816"/>
      <c r="G33" s="816"/>
      <c r="H33" s="19"/>
      <c r="I33" s="2"/>
      <c r="J33" s="1"/>
      <c r="K33" s="169">
        <f t="shared" si="0"/>
        <v>0</v>
      </c>
      <c r="L33" s="1"/>
      <c r="M33" s="1"/>
      <c r="N33" s="169">
        <f t="shared" si="1"/>
        <v>0</v>
      </c>
      <c r="P33" s="199">
        <f t="shared" si="2"/>
        <v>28</v>
      </c>
      <c r="Q33" s="813" t="str">
        <f t="shared" si="3"/>
        <v/>
      </c>
      <c r="R33" s="813"/>
      <c r="S33" s="813"/>
      <c r="T33" s="813"/>
      <c r="U33" s="814"/>
      <c r="V33" s="202" t="str">
        <f t="shared" si="4"/>
        <v/>
      </c>
      <c r="W33" s="203">
        <f>IF(OR(V33="",V33=0),0,(Projeto!$AD$8*((1+Projeto!$AD$8)^V33))/(((1+Projeto!$AD$8)^V33)-1))</f>
        <v>0</v>
      </c>
      <c r="X33" s="204">
        <f>IF(AND(K33&gt;0,CustoContabil!$F$6&gt;0),K33*(CustoContabil!$F$21/CustoContabil!$F$6)*W33,0)</f>
        <v>0</v>
      </c>
      <c r="Y33" s="204">
        <f>IF(AND(N33&gt;0,CustoContabil!$D$6&gt;0),N33*(CustoContabil!$D$21/CustoContabil!$D$6)*W33,0)</f>
        <v>0</v>
      </c>
      <c r="Z33" s="205"/>
    </row>
    <row r="34" spans="2:26" ht="15" customHeight="1" outlineLevel="1" x14ac:dyDescent="0.35">
      <c r="B34" s="199">
        <v>29</v>
      </c>
      <c r="C34" s="815"/>
      <c r="D34" s="816"/>
      <c r="E34" s="816"/>
      <c r="F34" s="816"/>
      <c r="G34" s="816"/>
      <c r="H34" s="19"/>
      <c r="I34" s="2"/>
      <c r="J34" s="1"/>
      <c r="K34" s="169">
        <f t="shared" si="0"/>
        <v>0</v>
      </c>
      <c r="L34" s="1"/>
      <c r="M34" s="1"/>
      <c r="N34" s="169">
        <f t="shared" si="1"/>
        <v>0</v>
      </c>
      <c r="P34" s="199">
        <f t="shared" si="2"/>
        <v>29</v>
      </c>
      <c r="Q34" s="813" t="str">
        <f t="shared" si="3"/>
        <v/>
      </c>
      <c r="R34" s="813"/>
      <c r="S34" s="813"/>
      <c r="T34" s="813"/>
      <c r="U34" s="814"/>
      <c r="V34" s="202" t="str">
        <f t="shared" si="4"/>
        <v/>
      </c>
      <c r="W34" s="203">
        <f>IF(OR(V34="",V34=0),0,(Projeto!$AD$8*((1+Projeto!$AD$8)^V34))/(((1+Projeto!$AD$8)^V34)-1))</f>
        <v>0</v>
      </c>
      <c r="X34" s="204">
        <f>IF(AND(K34&gt;0,CustoContabil!$F$6&gt;0),K34*(CustoContabil!$F$21/CustoContabil!$F$6)*W34,0)</f>
        <v>0</v>
      </c>
      <c r="Y34" s="204">
        <f>IF(AND(N34&gt;0,CustoContabil!$D$6&gt;0),N34*(CustoContabil!$D$21/CustoContabil!$D$6)*W34,0)</f>
        <v>0</v>
      </c>
      <c r="Z34" s="205"/>
    </row>
    <row r="35" spans="2:26" ht="15" customHeight="1" outlineLevel="1" x14ac:dyDescent="0.35">
      <c r="B35" s="199">
        <v>30</v>
      </c>
      <c r="C35" s="815"/>
      <c r="D35" s="816"/>
      <c r="E35" s="816"/>
      <c r="F35" s="816"/>
      <c r="G35" s="816"/>
      <c r="H35" s="19"/>
      <c r="I35" s="2"/>
      <c r="J35" s="1"/>
      <c r="K35" s="169">
        <f t="shared" si="0"/>
        <v>0</v>
      </c>
      <c r="L35" s="1"/>
      <c r="M35" s="1"/>
      <c r="N35" s="169">
        <f t="shared" si="1"/>
        <v>0</v>
      </c>
      <c r="P35" s="199">
        <f t="shared" si="2"/>
        <v>30</v>
      </c>
      <c r="Q35" s="813" t="str">
        <f t="shared" si="3"/>
        <v/>
      </c>
      <c r="R35" s="813"/>
      <c r="S35" s="813"/>
      <c r="T35" s="813"/>
      <c r="U35" s="814"/>
      <c r="V35" s="202" t="str">
        <f t="shared" si="4"/>
        <v/>
      </c>
      <c r="W35" s="203">
        <f>IF(OR(V35="",V35=0),0,(Projeto!$AD$8*((1+Projeto!$AD$8)^V35))/(((1+Projeto!$AD$8)^V35)-1))</f>
        <v>0</v>
      </c>
      <c r="X35" s="204">
        <f>IF(AND(K35&gt;0,CustoContabil!$F$6&gt;0),K35*(CustoContabil!$F$21/CustoContabil!$F$6)*W35,0)</f>
        <v>0</v>
      </c>
      <c r="Y35" s="204">
        <f>IF(AND(N35&gt;0,CustoContabil!$D$6&gt;0),N35*(CustoContabil!$D$21/CustoContabil!$D$6)*W35,0)</f>
        <v>0</v>
      </c>
      <c r="Z35" s="205"/>
    </row>
    <row r="36" spans="2:26" ht="15" customHeight="1" outlineLevel="1" x14ac:dyDescent="0.35">
      <c r="B36" s="199">
        <v>31</v>
      </c>
      <c r="C36" s="815"/>
      <c r="D36" s="816"/>
      <c r="E36" s="816"/>
      <c r="F36" s="816"/>
      <c r="G36" s="816"/>
      <c r="H36" s="19"/>
      <c r="I36" s="2"/>
      <c r="J36" s="1"/>
      <c r="K36" s="169">
        <f t="shared" si="0"/>
        <v>0</v>
      </c>
      <c r="L36" s="1"/>
      <c r="M36" s="1"/>
      <c r="N36" s="169">
        <f t="shared" si="1"/>
        <v>0</v>
      </c>
      <c r="P36" s="199">
        <f t="shared" si="2"/>
        <v>31</v>
      </c>
      <c r="Q36" s="813" t="str">
        <f t="shared" si="3"/>
        <v/>
      </c>
      <c r="R36" s="813"/>
      <c r="S36" s="813"/>
      <c r="T36" s="813"/>
      <c r="U36" s="814"/>
      <c r="V36" s="202" t="str">
        <f t="shared" si="4"/>
        <v/>
      </c>
      <c r="W36" s="203">
        <f>IF(OR(V36="",V36=0),0,(Projeto!$AD$8*((1+Projeto!$AD$8)^V36))/(((1+Projeto!$AD$8)^V36)-1))</f>
        <v>0</v>
      </c>
      <c r="X36" s="204">
        <f>IF(AND(K36&gt;0,CustoContabil!$F$6&gt;0),K36*(CustoContabil!$F$21/CustoContabil!$F$6)*W36,0)</f>
        <v>0</v>
      </c>
      <c r="Y36" s="204">
        <f>IF(AND(N36&gt;0,CustoContabil!$D$6&gt;0),N36*(CustoContabil!$D$21/CustoContabil!$D$6)*W36,0)</f>
        <v>0</v>
      </c>
      <c r="Z36" s="205"/>
    </row>
    <row r="37" spans="2:26" ht="15" customHeight="1" outlineLevel="1" x14ac:dyDescent="0.35">
      <c r="B37" s="199">
        <v>32</v>
      </c>
      <c r="C37" s="815"/>
      <c r="D37" s="816"/>
      <c r="E37" s="816"/>
      <c r="F37" s="816"/>
      <c r="G37" s="816"/>
      <c r="H37" s="19"/>
      <c r="I37" s="2"/>
      <c r="J37" s="1"/>
      <c r="K37" s="169">
        <f t="shared" si="0"/>
        <v>0</v>
      </c>
      <c r="L37" s="1"/>
      <c r="M37" s="1"/>
      <c r="N37" s="169">
        <f t="shared" si="1"/>
        <v>0</v>
      </c>
      <c r="P37" s="199">
        <f t="shared" si="2"/>
        <v>32</v>
      </c>
      <c r="Q37" s="813" t="str">
        <f t="shared" si="3"/>
        <v/>
      </c>
      <c r="R37" s="813"/>
      <c r="S37" s="813"/>
      <c r="T37" s="813"/>
      <c r="U37" s="814"/>
      <c r="V37" s="202" t="str">
        <f t="shared" si="4"/>
        <v/>
      </c>
      <c r="W37" s="203">
        <f>IF(OR(V37="",V37=0),0,(Projeto!$AD$8*((1+Projeto!$AD$8)^V37))/(((1+Projeto!$AD$8)^V37)-1))</f>
        <v>0</v>
      </c>
      <c r="X37" s="204">
        <f>IF(AND(K37&gt;0,CustoContabil!$F$6&gt;0),K37*(CustoContabil!$F$21/CustoContabil!$F$6)*W37,0)</f>
        <v>0</v>
      </c>
      <c r="Y37" s="204">
        <f>IF(AND(N37&gt;0,CustoContabil!$D$6&gt;0),N37*(CustoContabil!$D$21/CustoContabil!$D$6)*W37,0)</f>
        <v>0</v>
      </c>
      <c r="Z37" s="205"/>
    </row>
    <row r="38" spans="2:26" ht="15" customHeight="1" outlineLevel="1" x14ac:dyDescent="0.35">
      <c r="B38" s="199">
        <v>33</v>
      </c>
      <c r="C38" s="815"/>
      <c r="D38" s="816"/>
      <c r="E38" s="816"/>
      <c r="F38" s="816"/>
      <c r="G38" s="816"/>
      <c r="H38" s="19"/>
      <c r="I38" s="2"/>
      <c r="J38" s="1"/>
      <c r="K38" s="169">
        <f t="shared" si="0"/>
        <v>0</v>
      </c>
      <c r="L38" s="1"/>
      <c r="M38" s="1"/>
      <c r="N38" s="169">
        <f t="shared" si="1"/>
        <v>0</v>
      </c>
      <c r="P38" s="199">
        <f t="shared" si="2"/>
        <v>33</v>
      </c>
      <c r="Q38" s="813" t="str">
        <f t="shared" si="3"/>
        <v/>
      </c>
      <c r="R38" s="813"/>
      <c r="S38" s="813"/>
      <c r="T38" s="813"/>
      <c r="U38" s="814"/>
      <c r="V38" s="202" t="str">
        <f t="shared" si="4"/>
        <v/>
      </c>
      <c r="W38" s="203">
        <f>IF(OR(V38="",V38=0),0,(Projeto!$AD$8*((1+Projeto!$AD$8)^V38))/(((1+Projeto!$AD$8)^V38)-1))</f>
        <v>0</v>
      </c>
      <c r="X38" s="204">
        <f>IF(AND(K38&gt;0,CustoContabil!$F$6&gt;0),K38*(CustoContabil!$F$21/CustoContabil!$F$6)*W38,0)</f>
        <v>0</v>
      </c>
      <c r="Y38" s="204">
        <f>IF(AND(N38&gt;0,CustoContabil!$D$6&gt;0),N38*(CustoContabil!$D$21/CustoContabil!$D$6)*W38,0)</f>
        <v>0</v>
      </c>
      <c r="Z38" s="205"/>
    </row>
    <row r="39" spans="2:26" ht="15" customHeight="1" outlineLevel="1" x14ac:dyDescent="0.35">
      <c r="B39" s="199">
        <v>34</v>
      </c>
      <c r="C39" s="815"/>
      <c r="D39" s="816"/>
      <c r="E39" s="816"/>
      <c r="F39" s="816"/>
      <c r="G39" s="816"/>
      <c r="H39" s="19"/>
      <c r="I39" s="2"/>
      <c r="J39" s="1"/>
      <c r="K39" s="169">
        <f t="shared" si="0"/>
        <v>0</v>
      </c>
      <c r="L39" s="1"/>
      <c r="M39" s="1"/>
      <c r="N39" s="169">
        <f t="shared" si="1"/>
        <v>0</v>
      </c>
      <c r="P39" s="199">
        <f t="shared" si="2"/>
        <v>34</v>
      </c>
      <c r="Q39" s="813" t="str">
        <f t="shared" si="3"/>
        <v/>
      </c>
      <c r="R39" s="813"/>
      <c r="S39" s="813"/>
      <c r="T39" s="813"/>
      <c r="U39" s="814"/>
      <c r="V39" s="202" t="str">
        <f t="shared" si="4"/>
        <v/>
      </c>
      <c r="W39" s="203">
        <f>IF(OR(V39="",V39=0),0,(Projeto!$AD$8*((1+Projeto!$AD$8)^V39))/(((1+Projeto!$AD$8)^V39)-1))</f>
        <v>0</v>
      </c>
      <c r="X39" s="204">
        <f>IF(AND(K39&gt;0,CustoContabil!$F$6&gt;0),K39*(CustoContabil!$F$21/CustoContabil!$F$6)*W39,0)</f>
        <v>0</v>
      </c>
      <c r="Y39" s="204">
        <f>IF(AND(N39&gt;0,CustoContabil!$D$6&gt;0),N39*(CustoContabil!$D$21/CustoContabil!$D$6)*W39,0)</f>
        <v>0</v>
      </c>
      <c r="Z39" s="205"/>
    </row>
    <row r="40" spans="2:26" ht="15" customHeight="1" outlineLevel="1" x14ac:dyDescent="0.35">
      <c r="B40" s="199">
        <v>35</v>
      </c>
      <c r="C40" s="815"/>
      <c r="D40" s="816"/>
      <c r="E40" s="816"/>
      <c r="F40" s="816"/>
      <c r="G40" s="816"/>
      <c r="H40" s="19"/>
      <c r="I40" s="2"/>
      <c r="J40" s="1"/>
      <c r="K40" s="169">
        <f t="shared" si="0"/>
        <v>0</v>
      </c>
      <c r="L40" s="1"/>
      <c r="M40" s="1"/>
      <c r="N40" s="169">
        <f t="shared" si="1"/>
        <v>0</v>
      </c>
      <c r="P40" s="199">
        <f t="shared" si="2"/>
        <v>35</v>
      </c>
      <c r="Q40" s="813" t="str">
        <f t="shared" si="3"/>
        <v/>
      </c>
      <c r="R40" s="813"/>
      <c r="S40" s="813"/>
      <c r="T40" s="813"/>
      <c r="U40" s="814"/>
      <c r="V40" s="202" t="str">
        <f t="shared" si="4"/>
        <v/>
      </c>
      <c r="W40" s="203">
        <f>IF(OR(V40="",V40=0),0,(Projeto!$AD$8*((1+Projeto!$AD$8)^V40))/(((1+Projeto!$AD$8)^V40)-1))</f>
        <v>0</v>
      </c>
      <c r="X40" s="204">
        <f>IF(AND(K40&gt;0,CustoContabil!$F$6&gt;0),K40*(CustoContabil!$F$21/CustoContabil!$F$6)*W40,0)</f>
        <v>0</v>
      </c>
      <c r="Y40" s="204">
        <f>IF(AND(N40&gt;0,CustoContabil!$D$6&gt;0),N40*(CustoContabil!$D$21/CustoContabil!$D$6)*W40,0)</f>
        <v>0</v>
      </c>
      <c r="Z40" s="205"/>
    </row>
    <row r="41" spans="2:26" ht="15" customHeight="1" outlineLevel="1" x14ac:dyDescent="0.35">
      <c r="B41" s="199">
        <v>36</v>
      </c>
      <c r="C41" s="815"/>
      <c r="D41" s="816"/>
      <c r="E41" s="816"/>
      <c r="F41" s="816"/>
      <c r="G41" s="816"/>
      <c r="H41" s="19"/>
      <c r="I41" s="2"/>
      <c r="J41" s="1"/>
      <c r="K41" s="169">
        <f t="shared" si="0"/>
        <v>0</v>
      </c>
      <c r="L41" s="1"/>
      <c r="M41" s="1"/>
      <c r="N41" s="169">
        <f t="shared" si="1"/>
        <v>0</v>
      </c>
      <c r="P41" s="199">
        <f t="shared" si="2"/>
        <v>36</v>
      </c>
      <c r="Q41" s="813" t="str">
        <f t="shared" si="3"/>
        <v/>
      </c>
      <c r="R41" s="813"/>
      <c r="S41" s="813"/>
      <c r="T41" s="813"/>
      <c r="U41" s="814"/>
      <c r="V41" s="202" t="str">
        <f t="shared" si="4"/>
        <v/>
      </c>
      <c r="W41" s="203">
        <f>IF(OR(V41="",V41=0),0,(Projeto!$AD$8*((1+Projeto!$AD$8)^V41))/(((1+Projeto!$AD$8)^V41)-1))</f>
        <v>0</v>
      </c>
      <c r="X41" s="204">
        <f>IF(AND(K41&gt;0,CustoContabil!$F$6&gt;0),K41*(CustoContabil!$F$21/CustoContabil!$F$6)*W41,0)</f>
        <v>0</v>
      </c>
      <c r="Y41" s="204">
        <f>IF(AND(N41&gt;0,CustoContabil!$D$6&gt;0),N41*(CustoContabil!$D$21/CustoContabil!$D$6)*W41,0)</f>
        <v>0</v>
      </c>
      <c r="Z41" s="205"/>
    </row>
    <row r="42" spans="2:26" ht="15" customHeight="1" outlineLevel="1" x14ac:dyDescent="0.35">
      <c r="B42" s="199">
        <v>37</v>
      </c>
      <c r="C42" s="815"/>
      <c r="D42" s="816"/>
      <c r="E42" s="816"/>
      <c r="F42" s="816"/>
      <c r="G42" s="816"/>
      <c r="H42" s="19"/>
      <c r="I42" s="2"/>
      <c r="J42" s="1"/>
      <c r="K42" s="169">
        <f t="shared" si="0"/>
        <v>0</v>
      </c>
      <c r="L42" s="1"/>
      <c r="M42" s="1"/>
      <c r="N42" s="169">
        <f t="shared" si="1"/>
        <v>0</v>
      </c>
      <c r="P42" s="199">
        <f t="shared" si="2"/>
        <v>37</v>
      </c>
      <c r="Q42" s="813" t="str">
        <f t="shared" si="3"/>
        <v/>
      </c>
      <c r="R42" s="813"/>
      <c r="S42" s="813"/>
      <c r="T42" s="813"/>
      <c r="U42" s="814"/>
      <c r="V42" s="202" t="str">
        <f t="shared" si="4"/>
        <v/>
      </c>
      <c r="W42" s="203">
        <f>IF(OR(V42="",V42=0),0,(Projeto!$AD$8*((1+Projeto!$AD$8)^V42))/(((1+Projeto!$AD$8)^V42)-1))</f>
        <v>0</v>
      </c>
      <c r="X42" s="204">
        <f>IF(AND(K42&gt;0,CustoContabil!$F$6&gt;0),K42*(CustoContabil!$F$21/CustoContabil!$F$6)*W42,0)</f>
        <v>0</v>
      </c>
      <c r="Y42" s="204">
        <f>IF(AND(N42&gt;0,CustoContabil!$D$6&gt;0),N42*(CustoContabil!$D$21/CustoContabil!$D$6)*W42,0)</f>
        <v>0</v>
      </c>
      <c r="Z42" s="205"/>
    </row>
    <row r="43" spans="2:26" ht="15" customHeight="1" outlineLevel="1" x14ac:dyDescent="0.35">
      <c r="B43" s="199">
        <v>38</v>
      </c>
      <c r="C43" s="815"/>
      <c r="D43" s="816"/>
      <c r="E43" s="816"/>
      <c r="F43" s="816"/>
      <c r="G43" s="816"/>
      <c r="H43" s="19"/>
      <c r="I43" s="2"/>
      <c r="J43" s="1"/>
      <c r="K43" s="169">
        <f t="shared" si="0"/>
        <v>0</v>
      </c>
      <c r="L43" s="1"/>
      <c r="M43" s="1"/>
      <c r="N43" s="169">
        <f t="shared" si="1"/>
        <v>0</v>
      </c>
      <c r="P43" s="199">
        <f t="shared" si="2"/>
        <v>38</v>
      </c>
      <c r="Q43" s="813" t="str">
        <f t="shared" si="3"/>
        <v/>
      </c>
      <c r="R43" s="813"/>
      <c r="S43" s="813"/>
      <c r="T43" s="813"/>
      <c r="U43" s="814"/>
      <c r="V43" s="202" t="str">
        <f t="shared" si="4"/>
        <v/>
      </c>
      <c r="W43" s="203">
        <f>IF(OR(V43="",V43=0),0,(Projeto!$AD$8*((1+Projeto!$AD$8)^V43))/(((1+Projeto!$AD$8)^V43)-1))</f>
        <v>0</v>
      </c>
      <c r="X43" s="204">
        <f>IF(AND(K43&gt;0,CustoContabil!$F$6&gt;0),K43*(CustoContabil!$F$21/CustoContabil!$F$6)*W43,0)</f>
        <v>0</v>
      </c>
      <c r="Y43" s="204">
        <f>IF(AND(N43&gt;0,CustoContabil!$D$6&gt;0),N43*(CustoContabil!$D$21/CustoContabil!$D$6)*W43,0)</f>
        <v>0</v>
      </c>
      <c r="Z43" s="205"/>
    </row>
    <row r="44" spans="2:26" ht="15" customHeight="1" outlineLevel="1" x14ac:dyDescent="0.35">
      <c r="B44" s="199">
        <v>39</v>
      </c>
      <c r="C44" s="815"/>
      <c r="D44" s="816"/>
      <c r="E44" s="816"/>
      <c r="F44" s="816"/>
      <c r="G44" s="816"/>
      <c r="H44" s="19"/>
      <c r="I44" s="2"/>
      <c r="J44" s="1"/>
      <c r="K44" s="169">
        <f t="shared" si="0"/>
        <v>0</v>
      </c>
      <c r="L44" s="1"/>
      <c r="M44" s="1"/>
      <c r="N44" s="169">
        <f t="shared" si="1"/>
        <v>0</v>
      </c>
      <c r="P44" s="199">
        <f t="shared" si="2"/>
        <v>39</v>
      </c>
      <c r="Q44" s="813" t="str">
        <f t="shared" si="3"/>
        <v/>
      </c>
      <c r="R44" s="813"/>
      <c r="S44" s="813"/>
      <c r="T44" s="813"/>
      <c r="U44" s="814"/>
      <c r="V44" s="202" t="str">
        <f t="shared" si="4"/>
        <v/>
      </c>
      <c r="W44" s="203">
        <f>IF(OR(V44="",V44=0),0,(Projeto!$AD$8*((1+Projeto!$AD$8)^V44))/(((1+Projeto!$AD$8)^V44)-1))</f>
        <v>0</v>
      </c>
      <c r="X44" s="204">
        <f>IF(AND(K44&gt;0,CustoContabil!$F$6&gt;0),K44*(CustoContabil!$F$21/CustoContabil!$F$6)*W44,0)</f>
        <v>0</v>
      </c>
      <c r="Y44" s="204">
        <f>IF(AND(N44&gt;0,CustoContabil!$D$6&gt;0),N44*(CustoContabil!$D$21/CustoContabil!$D$6)*W44,0)</f>
        <v>0</v>
      </c>
      <c r="Z44" s="205"/>
    </row>
    <row r="45" spans="2:26" ht="15" customHeight="1" outlineLevel="1" x14ac:dyDescent="0.35">
      <c r="B45" s="199">
        <v>40</v>
      </c>
      <c r="C45" s="815"/>
      <c r="D45" s="816"/>
      <c r="E45" s="816"/>
      <c r="F45" s="816"/>
      <c r="G45" s="816"/>
      <c r="H45" s="19"/>
      <c r="I45" s="2"/>
      <c r="J45" s="1"/>
      <c r="K45" s="169">
        <f t="shared" si="0"/>
        <v>0</v>
      </c>
      <c r="L45" s="1"/>
      <c r="M45" s="1"/>
      <c r="N45" s="169">
        <f t="shared" si="1"/>
        <v>0</v>
      </c>
      <c r="P45" s="199">
        <f t="shared" si="2"/>
        <v>40</v>
      </c>
      <c r="Q45" s="813" t="str">
        <f t="shared" si="3"/>
        <v/>
      </c>
      <c r="R45" s="813"/>
      <c r="S45" s="813"/>
      <c r="T45" s="813"/>
      <c r="U45" s="814"/>
      <c r="V45" s="202" t="str">
        <f t="shared" si="4"/>
        <v/>
      </c>
      <c r="W45" s="203">
        <f>IF(OR(V45="",V45=0),0,(Projeto!$AD$8*((1+Projeto!$AD$8)^V45))/(((1+Projeto!$AD$8)^V45)-1))</f>
        <v>0</v>
      </c>
      <c r="X45" s="204">
        <f>IF(AND(K45&gt;0,CustoContabil!$F$6&gt;0),K45*(CustoContabil!$F$21/CustoContabil!$F$6)*W45,0)</f>
        <v>0</v>
      </c>
      <c r="Y45" s="204">
        <f>IF(AND(N45&gt;0,CustoContabil!$D$6&gt;0),N45*(CustoContabil!$D$21/CustoContabil!$D$6)*W45,0)</f>
        <v>0</v>
      </c>
      <c r="Z45" s="205"/>
    </row>
    <row r="46" spans="2:26" ht="15" customHeight="1" outlineLevel="1" x14ac:dyDescent="0.35">
      <c r="B46" s="199">
        <v>41</v>
      </c>
      <c r="C46" s="815"/>
      <c r="D46" s="816"/>
      <c r="E46" s="816"/>
      <c r="F46" s="816"/>
      <c r="G46" s="816"/>
      <c r="H46" s="19"/>
      <c r="I46" s="2"/>
      <c r="J46" s="1"/>
      <c r="K46" s="169">
        <f t="shared" si="0"/>
        <v>0</v>
      </c>
      <c r="L46" s="1"/>
      <c r="M46" s="1"/>
      <c r="N46" s="169">
        <f t="shared" si="1"/>
        <v>0</v>
      </c>
      <c r="P46" s="199">
        <f t="shared" si="2"/>
        <v>41</v>
      </c>
      <c r="Q46" s="813" t="str">
        <f t="shared" si="3"/>
        <v/>
      </c>
      <c r="R46" s="813"/>
      <c r="S46" s="813"/>
      <c r="T46" s="813"/>
      <c r="U46" s="814"/>
      <c r="V46" s="202" t="str">
        <f t="shared" si="4"/>
        <v/>
      </c>
      <c r="W46" s="203">
        <f>IF(OR(V46="",V46=0),0,(Projeto!$AD$8*((1+Projeto!$AD$8)^V46))/(((1+Projeto!$AD$8)^V46)-1))</f>
        <v>0</v>
      </c>
      <c r="X46" s="204">
        <f>IF(AND(K46&gt;0,CustoContabil!$F$6&gt;0),K46*(CustoContabil!$F$21/CustoContabil!$F$6)*W46,0)</f>
        <v>0</v>
      </c>
      <c r="Y46" s="204">
        <f>IF(AND(N46&gt;0,CustoContabil!$D$6&gt;0),N46*(CustoContabil!$D$21/CustoContabil!$D$6)*W46,0)</f>
        <v>0</v>
      </c>
      <c r="Z46" s="205"/>
    </row>
    <row r="47" spans="2:26" ht="15" customHeight="1" outlineLevel="1" x14ac:dyDescent="0.35">
      <c r="B47" s="199">
        <v>42</v>
      </c>
      <c r="C47" s="815"/>
      <c r="D47" s="816"/>
      <c r="E47" s="816"/>
      <c r="F47" s="816"/>
      <c r="G47" s="816"/>
      <c r="H47" s="19"/>
      <c r="I47" s="2"/>
      <c r="J47" s="1"/>
      <c r="K47" s="169">
        <f t="shared" si="0"/>
        <v>0</v>
      </c>
      <c r="L47" s="1"/>
      <c r="M47" s="1"/>
      <c r="N47" s="169">
        <f t="shared" si="1"/>
        <v>0</v>
      </c>
      <c r="P47" s="199">
        <f t="shared" si="2"/>
        <v>42</v>
      </c>
      <c r="Q47" s="813" t="str">
        <f t="shared" si="3"/>
        <v/>
      </c>
      <c r="R47" s="813"/>
      <c r="S47" s="813"/>
      <c r="T47" s="813"/>
      <c r="U47" s="814"/>
      <c r="V47" s="202" t="str">
        <f t="shared" si="4"/>
        <v/>
      </c>
      <c r="W47" s="203">
        <f>IF(OR(V47="",V47=0),0,(Projeto!$AD$8*((1+Projeto!$AD$8)^V47))/(((1+Projeto!$AD$8)^V47)-1))</f>
        <v>0</v>
      </c>
      <c r="X47" s="204">
        <f>IF(AND(K47&gt;0,CustoContabil!$F$6&gt;0),K47*(CustoContabil!$F$21/CustoContabil!$F$6)*W47,0)</f>
        <v>0</v>
      </c>
      <c r="Y47" s="204">
        <f>IF(AND(N47&gt;0,CustoContabil!$D$6&gt;0),N47*(CustoContabil!$D$21/CustoContabil!$D$6)*W47,0)</f>
        <v>0</v>
      </c>
      <c r="Z47" s="205"/>
    </row>
    <row r="48" spans="2:26" ht="15" customHeight="1" outlineLevel="1" x14ac:dyDescent="0.35">
      <c r="B48" s="199">
        <v>43</v>
      </c>
      <c r="C48" s="815"/>
      <c r="D48" s="816"/>
      <c r="E48" s="816"/>
      <c r="F48" s="816"/>
      <c r="G48" s="816"/>
      <c r="H48" s="19"/>
      <c r="I48" s="2"/>
      <c r="J48" s="1"/>
      <c r="K48" s="169">
        <f t="shared" si="0"/>
        <v>0</v>
      </c>
      <c r="L48" s="1"/>
      <c r="M48" s="1"/>
      <c r="N48" s="169">
        <f t="shared" si="1"/>
        <v>0</v>
      </c>
      <c r="P48" s="199">
        <f t="shared" si="2"/>
        <v>43</v>
      </c>
      <c r="Q48" s="813" t="str">
        <f t="shared" si="3"/>
        <v/>
      </c>
      <c r="R48" s="813"/>
      <c r="S48" s="813"/>
      <c r="T48" s="813"/>
      <c r="U48" s="814"/>
      <c r="V48" s="202" t="str">
        <f t="shared" si="4"/>
        <v/>
      </c>
      <c r="W48" s="203">
        <f>IF(OR(V48="",V48=0),0,(Projeto!$AD$8*((1+Projeto!$AD$8)^V48))/(((1+Projeto!$AD$8)^V48)-1))</f>
        <v>0</v>
      </c>
      <c r="X48" s="204">
        <f>IF(AND(K48&gt;0,CustoContabil!$F$6&gt;0),K48*(CustoContabil!$F$21/CustoContabil!$F$6)*W48,0)</f>
        <v>0</v>
      </c>
      <c r="Y48" s="204">
        <f>IF(AND(N48&gt;0,CustoContabil!$D$6&gt;0),N48*(CustoContabil!$D$21/CustoContabil!$D$6)*W48,0)</f>
        <v>0</v>
      </c>
      <c r="Z48" s="205"/>
    </row>
    <row r="49" spans="2:26" ht="15" customHeight="1" outlineLevel="1" x14ac:dyDescent="0.35">
      <c r="B49" s="199">
        <v>44</v>
      </c>
      <c r="C49" s="815"/>
      <c r="D49" s="816"/>
      <c r="E49" s="816"/>
      <c r="F49" s="816"/>
      <c r="G49" s="816"/>
      <c r="H49" s="19"/>
      <c r="I49" s="2"/>
      <c r="J49" s="1"/>
      <c r="K49" s="169">
        <f t="shared" si="0"/>
        <v>0</v>
      </c>
      <c r="L49" s="1"/>
      <c r="M49" s="1"/>
      <c r="N49" s="169">
        <f t="shared" si="1"/>
        <v>0</v>
      </c>
      <c r="P49" s="199">
        <f t="shared" si="2"/>
        <v>44</v>
      </c>
      <c r="Q49" s="813" t="str">
        <f t="shared" si="3"/>
        <v/>
      </c>
      <c r="R49" s="813"/>
      <c r="S49" s="813"/>
      <c r="T49" s="813"/>
      <c r="U49" s="814"/>
      <c r="V49" s="202" t="str">
        <f t="shared" si="4"/>
        <v/>
      </c>
      <c r="W49" s="203">
        <f>IF(OR(V49="",V49=0),0,(Projeto!$AD$8*((1+Projeto!$AD$8)^V49))/(((1+Projeto!$AD$8)^V49)-1))</f>
        <v>0</v>
      </c>
      <c r="X49" s="204">
        <f>IF(AND(K49&gt;0,CustoContabil!$F$6&gt;0),K49*(CustoContabil!$F$21/CustoContabil!$F$6)*W49,0)</f>
        <v>0</v>
      </c>
      <c r="Y49" s="204">
        <f>IF(AND(N49&gt;0,CustoContabil!$D$6&gt;0),N49*(CustoContabil!$D$21/CustoContabil!$D$6)*W49,0)</f>
        <v>0</v>
      </c>
      <c r="Z49" s="205"/>
    </row>
    <row r="50" spans="2:26" ht="15" customHeight="1" outlineLevel="1" x14ac:dyDescent="0.35">
      <c r="B50" s="199">
        <v>45</v>
      </c>
      <c r="C50" s="815"/>
      <c r="D50" s="816"/>
      <c r="E50" s="816"/>
      <c r="F50" s="816"/>
      <c r="G50" s="816"/>
      <c r="H50" s="19"/>
      <c r="I50" s="2"/>
      <c r="J50" s="1"/>
      <c r="K50" s="169">
        <f t="shared" si="0"/>
        <v>0</v>
      </c>
      <c r="L50" s="1"/>
      <c r="M50" s="1"/>
      <c r="N50" s="169">
        <f t="shared" si="1"/>
        <v>0</v>
      </c>
      <c r="P50" s="199">
        <f t="shared" si="2"/>
        <v>45</v>
      </c>
      <c r="Q50" s="813" t="str">
        <f t="shared" si="3"/>
        <v/>
      </c>
      <c r="R50" s="813"/>
      <c r="S50" s="813"/>
      <c r="T50" s="813"/>
      <c r="U50" s="814"/>
      <c r="V50" s="202" t="str">
        <f t="shared" si="4"/>
        <v/>
      </c>
      <c r="W50" s="203">
        <f>IF(OR(V50="",V50=0),0,(Projeto!$AD$8*((1+Projeto!$AD$8)^V50))/(((1+Projeto!$AD$8)^V50)-1))</f>
        <v>0</v>
      </c>
      <c r="X50" s="204">
        <f>IF(AND(K50&gt;0,CustoContabil!$F$6&gt;0),K50*(CustoContabil!$F$21/CustoContabil!$F$6)*W50,0)</f>
        <v>0</v>
      </c>
      <c r="Y50" s="204">
        <f>IF(AND(N50&gt;0,CustoContabil!$D$6&gt;0),N50*(CustoContabil!$D$21/CustoContabil!$D$6)*W50,0)</f>
        <v>0</v>
      </c>
      <c r="Z50" s="205"/>
    </row>
    <row r="51" spans="2:26" ht="15" customHeight="1" outlineLevel="1" x14ac:dyDescent="0.35">
      <c r="B51" s="199">
        <v>46</v>
      </c>
      <c r="C51" s="815"/>
      <c r="D51" s="816"/>
      <c r="E51" s="816"/>
      <c r="F51" s="816"/>
      <c r="G51" s="816"/>
      <c r="H51" s="19"/>
      <c r="I51" s="2"/>
      <c r="J51" s="1"/>
      <c r="K51" s="169">
        <f t="shared" si="0"/>
        <v>0</v>
      </c>
      <c r="L51" s="1"/>
      <c r="M51" s="1"/>
      <c r="N51" s="169">
        <f t="shared" si="1"/>
        <v>0</v>
      </c>
      <c r="P51" s="199">
        <f t="shared" si="2"/>
        <v>46</v>
      </c>
      <c r="Q51" s="813" t="str">
        <f t="shared" si="3"/>
        <v/>
      </c>
      <c r="R51" s="813"/>
      <c r="S51" s="813"/>
      <c r="T51" s="813"/>
      <c r="U51" s="814"/>
      <c r="V51" s="202" t="str">
        <f t="shared" si="4"/>
        <v/>
      </c>
      <c r="W51" s="203">
        <f>IF(OR(V51="",V51=0),0,(Projeto!$AD$8*((1+Projeto!$AD$8)^V51))/(((1+Projeto!$AD$8)^V51)-1))</f>
        <v>0</v>
      </c>
      <c r="X51" s="204">
        <f>IF(AND(K51&gt;0,CustoContabil!$F$6&gt;0),K51*(CustoContabil!$F$21/CustoContabil!$F$6)*W51,0)</f>
        <v>0</v>
      </c>
      <c r="Y51" s="204">
        <f>IF(AND(N51&gt;0,CustoContabil!$D$6&gt;0),N51*(CustoContabil!$D$21/CustoContabil!$D$6)*W51,0)</f>
        <v>0</v>
      </c>
      <c r="Z51" s="205"/>
    </row>
    <row r="52" spans="2:26" ht="15" customHeight="1" outlineLevel="1" x14ac:dyDescent="0.35">
      <c r="B52" s="199">
        <v>47</v>
      </c>
      <c r="C52" s="815"/>
      <c r="D52" s="816"/>
      <c r="E52" s="816"/>
      <c r="F52" s="816"/>
      <c r="G52" s="816"/>
      <c r="H52" s="19"/>
      <c r="I52" s="2"/>
      <c r="J52" s="1"/>
      <c r="K52" s="169">
        <f t="shared" si="0"/>
        <v>0</v>
      </c>
      <c r="L52" s="1"/>
      <c r="M52" s="1"/>
      <c r="N52" s="169">
        <f t="shared" si="1"/>
        <v>0</v>
      </c>
      <c r="P52" s="199">
        <f t="shared" si="2"/>
        <v>47</v>
      </c>
      <c r="Q52" s="813" t="str">
        <f t="shared" si="3"/>
        <v/>
      </c>
      <c r="R52" s="813"/>
      <c r="S52" s="813"/>
      <c r="T52" s="813"/>
      <c r="U52" s="814"/>
      <c r="V52" s="202" t="str">
        <f t="shared" si="4"/>
        <v/>
      </c>
      <c r="W52" s="203">
        <f>IF(OR(V52="",V52=0),0,(Projeto!$AD$8*((1+Projeto!$AD$8)^V52))/(((1+Projeto!$AD$8)^V52)-1))</f>
        <v>0</v>
      </c>
      <c r="X52" s="204">
        <f>IF(AND(K52&gt;0,CustoContabil!$F$6&gt;0),K52*(CustoContabil!$F$21/CustoContabil!$F$6)*W52,0)</f>
        <v>0</v>
      </c>
      <c r="Y52" s="204">
        <f>IF(AND(N52&gt;0,CustoContabil!$D$6&gt;0),N52*(CustoContabil!$D$21/CustoContabil!$D$6)*W52,0)</f>
        <v>0</v>
      </c>
      <c r="Z52" s="205"/>
    </row>
    <row r="53" spans="2:26" ht="15" customHeight="1" outlineLevel="1" x14ac:dyDescent="0.35">
      <c r="B53" s="199">
        <v>48</v>
      </c>
      <c r="C53" s="815"/>
      <c r="D53" s="816"/>
      <c r="E53" s="816"/>
      <c r="F53" s="816"/>
      <c r="G53" s="816"/>
      <c r="H53" s="19"/>
      <c r="I53" s="2"/>
      <c r="J53" s="1"/>
      <c r="K53" s="169">
        <f t="shared" si="0"/>
        <v>0</v>
      </c>
      <c r="L53" s="1"/>
      <c r="M53" s="1"/>
      <c r="N53" s="169">
        <f t="shared" si="1"/>
        <v>0</v>
      </c>
      <c r="P53" s="199">
        <f t="shared" si="2"/>
        <v>48</v>
      </c>
      <c r="Q53" s="813" t="str">
        <f t="shared" si="3"/>
        <v/>
      </c>
      <c r="R53" s="813"/>
      <c r="S53" s="813"/>
      <c r="T53" s="813"/>
      <c r="U53" s="814"/>
      <c r="V53" s="202" t="str">
        <f t="shared" si="4"/>
        <v/>
      </c>
      <c r="W53" s="203">
        <f>IF(OR(V53="",V53=0),0,(Projeto!$AD$8*((1+Projeto!$AD$8)^V53))/(((1+Projeto!$AD$8)^V53)-1))</f>
        <v>0</v>
      </c>
      <c r="X53" s="204">
        <f>IF(AND(K53&gt;0,CustoContabil!$F$6&gt;0),K53*(CustoContabil!$F$21/CustoContabil!$F$6)*W53,0)</f>
        <v>0</v>
      </c>
      <c r="Y53" s="204">
        <f>IF(AND(N53&gt;0,CustoContabil!$D$6&gt;0),N53*(CustoContabil!$D$21/CustoContabil!$D$6)*W53,0)</f>
        <v>0</v>
      </c>
      <c r="Z53" s="205"/>
    </row>
    <row r="54" spans="2:26" ht="15" customHeight="1" outlineLevel="1" x14ac:dyDescent="0.35">
      <c r="B54" s="199">
        <v>49</v>
      </c>
      <c r="C54" s="815"/>
      <c r="D54" s="816"/>
      <c r="E54" s="816"/>
      <c r="F54" s="816"/>
      <c r="G54" s="816"/>
      <c r="H54" s="19"/>
      <c r="I54" s="2"/>
      <c r="J54" s="1"/>
      <c r="K54" s="169">
        <f t="shared" si="0"/>
        <v>0</v>
      </c>
      <c r="L54" s="1"/>
      <c r="M54" s="1"/>
      <c r="N54" s="169">
        <f t="shared" si="1"/>
        <v>0</v>
      </c>
      <c r="P54" s="199">
        <f t="shared" si="2"/>
        <v>49</v>
      </c>
      <c r="Q54" s="813" t="str">
        <f t="shared" si="3"/>
        <v/>
      </c>
      <c r="R54" s="813"/>
      <c r="S54" s="813"/>
      <c r="T54" s="813"/>
      <c r="U54" s="814"/>
      <c r="V54" s="202" t="str">
        <f t="shared" si="4"/>
        <v/>
      </c>
      <c r="W54" s="203">
        <f>IF(OR(V54="",V54=0),0,(Projeto!$AD$8*((1+Projeto!$AD$8)^V54))/(((1+Projeto!$AD$8)^V54)-1))</f>
        <v>0</v>
      </c>
      <c r="X54" s="204">
        <f>IF(AND(K54&gt;0,CustoContabil!$F$6&gt;0),K54*(CustoContabil!$F$21/CustoContabil!$F$6)*W54,0)</f>
        <v>0</v>
      </c>
      <c r="Y54" s="204">
        <f>IF(AND(N54&gt;0,CustoContabil!$D$6&gt;0),N54*(CustoContabil!$D$21/CustoContabil!$D$6)*W54,0)</f>
        <v>0</v>
      </c>
      <c r="Z54" s="205"/>
    </row>
    <row r="55" spans="2:26" ht="15" customHeight="1" outlineLevel="1" x14ac:dyDescent="0.35">
      <c r="B55" s="199">
        <v>50</v>
      </c>
      <c r="C55" s="815"/>
      <c r="D55" s="816"/>
      <c r="E55" s="816"/>
      <c r="F55" s="816"/>
      <c r="G55" s="816"/>
      <c r="H55" s="19"/>
      <c r="I55" s="2"/>
      <c r="J55" s="1"/>
      <c r="K55" s="169">
        <f t="shared" si="0"/>
        <v>0</v>
      </c>
      <c r="L55" s="1"/>
      <c r="M55" s="1"/>
      <c r="N55" s="169">
        <f t="shared" si="1"/>
        <v>0</v>
      </c>
      <c r="P55" s="199">
        <f t="shared" si="2"/>
        <v>50</v>
      </c>
      <c r="Q55" s="813" t="str">
        <f t="shared" si="3"/>
        <v/>
      </c>
      <c r="R55" s="813"/>
      <c r="S55" s="813"/>
      <c r="T55" s="813"/>
      <c r="U55" s="814"/>
      <c r="V55" s="202" t="str">
        <f t="shared" si="4"/>
        <v/>
      </c>
      <c r="W55" s="203">
        <f>IF(OR(V55="",V55=0),0,(Projeto!$AD$8*((1+Projeto!$AD$8)^V55))/(((1+Projeto!$AD$8)^V55)-1))</f>
        <v>0</v>
      </c>
      <c r="X55" s="204">
        <f>IF(AND(K55&gt;0,CustoContabil!$F$6&gt;0),K55*(CustoContabil!$F$21/CustoContabil!$F$6)*W55,0)</f>
        <v>0</v>
      </c>
      <c r="Y55" s="204">
        <f>IF(AND(N55&gt;0,CustoContabil!$D$6&gt;0),N55*(CustoContabil!$D$21/CustoContabil!$D$6)*W55,0)</f>
        <v>0</v>
      </c>
      <c r="Z55" s="205"/>
    </row>
    <row r="56" spans="2:26" ht="15" customHeight="1" outlineLevel="1" x14ac:dyDescent="0.35">
      <c r="B56" s="199">
        <v>51</v>
      </c>
      <c r="C56" s="815"/>
      <c r="D56" s="816"/>
      <c r="E56" s="816"/>
      <c r="F56" s="816"/>
      <c r="G56" s="816"/>
      <c r="H56" s="19"/>
      <c r="I56" s="2"/>
      <c r="J56" s="1"/>
      <c r="K56" s="169">
        <f t="shared" si="0"/>
        <v>0</v>
      </c>
      <c r="L56" s="1"/>
      <c r="M56" s="1"/>
      <c r="N56" s="169">
        <f t="shared" si="1"/>
        <v>0</v>
      </c>
      <c r="P56" s="199">
        <f t="shared" si="2"/>
        <v>51</v>
      </c>
      <c r="Q56" s="813" t="str">
        <f t="shared" si="3"/>
        <v/>
      </c>
      <c r="R56" s="813"/>
      <c r="S56" s="813"/>
      <c r="T56" s="813"/>
      <c r="U56" s="814"/>
      <c r="V56" s="202" t="str">
        <f t="shared" si="4"/>
        <v/>
      </c>
      <c r="W56" s="203">
        <f>IF(OR(V56="",V56=0),0,(Projeto!$AD$8*((1+Projeto!$AD$8)^V56))/(((1+Projeto!$AD$8)^V56)-1))</f>
        <v>0</v>
      </c>
      <c r="X56" s="204">
        <f>IF(AND(K56&gt;0,CustoContabil!$F$6&gt;0),K56*(CustoContabil!$F$21/CustoContabil!$F$6)*W56,0)</f>
        <v>0</v>
      </c>
      <c r="Y56" s="204">
        <f>IF(AND(N56&gt;0,CustoContabil!$D$6&gt;0),N56*(CustoContabil!$D$21/CustoContabil!$D$6)*W56,0)</f>
        <v>0</v>
      </c>
      <c r="Z56" s="205"/>
    </row>
    <row r="57" spans="2:26" ht="15" customHeight="1" outlineLevel="1" x14ac:dyDescent="0.35">
      <c r="B57" s="199">
        <v>52</v>
      </c>
      <c r="C57" s="815"/>
      <c r="D57" s="816"/>
      <c r="E57" s="816"/>
      <c r="F57" s="816"/>
      <c r="G57" s="816"/>
      <c r="H57" s="19"/>
      <c r="I57" s="2"/>
      <c r="J57" s="1"/>
      <c r="K57" s="169">
        <f t="shared" si="0"/>
        <v>0</v>
      </c>
      <c r="L57" s="1"/>
      <c r="M57" s="1"/>
      <c r="N57" s="169">
        <f t="shared" si="1"/>
        <v>0</v>
      </c>
      <c r="P57" s="199">
        <f t="shared" si="2"/>
        <v>52</v>
      </c>
      <c r="Q57" s="813" t="str">
        <f t="shared" si="3"/>
        <v/>
      </c>
      <c r="R57" s="813"/>
      <c r="S57" s="813"/>
      <c r="T57" s="813"/>
      <c r="U57" s="814"/>
      <c r="V57" s="202" t="str">
        <f t="shared" si="4"/>
        <v/>
      </c>
      <c r="W57" s="203">
        <f>IF(OR(V57="",V57=0),0,(Projeto!$AD$8*((1+Projeto!$AD$8)^V57))/(((1+Projeto!$AD$8)^V57)-1))</f>
        <v>0</v>
      </c>
      <c r="X57" s="204">
        <f>IF(AND(K57&gt;0,CustoContabil!$F$6&gt;0),K57*(CustoContabil!$F$21/CustoContabil!$F$6)*W57,0)</f>
        <v>0</v>
      </c>
      <c r="Y57" s="204">
        <f>IF(AND(N57&gt;0,CustoContabil!$D$6&gt;0),N57*(CustoContabil!$D$21/CustoContabil!$D$6)*W57,0)</f>
        <v>0</v>
      </c>
    </row>
    <row r="58" spans="2:26" ht="15" customHeight="1" outlineLevel="1" x14ac:dyDescent="0.35">
      <c r="B58" s="199">
        <v>53</v>
      </c>
      <c r="C58" s="815"/>
      <c r="D58" s="816"/>
      <c r="E58" s="816"/>
      <c r="F58" s="816"/>
      <c r="G58" s="816"/>
      <c r="H58" s="19"/>
      <c r="I58" s="2"/>
      <c r="J58" s="1"/>
      <c r="K58" s="169">
        <f t="shared" si="0"/>
        <v>0</v>
      </c>
      <c r="L58" s="1"/>
      <c r="M58" s="1"/>
      <c r="N58" s="169">
        <f t="shared" si="1"/>
        <v>0</v>
      </c>
      <c r="P58" s="199">
        <f t="shared" si="2"/>
        <v>53</v>
      </c>
      <c r="Q58" s="813" t="str">
        <f t="shared" si="3"/>
        <v/>
      </c>
      <c r="R58" s="813"/>
      <c r="S58" s="813"/>
      <c r="T58" s="813"/>
      <c r="U58" s="814"/>
      <c r="V58" s="202" t="str">
        <f t="shared" si="4"/>
        <v/>
      </c>
      <c r="W58" s="203">
        <f>IF(OR(V58="",V58=0),0,(Projeto!$AD$8*((1+Projeto!$AD$8)^V58))/(((1+Projeto!$AD$8)^V58)-1))</f>
        <v>0</v>
      </c>
      <c r="X58" s="204">
        <f>IF(AND(K58&gt;0,CustoContabil!$F$6&gt;0),K58*(CustoContabil!$F$21/CustoContabil!$F$6)*W58,0)</f>
        <v>0</v>
      </c>
      <c r="Y58" s="204">
        <f>IF(AND(N58&gt;0,CustoContabil!$D$6&gt;0),N58*(CustoContabil!$D$21/CustoContabil!$D$6)*W58,0)</f>
        <v>0</v>
      </c>
    </row>
    <row r="59" spans="2:26" ht="15" customHeight="1" outlineLevel="1" x14ac:dyDescent="0.35">
      <c r="B59" s="199">
        <v>54</v>
      </c>
      <c r="C59" s="815"/>
      <c r="D59" s="816"/>
      <c r="E59" s="816"/>
      <c r="F59" s="816"/>
      <c r="G59" s="816"/>
      <c r="H59" s="19"/>
      <c r="I59" s="2"/>
      <c r="J59" s="1"/>
      <c r="K59" s="169">
        <f t="shared" si="0"/>
        <v>0</v>
      </c>
      <c r="L59" s="1"/>
      <c r="M59" s="1"/>
      <c r="N59" s="169">
        <f t="shared" si="1"/>
        <v>0</v>
      </c>
      <c r="P59" s="199">
        <f t="shared" si="2"/>
        <v>54</v>
      </c>
      <c r="Q59" s="813" t="str">
        <f t="shared" si="3"/>
        <v/>
      </c>
      <c r="R59" s="813"/>
      <c r="S59" s="813"/>
      <c r="T59" s="813"/>
      <c r="U59" s="814"/>
      <c r="V59" s="202" t="str">
        <f t="shared" si="4"/>
        <v/>
      </c>
      <c r="W59" s="203">
        <f>IF(OR(V59="",V59=0),0,(Projeto!$AD$8*((1+Projeto!$AD$8)^V59))/(((1+Projeto!$AD$8)^V59)-1))</f>
        <v>0</v>
      </c>
      <c r="X59" s="204">
        <f>IF(AND(K59&gt;0,CustoContabil!$F$6&gt;0),K59*(CustoContabil!$F$21/CustoContabil!$F$6)*W59,0)</f>
        <v>0</v>
      </c>
      <c r="Y59" s="204">
        <f>IF(AND(N59&gt;0,CustoContabil!$D$6&gt;0),N59*(CustoContabil!$D$21/CustoContabil!$D$6)*W59,0)</f>
        <v>0</v>
      </c>
    </row>
    <row r="60" spans="2:26" ht="15" customHeight="1" outlineLevel="1" x14ac:dyDescent="0.35">
      <c r="B60" s="199">
        <v>55</v>
      </c>
      <c r="C60" s="815"/>
      <c r="D60" s="816"/>
      <c r="E60" s="816"/>
      <c r="F60" s="816"/>
      <c r="G60" s="816"/>
      <c r="H60" s="19"/>
      <c r="I60" s="2"/>
      <c r="J60" s="1"/>
      <c r="K60" s="169">
        <f t="shared" si="0"/>
        <v>0</v>
      </c>
      <c r="L60" s="1"/>
      <c r="M60" s="1"/>
      <c r="N60" s="169">
        <f t="shared" si="1"/>
        <v>0</v>
      </c>
      <c r="P60" s="199">
        <f t="shared" si="2"/>
        <v>55</v>
      </c>
      <c r="Q60" s="813" t="str">
        <f t="shared" si="3"/>
        <v/>
      </c>
      <c r="R60" s="813"/>
      <c r="S60" s="813"/>
      <c r="T60" s="813"/>
      <c r="U60" s="814"/>
      <c r="V60" s="202" t="str">
        <f t="shared" si="4"/>
        <v/>
      </c>
      <c r="W60" s="203">
        <f>IF(OR(V60="",V60=0),0,(Projeto!$AD$8*((1+Projeto!$AD$8)^V60))/(((1+Projeto!$AD$8)^V60)-1))</f>
        <v>0</v>
      </c>
      <c r="X60" s="204">
        <f>IF(AND(K60&gt;0,CustoContabil!$F$6&gt;0),K60*(CustoContabil!$F$21/CustoContabil!$F$6)*W60,0)</f>
        <v>0</v>
      </c>
      <c r="Y60" s="204">
        <f>IF(AND(N60&gt;0,CustoContabil!$D$6&gt;0),N60*(CustoContabil!$D$21/CustoContabil!$D$6)*W60,0)</f>
        <v>0</v>
      </c>
    </row>
    <row r="61" spans="2:26" ht="15" customHeight="1" outlineLevel="1" x14ac:dyDescent="0.35">
      <c r="B61" s="199">
        <v>56</v>
      </c>
      <c r="C61" s="815"/>
      <c r="D61" s="816"/>
      <c r="E61" s="816"/>
      <c r="F61" s="816"/>
      <c r="G61" s="816"/>
      <c r="H61" s="19"/>
      <c r="I61" s="2"/>
      <c r="J61" s="1"/>
      <c r="K61" s="169">
        <f t="shared" si="0"/>
        <v>0</v>
      </c>
      <c r="L61" s="1"/>
      <c r="M61" s="1"/>
      <c r="N61" s="169">
        <f t="shared" si="1"/>
        <v>0</v>
      </c>
      <c r="P61" s="199">
        <f t="shared" si="2"/>
        <v>56</v>
      </c>
      <c r="Q61" s="813" t="str">
        <f t="shared" si="3"/>
        <v/>
      </c>
      <c r="R61" s="813"/>
      <c r="S61" s="813"/>
      <c r="T61" s="813"/>
      <c r="U61" s="814"/>
      <c r="V61" s="202" t="str">
        <f t="shared" si="4"/>
        <v/>
      </c>
      <c r="W61" s="203">
        <f>IF(OR(V61="",V61=0),0,(Projeto!$AD$8*((1+Projeto!$AD$8)^V61))/(((1+Projeto!$AD$8)^V61)-1))</f>
        <v>0</v>
      </c>
      <c r="X61" s="204">
        <f>IF(AND(K61&gt;0,CustoContabil!$F$6&gt;0),K61*(CustoContabil!$F$21/CustoContabil!$F$6)*W61,0)</f>
        <v>0</v>
      </c>
      <c r="Y61" s="204">
        <f>IF(AND(N61&gt;0,CustoContabil!$D$6&gt;0),N61*(CustoContabil!$D$21/CustoContabil!$D$6)*W61,0)</f>
        <v>0</v>
      </c>
    </row>
    <row r="62" spans="2:26" ht="15" customHeight="1" outlineLevel="1" x14ac:dyDescent="0.35">
      <c r="B62" s="199">
        <v>57</v>
      </c>
      <c r="C62" s="815"/>
      <c r="D62" s="816"/>
      <c r="E62" s="816"/>
      <c r="F62" s="816"/>
      <c r="G62" s="816"/>
      <c r="H62" s="19"/>
      <c r="I62" s="2"/>
      <c r="J62" s="1"/>
      <c r="K62" s="169">
        <f t="shared" si="0"/>
        <v>0</v>
      </c>
      <c r="L62" s="1"/>
      <c r="M62" s="1"/>
      <c r="N62" s="169">
        <f t="shared" si="1"/>
        <v>0</v>
      </c>
      <c r="P62" s="199">
        <f t="shared" si="2"/>
        <v>57</v>
      </c>
      <c r="Q62" s="813" t="str">
        <f t="shared" si="3"/>
        <v/>
      </c>
      <c r="R62" s="813"/>
      <c r="S62" s="813"/>
      <c r="T62" s="813"/>
      <c r="U62" s="814"/>
      <c r="V62" s="202" t="str">
        <f t="shared" si="4"/>
        <v/>
      </c>
      <c r="W62" s="203">
        <f>IF(OR(V62="",V62=0),0,(Projeto!$AD$8*((1+Projeto!$AD$8)^V62))/(((1+Projeto!$AD$8)^V62)-1))</f>
        <v>0</v>
      </c>
      <c r="X62" s="204">
        <f>IF(AND(K62&gt;0,CustoContabil!$F$6&gt;0),K62*(CustoContabil!$F$21/CustoContabil!$F$6)*W62,0)</f>
        <v>0</v>
      </c>
      <c r="Y62" s="204">
        <f>IF(AND(N62&gt;0,CustoContabil!$D$6&gt;0),N62*(CustoContabil!$D$21/CustoContabil!$D$6)*W62,0)</f>
        <v>0</v>
      </c>
    </row>
    <row r="63" spans="2:26" ht="15" customHeight="1" outlineLevel="1" x14ac:dyDescent="0.35">
      <c r="B63" s="199">
        <v>58</v>
      </c>
      <c r="C63" s="815"/>
      <c r="D63" s="816"/>
      <c r="E63" s="816"/>
      <c r="F63" s="816"/>
      <c r="G63" s="816"/>
      <c r="H63" s="19"/>
      <c r="I63" s="2"/>
      <c r="J63" s="1"/>
      <c r="K63" s="169">
        <f t="shared" si="0"/>
        <v>0</v>
      </c>
      <c r="L63" s="1"/>
      <c r="M63" s="1"/>
      <c r="N63" s="169">
        <f t="shared" si="1"/>
        <v>0</v>
      </c>
      <c r="P63" s="199">
        <f t="shared" si="2"/>
        <v>58</v>
      </c>
      <c r="Q63" s="813" t="str">
        <f t="shared" si="3"/>
        <v/>
      </c>
      <c r="R63" s="813"/>
      <c r="S63" s="813"/>
      <c r="T63" s="813"/>
      <c r="U63" s="814"/>
      <c r="V63" s="202" t="str">
        <f t="shared" si="4"/>
        <v/>
      </c>
      <c r="W63" s="203">
        <f>IF(OR(V63="",V63=0),0,(Projeto!$AD$8*((1+Projeto!$AD$8)^V63))/(((1+Projeto!$AD$8)^V63)-1))</f>
        <v>0</v>
      </c>
      <c r="X63" s="204">
        <f>IF(AND(K63&gt;0,CustoContabil!$F$6&gt;0),K63*(CustoContabil!$F$21/CustoContabil!$F$6)*W63,0)</f>
        <v>0</v>
      </c>
      <c r="Y63" s="204">
        <f>IF(AND(N63&gt;0,CustoContabil!$D$6&gt;0),N63*(CustoContabil!$D$21/CustoContabil!$D$6)*W63,0)</f>
        <v>0</v>
      </c>
    </row>
    <row r="64" spans="2:26" ht="15" customHeight="1" outlineLevel="1" x14ac:dyDescent="0.35">
      <c r="B64" s="199">
        <v>59</v>
      </c>
      <c r="C64" s="815"/>
      <c r="D64" s="816"/>
      <c r="E64" s="816"/>
      <c r="F64" s="816"/>
      <c r="G64" s="816"/>
      <c r="H64" s="19"/>
      <c r="I64" s="2"/>
      <c r="J64" s="1"/>
      <c r="K64" s="169">
        <f t="shared" si="0"/>
        <v>0</v>
      </c>
      <c r="L64" s="1"/>
      <c r="M64" s="1"/>
      <c r="N64" s="169">
        <f t="shared" si="1"/>
        <v>0</v>
      </c>
      <c r="P64" s="199">
        <f t="shared" si="2"/>
        <v>59</v>
      </c>
      <c r="Q64" s="813" t="str">
        <f t="shared" si="3"/>
        <v/>
      </c>
      <c r="R64" s="813"/>
      <c r="S64" s="813"/>
      <c r="T64" s="813"/>
      <c r="U64" s="814"/>
      <c r="V64" s="202" t="str">
        <f t="shared" si="4"/>
        <v/>
      </c>
      <c r="W64" s="203">
        <f>IF(OR(V64="",V64=0),0,(Projeto!$AD$8*((1+Projeto!$AD$8)^V64))/(((1+Projeto!$AD$8)^V64)-1))</f>
        <v>0</v>
      </c>
      <c r="X64" s="204">
        <f>IF(AND(K64&gt;0,CustoContabil!$F$6&gt;0),K64*(CustoContabil!$F$21/CustoContabil!$F$6)*W64,0)</f>
        <v>0</v>
      </c>
      <c r="Y64" s="204">
        <f>IF(AND(N64&gt;0,CustoContabil!$D$6&gt;0),N64*(CustoContabil!$D$21/CustoContabil!$D$6)*W64,0)</f>
        <v>0</v>
      </c>
    </row>
    <row r="65" spans="2:25" ht="15" customHeight="1" outlineLevel="1" x14ac:dyDescent="0.35">
      <c r="B65" s="199">
        <v>60</v>
      </c>
      <c r="C65" s="815"/>
      <c r="D65" s="816"/>
      <c r="E65" s="816"/>
      <c r="F65" s="816"/>
      <c r="G65" s="816"/>
      <c r="H65" s="19"/>
      <c r="I65" s="2"/>
      <c r="J65" s="1"/>
      <c r="K65" s="169">
        <f t="shared" si="0"/>
        <v>0</v>
      </c>
      <c r="L65" s="1"/>
      <c r="M65" s="1"/>
      <c r="N65" s="169">
        <f t="shared" si="1"/>
        <v>0</v>
      </c>
      <c r="P65" s="199">
        <f t="shared" si="2"/>
        <v>60</v>
      </c>
      <c r="Q65" s="813" t="str">
        <f t="shared" si="3"/>
        <v/>
      </c>
      <c r="R65" s="813"/>
      <c r="S65" s="813"/>
      <c r="T65" s="813"/>
      <c r="U65" s="814"/>
      <c r="V65" s="202" t="str">
        <f t="shared" si="4"/>
        <v/>
      </c>
      <c r="W65" s="203">
        <f>IF(OR(V65="",V65=0),0,(Projeto!$AD$8*((1+Projeto!$AD$8)^V65))/(((1+Projeto!$AD$8)^V65)-1))</f>
        <v>0</v>
      </c>
      <c r="X65" s="204">
        <f>IF(AND(K65&gt;0,CustoContabil!$F$6&gt;0),K65*(CustoContabil!$F$21/CustoContabil!$F$6)*W65,0)</f>
        <v>0</v>
      </c>
      <c r="Y65" s="204">
        <f>IF(AND(N65&gt;0,CustoContabil!$D$6&gt;0),N65*(CustoContabil!$D$21/CustoContabil!$D$6)*W65,0)</f>
        <v>0</v>
      </c>
    </row>
    <row r="66" spans="2:25" ht="15" customHeight="1" outlineLevel="1" x14ac:dyDescent="0.35">
      <c r="B66" s="199">
        <v>61</v>
      </c>
      <c r="C66" s="815"/>
      <c r="D66" s="816"/>
      <c r="E66" s="816"/>
      <c r="F66" s="816"/>
      <c r="G66" s="816"/>
      <c r="H66" s="19"/>
      <c r="I66" s="2"/>
      <c r="J66" s="1"/>
      <c r="K66" s="169">
        <f t="shared" si="0"/>
        <v>0</v>
      </c>
      <c r="L66" s="1"/>
      <c r="M66" s="1"/>
      <c r="N66" s="169">
        <f t="shared" si="1"/>
        <v>0</v>
      </c>
      <c r="P66" s="199">
        <f t="shared" si="2"/>
        <v>61</v>
      </c>
      <c r="Q66" s="813" t="str">
        <f t="shared" si="3"/>
        <v/>
      </c>
      <c r="R66" s="813"/>
      <c r="S66" s="813"/>
      <c r="T66" s="813"/>
      <c r="U66" s="814"/>
      <c r="V66" s="202" t="str">
        <f t="shared" si="4"/>
        <v/>
      </c>
      <c r="W66" s="203">
        <f>IF(OR(V66="",V66=0),0,(Projeto!$AD$8*((1+Projeto!$AD$8)^V66))/(((1+Projeto!$AD$8)^V66)-1))</f>
        <v>0</v>
      </c>
      <c r="X66" s="204">
        <f>IF(AND(K66&gt;0,CustoContabil!$F$6&gt;0),K66*(CustoContabil!$F$21/CustoContabil!$F$6)*W66,0)</f>
        <v>0</v>
      </c>
      <c r="Y66" s="204">
        <f>IF(AND(N66&gt;0,CustoContabil!$D$6&gt;0),N66*(CustoContabil!$D$21/CustoContabil!$D$6)*W66,0)</f>
        <v>0</v>
      </c>
    </row>
    <row r="67" spans="2:25" ht="15" customHeight="1" outlineLevel="1" x14ac:dyDescent="0.35">
      <c r="B67" s="199">
        <v>62</v>
      </c>
      <c r="C67" s="815"/>
      <c r="D67" s="816"/>
      <c r="E67" s="816"/>
      <c r="F67" s="816"/>
      <c r="G67" s="816"/>
      <c r="H67" s="19"/>
      <c r="I67" s="2"/>
      <c r="J67" s="1"/>
      <c r="K67" s="169">
        <f t="shared" si="0"/>
        <v>0</v>
      </c>
      <c r="L67" s="1"/>
      <c r="M67" s="1"/>
      <c r="N67" s="169">
        <f t="shared" si="1"/>
        <v>0</v>
      </c>
      <c r="P67" s="199">
        <f t="shared" si="2"/>
        <v>62</v>
      </c>
      <c r="Q67" s="813" t="str">
        <f t="shared" si="3"/>
        <v/>
      </c>
      <c r="R67" s="813"/>
      <c r="S67" s="813"/>
      <c r="T67" s="813"/>
      <c r="U67" s="814"/>
      <c r="V67" s="202" t="str">
        <f t="shared" si="4"/>
        <v/>
      </c>
      <c r="W67" s="203">
        <f>IF(OR(V67="",V67=0),0,(Projeto!$AD$8*((1+Projeto!$AD$8)^V67))/(((1+Projeto!$AD$8)^V67)-1))</f>
        <v>0</v>
      </c>
      <c r="X67" s="204">
        <f>IF(AND(K67&gt;0,CustoContabil!$F$6&gt;0),K67*(CustoContabil!$F$21/CustoContabil!$F$6)*W67,0)</f>
        <v>0</v>
      </c>
      <c r="Y67" s="204">
        <f>IF(AND(N67&gt;0,CustoContabil!$D$6&gt;0),N67*(CustoContabil!$D$21/CustoContabil!$D$6)*W67,0)</f>
        <v>0</v>
      </c>
    </row>
    <row r="68" spans="2:25" ht="15" customHeight="1" outlineLevel="1" x14ac:dyDescent="0.35">
      <c r="B68" s="199">
        <v>63</v>
      </c>
      <c r="C68" s="815"/>
      <c r="D68" s="816"/>
      <c r="E68" s="816"/>
      <c r="F68" s="816"/>
      <c r="G68" s="816"/>
      <c r="H68" s="19"/>
      <c r="I68" s="2"/>
      <c r="J68" s="1"/>
      <c r="K68" s="169">
        <f t="shared" si="0"/>
        <v>0</v>
      </c>
      <c r="L68" s="1"/>
      <c r="M68" s="1"/>
      <c r="N68" s="169">
        <f t="shared" si="1"/>
        <v>0</v>
      </c>
      <c r="P68" s="199">
        <f t="shared" si="2"/>
        <v>63</v>
      </c>
      <c r="Q68" s="813" t="str">
        <f t="shared" si="3"/>
        <v/>
      </c>
      <c r="R68" s="813"/>
      <c r="S68" s="813"/>
      <c r="T68" s="813"/>
      <c r="U68" s="814"/>
      <c r="V68" s="202" t="str">
        <f t="shared" si="4"/>
        <v/>
      </c>
      <c r="W68" s="203">
        <f>IF(OR(V68="",V68=0),0,(Projeto!$AD$8*((1+Projeto!$AD$8)^V68))/(((1+Projeto!$AD$8)^V68)-1))</f>
        <v>0</v>
      </c>
      <c r="X68" s="204">
        <f>IF(AND(K68&gt;0,CustoContabil!$F$6&gt;0),K68*(CustoContabil!$F$21/CustoContabil!$F$6)*W68,0)</f>
        <v>0</v>
      </c>
      <c r="Y68" s="204">
        <f>IF(AND(N68&gt;0,CustoContabil!$D$6&gt;0),N68*(CustoContabil!$D$21/CustoContabil!$D$6)*W68,0)</f>
        <v>0</v>
      </c>
    </row>
    <row r="69" spans="2:25" ht="15" customHeight="1" outlineLevel="1" x14ac:dyDescent="0.35">
      <c r="B69" s="199">
        <v>64</v>
      </c>
      <c r="C69" s="815"/>
      <c r="D69" s="816"/>
      <c r="E69" s="816"/>
      <c r="F69" s="816"/>
      <c r="G69" s="816"/>
      <c r="H69" s="19"/>
      <c r="I69" s="2"/>
      <c r="J69" s="1"/>
      <c r="K69" s="169">
        <f t="shared" si="0"/>
        <v>0</v>
      </c>
      <c r="L69" s="1"/>
      <c r="M69" s="1"/>
      <c r="N69" s="169">
        <f t="shared" si="1"/>
        <v>0</v>
      </c>
      <c r="P69" s="199">
        <f t="shared" si="2"/>
        <v>64</v>
      </c>
      <c r="Q69" s="813" t="str">
        <f t="shared" si="3"/>
        <v/>
      </c>
      <c r="R69" s="813"/>
      <c r="S69" s="813"/>
      <c r="T69" s="813"/>
      <c r="U69" s="814"/>
      <c r="V69" s="202" t="str">
        <f t="shared" si="4"/>
        <v/>
      </c>
      <c r="W69" s="203">
        <f>IF(OR(V69="",V69=0),0,(Projeto!$AD$8*((1+Projeto!$AD$8)^V69))/(((1+Projeto!$AD$8)^V69)-1))</f>
        <v>0</v>
      </c>
      <c r="X69" s="204">
        <f>IF(AND(K69&gt;0,CustoContabil!$F$6&gt;0),K69*(CustoContabil!$F$21/CustoContabil!$F$6)*W69,0)</f>
        <v>0</v>
      </c>
      <c r="Y69" s="204">
        <f>IF(AND(N69&gt;0,CustoContabil!$D$6&gt;0),N69*(CustoContabil!$D$21/CustoContabil!$D$6)*W69,0)</f>
        <v>0</v>
      </c>
    </row>
    <row r="70" spans="2:25" ht="15" customHeight="1" outlineLevel="1" x14ac:dyDescent="0.35">
      <c r="B70" s="199">
        <v>65</v>
      </c>
      <c r="C70" s="815"/>
      <c r="D70" s="816"/>
      <c r="E70" s="816"/>
      <c r="F70" s="816"/>
      <c r="G70" s="816"/>
      <c r="H70" s="19"/>
      <c r="I70" s="2"/>
      <c r="J70" s="1"/>
      <c r="K70" s="169">
        <f t="shared" si="0"/>
        <v>0</v>
      </c>
      <c r="L70" s="1"/>
      <c r="M70" s="1"/>
      <c r="N70" s="169">
        <f t="shared" si="1"/>
        <v>0</v>
      </c>
      <c r="P70" s="199">
        <f t="shared" si="2"/>
        <v>65</v>
      </c>
      <c r="Q70" s="813" t="str">
        <f t="shared" si="3"/>
        <v/>
      </c>
      <c r="R70" s="813"/>
      <c r="S70" s="813"/>
      <c r="T70" s="813"/>
      <c r="U70" s="814"/>
      <c r="V70" s="202" t="str">
        <f t="shared" si="4"/>
        <v/>
      </c>
      <c r="W70" s="203">
        <f>IF(OR(V70="",V70=0),0,(Projeto!$AD$8*((1+Projeto!$AD$8)^V70))/(((1+Projeto!$AD$8)^V70)-1))</f>
        <v>0</v>
      </c>
      <c r="X70" s="204">
        <f>IF(AND(K70&gt;0,CustoContabil!$F$6&gt;0),K70*(CustoContabil!$F$21/CustoContabil!$F$6)*W70,0)</f>
        <v>0</v>
      </c>
      <c r="Y70" s="204">
        <f>IF(AND(N70&gt;0,CustoContabil!$D$6&gt;0),N70*(CustoContabil!$D$21/CustoContabil!$D$6)*W70,0)</f>
        <v>0</v>
      </c>
    </row>
    <row r="71" spans="2:25" ht="15" customHeight="1" outlineLevel="1" x14ac:dyDescent="0.35">
      <c r="B71" s="199">
        <v>66</v>
      </c>
      <c r="C71" s="815"/>
      <c r="D71" s="816"/>
      <c r="E71" s="816"/>
      <c r="F71" s="816"/>
      <c r="G71" s="816"/>
      <c r="H71" s="19"/>
      <c r="I71" s="2"/>
      <c r="J71" s="1"/>
      <c r="K71" s="169">
        <f t="shared" ref="K71:K105" si="5">N71-L71-M71</f>
        <v>0</v>
      </c>
      <c r="L71" s="1"/>
      <c r="M71" s="1"/>
      <c r="N71" s="169">
        <f t="shared" ref="N71:N105" si="6">I71*J71</f>
        <v>0</v>
      </c>
      <c r="P71" s="199">
        <f t="shared" ref="P71:P105" si="7">B71</f>
        <v>66</v>
      </c>
      <c r="Q71" s="813" t="str">
        <f t="shared" ref="Q71:Q105" si="8">IF(OR(C71=0,C71=""),"",C71)</f>
        <v/>
      </c>
      <c r="R71" s="813"/>
      <c r="S71" s="813"/>
      <c r="T71" s="813"/>
      <c r="U71" s="814"/>
      <c r="V71" s="202" t="str">
        <f t="shared" ref="V71:V106" si="9">IF(N71=0,"",H71)</f>
        <v/>
      </c>
      <c r="W71" s="203">
        <f>IF(OR(V71="",V71=0),0,(Projeto!$AD$8*((1+Projeto!$AD$8)^V71))/(((1+Projeto!$AD$8)^V71)-1))</f>
        <v>0</v>
      </c>
      <c r="X71" s="204">
        <f>IF(AND(K71&gt;0,CustoContabil!$F$6&gt;0),K71*(CustoContabil!$F$21/CustoContabil!$F$6)*W71,0)</f>
        <v>0</v>
      </c>
      <c r="Y71" s="204">
        <f>IF(AND(N71&gt;0,CustoContabil!$D$6&gt;0),N71*(CustoContabil!$D$21/CustoContabil!$D$6)*W71,0)</f>
        <v>0</v>
      </c>
    </row>
    <row r="72" spans="2:25" ht="15" customHeight="1" outlineLevel="1" x14ac:dyDescent="0.35">
      <c r="B72" s="199">
        <v>67</v>
      </c>
      <c r="C72" s="815"/>
      <c r="D72" s="816"/>
      <c r="E72" s="816"/>
      <c r="F72" s="816"/>
      <c r="G72" s="816"/>
      <c r="H72" s="19"/>
      <c r="I72" s="2"/>
      <c r="J72" s="1"/>
      <c r="K72" s="169">
        <f t="shared" si="5"/>
        <v>0</v>
      </c>
      <c r="L72" s="1"/>
      <c r="M72" s="1"/>
      <c r="N72" s="169">
        <f t="shared" si="6"/>
        <v>0</v>
      </c>
      <c r="P72" s="199">
        <f t="shared" si="7"/>
        <v>67</v>
      </c>
      <c r="Q72" s="813" t="str">
        <f t="shared" si="8"/>
        <v/>
      </c>
      <c r="R72" s="813"/>
      <c r="S72" s="813"/>
      <c r="T72" s="813"/>
      <c r="U72" s="814"/>
      <c r="V72" s="202" t="str">
        <f t="shared" si="9"/>
        <v/>
      </c>
      <c r="W72" s="203">
        <f>IF(OR(V72="",V72=0),0,(Projeto!$AD$8*((1+Projeto!$AD$8)^V72))/(((1+Projeto!$AD$8)^V72)-1))</f>
        <v>0</v>
      </c>
      <c r="X72" s="204">
        <f>IF(AND(K72&gt;0,CustoContabil!$F$6&gt;0),K72*(CustoContabil!$F$21/CustoContabil!$F$6)*W72,0)</f>
        <v>0</v>
      </c>
      <c r="Y72" s="204">
        <f>IF(AND(N72&gt;0,CustoContabil!$D$6&gt;0),N72*(CustoContabil!$D$21/CustoContabil!$D$6)*W72,0)</f>
        <v>0</v>
      </c>
    </row>
    <row r="73" spans="2:25" ht="15" customHeight="1" outlineLevel="1" x14ac:dyDescent="0.35">
      <c r="B73" s="199">
        <v>68</v>
      </c>
      <c r="C73" s="815"/>
      <c r="D73" s="816"/>
      <c r="E73" s="816"/>
      <c r="F73" s="816"/>
      <c r="G73" s="816"/>
      <c r="H73" s="19"/>
      <c r="I73" s="2"/>
      <c r="J73" s="1"/>
      <c r="K73" s="169">
        <f t="shared" si="5"/>
        <v>0</v>
      </c>
      <c r="L73" s="1"/>
      <c r="M73" s="1"/>
      <c r="N73" s="169">
        <f t="shared" si="6"/>
        <v>0</v>
      </c>
      <c r="P73" s="199">
        <f t="shared" si="7"/>
        <v>68</v>
      </c>
      <c r="Q73" s="813" t="str">
        <f t="shared" si="8"/>
        <v/>
      </c>
      <c r="R73" s="813"/>
      <c r="S73" s="813"/>
      <c r="T73" s="813"/>
      <c r="U73" s="814"/>
      <c r="V73" s="202" t="str">
        <f t="shared" si="9"/>
        <v/>
      </c>
      <c r="W73" s="203">
        <f>IF(OR(V73="",V73=0),0,(Projeto!$AD$8*((1+Projeto!$AD$8)^V73))/(((1+Projeto!$AD$8)^V73)-1))</f>
        <v>0</v>
      </c>
      <c r="X73" s="204">
        <f>IF(AND(K73&gt;0,CustoContabil!$F$6&gt;0),K73*(CustoContabil!$F$21/CustoContabil!$F$6)*W73,0)</f>
        <v>0</v>
      </c>
      <c r="Y73" s="204">
        <f>IF(AND(N73&gt;0,CustoContabil!$D$6&gt;0),N73*(CustoContabil!$D$21/CustoContabil!$D$6)*W73,0)</f>
        <v>0</v>
      </c>
    </row>
    <row r="74" spans="2:25" ht="15" customHeight="1" outlineLevel="1" x14ac:dyDescent="0.35">
      <c r="B74" s="199">
        <v>69</v>
      </c>
      <c r="C74" s="815"/>
      <c r="D74" s="816"/>
      <c r="E74" s="816"/>
      <c r="F74" s="816"/>
      <c r="G74" s="816"/>
      <c r="H74" s="19"/>
      <c r="I74" s="2"/>
      <c r="J74" s="1"/>
      <c r="K74" s="169">
        <f t="shared" si="5"/>
        <v>0</v>
      </c>
      <c r="L74" s="1"/>
      <c r="M74" s="1"/>
      <c r="N74" s="169">
        <f t="shared" si="6"/>
        <v>0</v>
      </c>
      <c r="P74" s="199">
        <f t="shared" si="7"/>
        <v>69</v>
      </c>
      <c r="Q74" s="813" t="str">
        <f t="shared" si="8"/>
        <v/>
      </c>
      <c r="R74" s="813"/>
      <c r="S74" s="813"/>
      <c r="T74" s="813"/>
      <c r="U74" s="814"/>
      <c r="V74" s="202" t="str">
        <f t="shared" si="9"/>
        <v/>
      </c>
      <c r="W74" s="203">
        <f>IF(OR(V74="",V74=0),0,(Projeto!$AD$8*((1+Projeto!$AD$8)^V74))/(((1+Projeto!$AD$8)^V74)-1))</f>
        <v>0</v>
      </c>
      <c r="X74" s="204">
        <f>IF(AND(K74&gt;0,CustoContabil!$F$6&gt;0),K74*(CustoContabil!$F$21/CustoContabil!$F$6)*W74,0)</f>
        <v>0</v>
      </c>
      <c r="Y74" s="204">
        <f>IF(AND(N74&gt;0,CustoContabil!$D$6&gt;0),N74*(CustoContabil!$D$21/CustoContabil!$D$6)*W74,0)</f>
        <v>0</v>
      </c>
    </row>
    <row r="75" spans="2:25" ht="15" customHeight="1" outlineLevel="1" x14ac:dyDescent="0.35">
      <c r="B75" s="199">
        <v>70</v>
      </c>
      <c r="C75" s="815"/>
      <c r="D75" s="816"/>
      <c r="E75" s="816"/>
      <c r="F75" s="816"/>
      <c r="G75" s="816"/>
      <c r="H75" s="19"/>
      <c r="I75" s="2"/>
      <c r="J75" s="1"/>
      <c r="K75" s="169">
        <f t="shared" si="5"/>
        <v>0</v>
      </c>
      <c r="L75" s="1"/>
      <c r="M75" s="1"/>
      <c r="N75" s="169">
        <f t="shared" si="6"/>
        <v>0</v>
      </c>
      <c r="P75" s="199">
        <f t="shared" si="7"/>
        <v>70</v>
      </c>
      <c r="Q75" s="813" t="str">
        <f t="shared" si="8"/>
        <v/>
      </c>
      <c r="R75" s="813"/>
      <c r="S75" s="813"/>
      <c r="T75" s="813"/>
      <c r="U75" s="814"/>
      <c r="V75" s="202" t="str">
        <f t="shared" si="9"/>
        <v/>
      </c>
      <c r="W75" s="203">
        <f>IF(OR(V75="",V75=0),0,(Projeto!$AD$8*((1+Projeto!$AD$8)^V75))/(((1+Projeto!$AD$8)^V75)-1))</f>
        <v>0</v>
      </c>
      <c r="X75" s="204">
        <f>IF(AND(K75&gt;0,CustoContabil!$F$6&gt;0),K75*(CustoContabil!$F$21/CustoContabil!$F$6)*W75,0)</f>
        <v>0</v>
      </c>
      <c r="Y75" s="204">
        <f>IF(AND(N75&gt;0,CustoContabil!$D$6&gt;0),N75*(CustoContabil!$D$21/CustoContabil!$D$6)*W75,0)</f>
        <v>0</v>
      </c>
    </row>
    <row r="76" spans="2:25" ht="15" customHeight="1" outlineLevel="1" x14ac:dyDescent="0.35">
      <c r="B76" s="199">
        <v>71</v>
      </c>
      <c r="C76" s="815"/>
      <c r="D76" s="816"/>
      <c r="E76" s="816"/>
      <c r="F76" s="816"/>
      <c r="G76" s="816"/>
      <c r="H76" s="19"/>
      <c r="I76" s="2"/>
      <c r="J76" s="1"/>
      <c r="K76" s="169">
        <f t="shared" si="5"/>
        <v>0</v>
      </c>
      <c r="L76" s="1"/>
      <c r="M76" s="1"/>
      <c r="N76" s="169">
        <f t="shared" si="6"/>
        <v>0</v>
      </c>
      <c r="P76" s="199">
        <f t="shared" si="7"/>
        <v>71</v>
      </c>
      <c r="Q76" s="813" t="str">
        <f t="shared" si="8"/>
        <v/>
      </c>
      <c r="R76" s="813"/>
      <c r="S76" s="813"/>
      <c r="T76" s="813"/>
      <c r="U76" s="814"/>
      <c r="V76" s="202" t="str">
        <f t="shared" si="9"/>
        <v/>
      </c>
      <c r="W76" s="203">
        <f>IF(OR(V76="",V76=0),0,(Projeto!$AD$8*((1+Projeto!$AD$8)^V76))/(((1+Projeto!$AD$8)^V76)-1))</f>
        <v>0</v>
      </c>
      <c r="X76" s="204">
        <f>IF(AND(K76&gt;0,CustoContabil!$F$6&gt;0),K76*(CustoContabil!$F$21/CustoContabil!$F$6)*W76,0)</f>
        <v>0</v>
      </c>
      <c r="Y76" s="204">
        <f>IF(AND(N76&gt;0,CustoContabil!$D$6&gt;0),N76*(CustoContabil!$D$21/CustoContabil!$D$6)*W76,0)</f>
        <v>0</v>
      </c>
    </row>
    <row r="77" spans="2:25" ht="15" customHeight="1" outlineLevel="1" x14ac:dyDescent="0.35">
      <c r="B77" s="199">
        <v>72</v>
      </c>
      <c r="C77" s="815"/>
      <c r="D77" s="816"/>
      <c r="E77" s="816"/>
      <c r="F77" s="816"/>
      <c r="G77" s="816"/>
      <c r="H77" s="19"/>
      <c r="I77" s="2"/>
      <c r="J77" s="1"/>
      <c r="K77" s="169">
        <f t="shared" si="5"/>
        <v>0</v>
      </c>
      <c r="L77" s="1"/>
      <c r="M77" s="1"/>
      <c r="N77" s="169">
        <f t="shared" si="6"/>
        <v>0</v>
      </c>
      <c r="P77" s="199">
        <f t="shared" si="7"/>
        <v>72</v>
      </c>
      <c r="Q77" s="813" t="str">
        <f t="shared" si="8"/>
        <v/>
      </c>
      <c r="R77" s="813"/>
      <c r="S77" s="813"/>
      <c r="T77" s="813"/>
      <c r="U77" s="814"/>
      <c r="V77" s="202" t="str">
        <f t="shared" si="9"/>
        <v/>
      </c>
      <c r="W77" s="203">
        <f>IF(OR(V77="",V77=0),0,(Projeto!$AD$8*((1+Projeto!$AD$8)^V77))/(((1+Projeto!$AD$8)^V77)-1))</f>
        <v>0</v>
      </c>
      <c r="X77" s="204">
        <f>IF(AND(K77&gt;0,CustoContabil!$F$6&gt;0),K77*(CustoContabil!$F$21/CustoContabil!$F$6)*W77,0)</f>
        <v>0</v>
      </c>
      <c r="Y77" s="204">
        <f>IF(AND(N77&gt;0,CustoContabil!$D$6&gt;0),N77*(CustoContabil!$D$21/CustoContabil!$D$6)*W77,0)</f>
        <v>0</v>
      </c>
    </row>
    <row r="78" spans="2:25" ht="15" customHeight="1" outlineLevel="1" x14ac:dyDescent="0.35">
      <c r="B78" s="199">
        <v>73</v>
      </c>
      <c r="C78" s="815"/>
      <c r="D78" s="816"/>
      <c r="E78" s="816"/>
      <c r="F78" s="816"/>
      <c r="G78" s="816"/>
      <c r="H78" s="19"/>
      <c r="I78" s="2"/>
      <c r="J78" s="1"/>
      <c r="K78" s="169">
        <f t="shared" si="5"/>
        <v>0</v>
      </c>
      <c r="L78" s="1"/>
      <c r="M78" s="1"/>
      <c r="N78" s="169">
        <f t="shared" si="6"/>
        <v>0</v>
      </c>
      <c r="P78" s="199">
        <f t="shared" si="7"/>
        <v>73</v>
      </c>
      <c r="Q78" s="813" t="str">
        <f t="shared" si="8"/>
        <v/>
      </c>
      <c r="R78" s="813"/>
      <c r="S78" s="813"/>
      <c r="T78" s="813"/>
      <c r="U78" s="814"/>
      <c r="V78" s="202" t="str">
        <f t="shared" si="9"/>
        <v/>
      </c>
      <c r="W78" s="203">
        <f>IF(OR(V78="",V78=0),0,(Projeto!$AD$8*((1+Projeto!$AD$8)^V78))/(((1+Projeto!$AD$8)^V78)-1))</f>
        <v>0</v>
      </c>
      <c r="X78" s="204">
        <f>IF(AND(K78&gt;0,CustoContabil!$F$6&gt;0),K78*(CustoContabil!$F$21/CustoContabil!$F$6)*W78,0)</f>
        <v>0</v>
      </c>
      <c r="Y78" s="204">
        <f>IF(AND(N78&gt;0,CustoContabil!$D$6&gt;0),N78*(CustoContabil!$D$21/CustoContabil!$D$6)*W78,0)</f>
        <v>0</v>
      </c>
    </row>
    <row r="79" spans="2:25" ht="15" customHeight="1" outlineLevel="1" x14ac:dyDescent="0.35">
      <c r="B79" s="199">
        <v>74</v>
      </c>
      <c r="C79" s="815"/>
      <c r="D79" s="816"/>
      <c r="E79" s="816"/>
      <c r="F79" s="816"/>
      <c r="G79" s="816"/>
      <c r="H79" s="19"/>
      <c r="I79" s="2"/>
      <c r="J79" s="1"/>
      <c r="K79" s="169">
        <f t="shared" si="5"/>
        <v>0</v>
      </c>
      <c r="L79" s="1"/>
      <c r="M79" s="1"/>
      <c r="N79" s="169">
        <f t="shared" si="6"/>
        <v>0</v>
      </c>
      <c r="P79" s="199">
        <f t="shared" si="7"/>
        <v>74</v>
      </c>
      <c r="Q79" s="813" t="str">
        <f t="shared" si="8"/>
        <v/>
      </c>
      <c r="R79" s="813"/>
      <c r="S79" s="813"/>
      <c r="T79" s="813"/>
      <c r="U79" s="814"/>
      <c r="V79" s="202" t="str">
        <f t="shared" si="9"/>
        <v/>
      </c>
      <c r="W79" s="203">
        <f>IF(OR(V79="",V79=0),0,(Projeto!$AD$8*((1+Projeto!$AD$8)^V79))/(((1+Projeto!$AD$8)^V79)-1))</f>
        <v>0</v>
      </c>
      <c r="X79" s="204">
        <f>IF(AND(K79&gt;0,CustoContabil!$F$6&gt;0),K79*(CustoContabil!$F$21/CustoContabil!$F$6)*W79,0)</f>
        <v>0</v>
      </c>
      <c r="Y79" s="204">
        <f>IF(AND(N79&gt;0,CustoContabil!$D$6&gt;0),N79*(CustoContabil!$D$21/CustoContabil!$D$6)*W79,0)</f>
        <v>0</v>
      </c>
    </row>
    <row r="80" spans="2:25" ht="15" customHeight="1" outlineLevel="1" x14ac:dyDescent="0.35">
      <c r="B80" s="199">
        <v>75</v>
      </c>
      <c r="C80" s="815"/>
      <c r="D80" s="816"/>
      <c r="E80" s="816"/>
      <c r="F80" s="816"/>
      <c r="G80" s="816"/>
      <c r="H80" s="19"/>
      <c r="I80" s="2"/>
      <c r="J80" s="1"/>
      <c r="K80" s="169">
        <f t="shared" si="5"/>
        <v>0</v>
      </c>
      <c r="L80" s="1"/>
      <c r="M80" s="1"/>
      <c r="N80" s="169">
        <f t="shared" si="6"/>
        <v>0</v>
      </c>
      <c r="P80" s="199">
        <f t="shared" si="7"/>
        <v>75</v>
      </c>
      <c r="Q80" s="813" t="str">
        <f t="shared" si="8"/>
        <v/>
      </c>
      <c r="R80" s="813"/>
      <c r="S80" s="813"/>
      <c r="T80" s="813"/>
      <c r="U80" s="814"/>
      <c r="V80" s="202" t="str">
        <f t="shared" si="9"/>
        <v/>
      </c>
      <c r="W80" s="203">
        <f>IF(OR(V80="",V80=0),0,(Projeto!$AD$8*((1+Projeto!$AD$8)^V80))/(((1+Projeto!$AD$8)^V80)-1))</f>
        <v>0</v>
      </c>
      <c r="X80" s="204">
        <f>IF(AND(K80&gt;0,CustoContabil!$F$6&gt;0),K80*(CustoContabil!$F$21/CustoContabil!$F$6)*W80,0)</f>
        <v>0</v>
      </c>
      <c r="Y80" s="204">
        <f>IF(AND(N80&gt;0,CustoContabil!$D$6&gt;0),N80*(CustoContabil!$D$21/CustoContabil!$D$6)*W80,0)</f>
        <v>0</v>
      </c>
    </row>
    <row r="81" spans="2:25" ht="15" customHeight="1" outlineLevel="1" x14ac:dyDescent="0.35">
      <c r="B81" s="199">
        <v>76</v>
      </c>
      <c r="C81" s="815"/>
      <c r="D81" s="816"/>
      <c r="E81" s="816"/>
      <c r="F81" s="816"/>
      <c r="G81" s="816"/>
      <c r="H81" s="19"/>
      <c r="I81" s="2"/>
      <c r="J81" s="1"/>
      <c r="K81" s="169">
        <f t="shared" si="5"/>
        <v>0</v>
      </c>
      <c r="L81" s="1"/>
      <c r="M81" s="1"/>
      <c r="N81" s="169">
        <f t="shared" si="6"/>
        <v>0</v>
      </c>
      <c r="P81" s="199">
        <f t="shared" si="7"/>
        <v>76</v>
      </c>
      <c r="Q81" s="813" t="str">
        <f t="shared" si="8"/>
        <v/>
      </c>
      <c r="R81" s="813"/>
      <c r="S81" s="813"/>
      <c r="T81" s="813"/>
      <c r="U81" s="814"/>
      <c r="V81" s="202" t="str">
        <f t="shared" si="9"/>
        <v/>
      </c>
      <c r="W81" s="203">
        <f>IF(OR(V81="",V81=0),0,(Projeto!$AD$8*((1+Projeto!$AD$8)^V81))/(((1+Projeto!$AD$8)^V81)-1))</f>
        <v>0</v>
      </c>
      <c r="X81" s="204">
        <f>IF(AND(K81&gt;0,CustoContabil!$F$6&gt;0),K81*(CustoContabil!$F$21/CustoContabil!$F$6)*W81,0)</f>
        <v>0</v>
      </c>
      <c r="Y81" s="204">
        <f>IF(AND(N81&gt;0,CustoContabil!$D$6&gt;0),N81*(CustoContabil!$D$21/CustoContabil!$D$6)*W81,0)</f>
        <v>0</v>
      </c>
    </row>
    <row r="82" spans="2:25" ht="15" customHeight="1" outlineLevel="1" x14ac:dyDescent="0.35">
      <c r="B82" s="199">
        <v>77</v>
      </c>
      <c r="C82" s="815"/>
      <c r="D82" s="816"/>
      <c r="E82" s="816"/>
      <c r="F82" s="816"/>
      <c r="G82" s="816"/>
      <c r="H82" s="19"/>
      <c r="I82" s="2"/>
      <c r="J82" s="1"/>
      <c r="K82" s="169">
        <f t="shared" si="5"/>
        <v>0</v>
      </c>
      <c r="L82" s="1"/>
      <c r="M82" s="1"/>
      <c r="N82" s="169">
        <f t="shared" si="6"/>
        <v>0</v>
      </c>
      <c r="P82" s="199">
        <f t="shared" si="7"/>
        <v>77</v>
      </c>
      <c r="Q82" s="813" t="str">
        <f t="shared" si="8"/>
        <v/>
      </c>
      <c r="R82" s="813"/>
      <c r="S82" s="813"/>
      <c r="T82" s="813"/>
      <c r="U82" s="814"/>
      <c r="V82" s="202" t="str">
        <f t="shared" si="9"/>
        <v/>
      </c>
      <c r="W82" s="203">
        <f>IF(OR(V82="",V82=0),0,(Projeto!$AD$8*((1+Projeto!$AD$8)^V82))/(((1+Projeto!$AD$8)^V82)-1))</f>
        <v>0</v>
      </c>
      <c r="X82" s="204">
        <f>IF(AND(K82&gt;0,CustoContabil!$F$6&gt;0),K82*(CustoContabil!$F$21/CustoContabil!$F$6)*W82,0)</f>
        <v>0</v>
      </c>
      <c r="Y82" s="204">
        <f>IF(AND(N82&gt;0,CustoContabil!$D$6&gt;0),N82*(CustoContabil!$D$21/CustoContabil!$D$6)*W82,0)</f>
        <v>0</v>
      </c>
    </row>
    <row r="83" spans="2:25" ht="15" customHeight="1" outlineLevel="1" x14ac:dyDescent="0.35">
      <c r="B83" s="199">
        <v>78</v>
      </c>
      <c r="C83" s="815"/>
      <c r="D83" s="816"/>
      <c r="E83" s="816"/>
      <c r="F83" s="816"/>
      <c r="G83" s="816"/>
      <c r="H83" s="19"/>
      <c r="I83" s="2"/>
      <c r="J83" s="1"/>
      <c r="K83" s="169">
        <f t="shared" si="5"/>
        <v>0</v>
      </c>
      <c r="L83" s="1"/>
      <c r="M83" s="1"/>
      <c r="N83" s="169">
        <f t="shared" si="6"/>
        <v>0</v>
      </c>
      <c r="P83" s="199">
        <f t="shared" si="7"/>
        <v>78</v>
      </c>
      <c r="Q83" s="813" t="str">
        <f t="shared" si="8"/>
        <v/>
      </c>
      <c r="R83" s="813"/>
      <c r="S83" s="813"/>
      <c r="T83" s="813"/>
      <c r="U83" s="814"/>
      <c r="V83" s="202" t="str">
        <f t="shared" si="9"/>
        <v/>
      </c>
      <c r="W83" s="203">
        <f>IF(OR(V83="",V83=0),0,(Projeto!$AD$8*((1+Projeto!$AD$8)^V83))/(((1+Projeto!$AD$8)^V83)-1))</f>
        <v>0</v>
      </c>
      <c r="X83" s="204">
        <f>IF(AND(K83&gt;0,CustoContabil!$F$6&gt;0),K83*(CustoContabil!$F$21/CustoContabil!$F$6)*W83,0)</f>
        <v>0</v>
      </c>
      <c r="Y83" s="204">
        <f>IF(AND(N83&gt;0,CustoContabil!$D$6&gt;0),N83*(CustoContabil!$D$21/CustoContabil!$D$6)*W83,0)</f>
        <v>0</v>
      </c>
    </row>
    <row r="84" spans="2:25" ht="15" customHeight="1" outlineLevel="1" x14ac:dyDescent="0.35">
      <c r="B84" s="199">
        <v>79</v>
      </c>
      <c r="C84" s="815"/>
      <c r="D84" s="816"/>
      <c r="E84" s="816"/>
      <c r="F84" s="816"/>
      <c r="G84" s="816"/>
      <c r="H84" s="19"/>
      <c r="I84" s="2"/>
      <c r="J84" s="1"/>
      <c r="K84" s="169">
        <f t="shared" si="5"/>
        <v>0</v>
      </c>
      <c r="L84" s="1"/>
      <c r="M84" s="1"/>
      <c r="N84" s="169">
        <f t="shared" si="6"/>
        <v>0</v>
      </c>
      <c r="P84" s="199">
        <f t="shared" si="7"/>
        <v>79</v>
      </c>
      <c r="Q84" s="813" t="str">
        <f t="shared" si="8"/>
        <v/>
      </c>
      <c r="R84" s="813"/>
      <c r="S84" s="813"/>
      <c r="T84" s="813"/>
      <c r="U84" s="814"/>
      <c r="V84" s="202" t="str">
        <f t="shared" si="9"/>
        <v/>
      </c>
      <c r="W84" s="203">
        <f>IF(OR(V84="",V84=0),0,(Projeto!$AD$8*((1+Projeto!$AD$8)^V84))/(((1+Projeto!$AD$8)^V84)-1))</f>
        <v>0</v>
      </c>
      <c r="X84" s="204">
        <f>IF(AND(K84&gt;0,CustoContabil!$F$6&gt;0),K84*(CustoContabil!$F$21/CustoContabil!$F$6)*W84,0)</f>
        <v>0</v>
      </c>
      <c r="Y84" s="204">
        <f>IF(AND(N84&gt;0,CustoContabil!$D$6&gt;0),N84*(CustoContabil!$D$21/CustoContabil!$D$6)*W84,0)</f>
        <v>0</v>
      </c>
    </row>
    <row r="85" spans="2:25" ht="15" customHeight="1" outlineLevel="1" x14ac:dyDescent="0.35">
      <c r="B85" s="199">
        <v>80</v>
      </c>
      <c r="C85" s="815"/>
      <c r="D85" s="816"/>
      <c r="E85" s="816"/>
      <c r="F85" s="816"/>
      <c r="G85" s="816"/>
      <c r="H85" s="19"/>
      <c r="I85" s="2"/>
      <c r="J85" s="1"/>
      <c r="K85" s="169">
        <f t="shared" si="5"/>
        <v>0</v>
      </c>
      <c r="L85" s="1"/>
      <c r="M85" s="1"/>
      <c r="N85" s="169">
        <f t="shared" si="6"/>
        <v>0</v>
      </c>
      <c r="P85" s="199">
        <f t="shared" si="7"/>
        <v>80</v>
      </c>
      <c r="Q85" s="813" t="str">
        <f t="shared" si="8"/>
        <v/>
      </c>
      <c r="R85" s="813"/>
      <c r="S85" s="813"/>
      <c r="T85" s="813"/>
      <c r="U85" s="814"/>
      <c r="V85" s="202" t="str">
        <f t="shared" si="9"/>
        <v/>
      </c>
      <c r="W85" s="203">
        <f>IF(OR(V85="",V85=0),0,(Projeto!$AD$8*((1+Projeto!$AD$8)^V85))/(((1+Projeto!$AD$8)^V85)-1))</f>
        <v>0</v>
      </c>
      <c r="X85" s="204">
        <f>IF(AND(K85&gt;0,CustoContabil!$F$6&gt;0),K85*(CustoContabil!$F$21/CustoContabil!$F$6)*W85,0)</f>
        <v>0</v>
      </c>
      <c r="Y85" s="204">
        <f>IF(AND(N85&gt;0,CustoContabil!$D$6&gt;0),N85*(CustoContabil!$D$21/CustoContabil!$D$6)*W85,0)</f>
        <v>0</v>
      </c>
    </row>
    <row r="86" spans="2:25" ht="15" customHeight="1" outlineLevel="1" x14ac:dyDescent="0.35">
      <c r="B86" s="199">
        <v>81</v>
      </c>
      <c r="C86" s="815"/>
      <c r="D86" s="816"/>
      <c r="E86" s="816"/>
      <c r="F86" s="816"/>
      <c r="G86" s="816"/>
      <c r="H86" s="19"/>
      <c r="I86" s="2"/>
      <c r="J86" s="1"/>
      <c r="K86" s="169">
        <f t="shared" si="5"/>
        <v>0</v>
      </c>
      <c r="L86" s="1"/>
      <c r="M86" s="1"/>
      <c r="N86" s="169">
        <f t="shared" si="6"/>
        <v>0</v>
      </c>
      <c r="P86" s="199">
        <f t="shared" si="7"/>
        <v>81</v>
      </c>
      <c r="Q86" s="813" t="str">
        <f t="shared" si="8"/>
        <v/>
      </c>
      <c r="R86" s="813"/>
      <c r="S86" s="813"/>
      <c r="T86" s="813"/>
      <c r="U86" s="814"/>
      <c r="V86" s="202" t="str">
        <f t="shared" si="9"/>
        <v/>
      </c>
      <c r="W86" s="203">
        <f>IF(OR(V86="",V86=0),0,(Projeto!$AD$8*((1+Projeto!$AD$8)^V86))/(((1+Projeto!$AD$8)^V86)-1))</f>
        <v>0</v>
      </c>
      <c r="X86" s="204">
        <f>IF(AND(K86&gt;0,CustoContabil!$F$6&gt;0),K86*(CustoContabil!$F$21/CustoContabil!$F$6)*W86,0)</f>
        <v>0</v>
      </c>
      <c r="Y86" s="204">
        <f>IF(AND(N86&gt;0,CustoContabil!$D$6&gt;0),N86*(CustoContabil!$D$21/CustoContabil!$D$6)*W86,0)</f>
        <v>0</v>
      </c>
    </row>
    <row r="87" spans="2:25" ht="15" customHeight="1" outlineLevel="1" x14ac:dyDescent="0.35">
      <c r="B87" s="199">
        <v>82</v>
      </c>
      <c r="C87" s="815"/>
      <c r="D87" s="816"/>
      <c r="E87" s="816"/>
      <c r="F87" s="816"/>
      <c r="G87" s="816"/>
      <c r="H87" s="19"/>
      <c r="I87" s="2"/>
      <c r="J87" s="1"/>
      <c r="K87" s="169">
        <f t="shared" si="5"/>
        <v>0</v>
      </c>
      <c r="L87" s="1"/>
      <c r="M87" s="1"/>
      <c r="N87" s="169">
        <f t="shared" si="6"/>
        <v>0</v>
      </c>
      <c r="P87" s="199">
        <f t="shared" si="7"/>
        <v>82</v>
      </c>
      <c r="Q87" s="813" t="str">
        <f t="shared" si="8"/>
        <v/>
      </c>
      <c r="R87" s="813"/>
      <c r="S87" s="813"/>
      <c r="T87" s="813"/>
      <c r="U87" s="814"/>
      <c r="V87" s="202" t="str">
        <f t="shared" si="9"/>
        <v/>
      </c>
      <c r="W87" s="203">
        <f>IF(OR(V87="",V87=0),0,(Projeto!$AD$8*((1+Projeto!$AD$8)^V87))/(((1+Projeto!$AD$8)^V87)-1))</f>
        <v>0</v>
      </c>
      <c r="X87" s="204">
        <f>IF(AND(K87&gt;0,CustoContabil!$F$6&gt;0),K87*(CustoContabil!$F$21/CustoContabil!$F$6)*W87,0)</f>
        <v>0</v>
      </c>
      <c r="Y87" s="204">
        <f>IF(AND(N87&gt;0,CustoContabil!$D$6&gt;0),N87*(CustoContabil!$D$21/CustoContabil!$D$6)*W87,0)</f>
        <v>0</v>
      </c>
    </row>
    <row r="88" spans="2:25" ht="15" customHeight="1" outlineLevel="1" x14ac:dyDescent="0.35">
      <c r="B88" s="199">
        <v>83</v>
      </c>
      <c r="C88" s="815"/>
      <c r="D88" s="816"/>
      <c r="E88" s="816"/>
      <c r="F88" s="816"/>
      <c r="G88" s="816"/>
      <c r="H88" s="19"/>
      <c r="I88" s="2"/>
      <c r="J88" s="1"/>
      <c r="K88" s="169">
        <f t="shared" si="5"/>
        <v>0</v>
      </c>
      <c r="L88" s="1"/>
      <c r="M88" s="1"/>
      <c r="N88" s="169">
        <f t="shared" si="6"/>
        <v>0</v>
      </c>
      <c r="P88" s="199">
        <f t="shared" si="7"/>
        <v>83</v>
      </c>
      <c r="Q88" s="813" t="str">
        <f t="shared" si="8"/>
        <v/>
      </c>
      <c r="R88" s="813"/>
      <c r="S88" s="813"/>
      <c r="T88" s="813"/>
      <c r="U88" s="814"/>
      <c r="V88" s="202" t="str">
        <f t="shared" si="9"/>
        <v/>
      </c>
      <c r="W88" s="203">
        <f>IF(OR(V88="",V88=0),0,(Projeto!$AD$8*((1+Projeto!$AD$8)^V88))/(((1+Projeto!$AD$8)^V88)-1))</f>
        <v>0</v>
      </c>
      <c r="X88" s="204">
        <f>IF(AND(K88&gt;0,CustoContabil!$F$6&gt;0),K88*(CustoContabil!$F$21/CustoContabil!$F$6)*W88,0)</f>
        <v>0</v>
      </c>
      <c r="Y88" s="204">
        <f>IF(AND(N88&gt;0,CustoContabil!$D$6&gt;0),N88*(CustoContabil!$D$21/CustoContabil!$D$6)*W88,0)</f>
        <v>0</v>
      </c>
    </row>
    <row r="89" spans="2:25" ht="15" customHeight="1" outlineLevel="1" x14ac:dyDescent="0.35">
      <c r="B89" s="199">
        <v>84</v>
      </c>
      <c r="C89" s="815"/>
      <c r="D89" s="816"/>
      <c r="E89" s="816"/>
      <c r="F89" s="816"/>
      <c r="G89" s="816"/>
      <c r="H89" s="19"/>
      <c r="I89" s="2"/>
      <c r="J89" s="1"/>
      <c r="K89" s="169">
        <f t="shared" si="5"/>
        <v>0</v>
      </c>
      <c r="L89" s="1"/>
      <c r="M89" s="1"/>
      <c r="N89" s="169">
        <f t="shared" si="6"/>
        <v>0</v>
      </c>
      <c r="P89" s="199">
        <f t="shared" si="7"/>
        <v>84</v>
      </c>
      <c r="Q89" s="813" t="str">
        <f t="shared" si="8"/>
        <v/>
      </c>
      <c r="R89" s="813"/>
      <c r="S89" s="813"/>
      <c r="T89" s="813"/>
      <c r="U89" s="814"/>
      <c r="V89" s="202" t="str">
        <f t="shared" si="9"/>
        <v/>
      </c>
      <c r="W89" s="203">
        <f>IF(OR(V89="",V89=0),0,(Projeto!$AD$8*((1+Projeto!$AD$8)^V89))/(((1+Projeto!$AD$8)^V89)-1))</f>
        <v>0</v>
      </c>
      <c r="X89" s="204">
        <f>IF(AND(K89&gt;0,CustoContabil!$F$6&gt;0),K89*(CustoContabil!$F$21/CustoContabil!$F$6)*W89,0)</f>
        <v>0</v>
      </c>
      <c r="Y89" s="204">
        <f>IF(AND(N89&gt;0,CustoContabil!$D$6&gt;0),N89*(CustoContabil!$D$21/CustoContabil!$D$6)*W89,0)</f>
        <v>0</v>
      </c>
    </row>
    <row r="90" spans="2:25" ht="15" customHeight="1" outlineLevel="1" x14ac:dyDescent="0.35">
      <c r="B90" s="199">
        <v>85</v>
      </c>
      <c r="C90" s="815"/>
      <c r="D90" s="816"/>
      <c r="E90" s="816"/>
      <c r="F90" s="816"/>
      <c r="G90" s="816"/>
      <c r="H90" s="19"/>
      <c r="I90" s="2"/>
      <c r="J90" s="1"/>
      <c r="K90" s="169">
        <f t="shared" si="5"/>
        <v>0</v>
      </c>
      <c r="L90" s="1"/>
      <c r="M90" s="1"/>
      <c r="N90" s="169">
        <f t="shared" si="6"/>
        <v>0</v>
      </c>
      <c r="P90" s="199">
        <f t="shared" si="7"/>
        <v>85</v>
      </c>
      <c r="Q90" s="813" t="str">
        <f t="shared" si="8"/>
        <v/>
      </c>
      <c r="R90" s="813"/>
      <c r="S90" s="813"/>
      <c r="T90" s="813"/>
      <c r="U90" s="814"/>
      <c r="V90" s="202" t="str">
        <f t="shared" si="9"/>
        <v/>
      </c>
      <c r="W90" s="203">
        <f>IF(OR(V90="",V90=0),0,(Projeto!$AD$8*((1+Projeto!$AD$8)^V90))/(((1+Projeto!$AD$8)^V90)-1))</f>
        <v>0</v>
      </c>
      <c r="X90" s="204">
        <f>IF(AND(K90&gt;0,CustoContabil!$F$6&gt;0),K90*(CustoContabil!$F$21/CustoContabil!$F$6)*W90,0)</f>
        <v>0</v>
      </c>
      <c r="Y90" s="204">
        <f>IF(AND(N90&gt;0,CustoContabil!$D$6&gt;0),N90*(CustoContabil!$D$21/CustoContabil!$D$6)*W90,0)</f>
        <v>0</v>
      </c>
    </row>
    <row r="91" spans="2:25" ht="15" customHeight="1" outlineLevel="1" x14ac:dyDescent="0.35">
      <c r="B91" s="199">
        <v>86</v>
      </c>
      <c r="C91" s="815"/>
      <c r="D91" s="816"/>
      <c r="E91" s="816"/>
      <c r="F91" s="816"/>
      <c r="G91" s="816"/>
      <c r="H91" s="19"/>
      <c r="I91" s="2"/>
      <c r="J91" s="1"/>
      <c r="K91" s="169">
        <f t="shared" si="5"/>
        <v>0</v>
      </c>
      <c r="L91" s="1"/>
      <c r="M91" s="1"/>
      <c r="N91" s="169">
        <f t="shared" si="6"/>
        <v>0</v>
      </c>
      <c r="P91" s="199">
        <f t="shared" si="7"/>
        <v>86</v>
      </c>
      <c r="Q91" s="813" t="str">
        <f t="shared" si="8"/>
        <v/>
      </c>
      <c r="R91" s="813"/>
      <c r="S91" s="813"/>
      <c r="T91" s="813"/>
      <c r="U91" s="814"/>
      <c r="V91" s="202" t="str">
        <f t="shared" si="9"/>
        <v/>
      </c>
      <c r="W91" s="203">
        <f>IF(OR(V91="",V91=0),0,(Projeto!$AD$8*((1+Projeto!$AD$8)^V91))/(((1+Projeto!$AD$8)^V91)-1))</f>
        <v>0</v>
      </c>
      <c r="X91" s="204">
        <f>IF(AND(K91&gt;0,CustoContabil!$F$6&gt;0),K91*(CustoContabil!$F$21/CustoContabil!$F$6)*W91,0)</f>
        <v>0</v>
      </c>
      <c r="Y91" s="204">
        <f>IF(AND(N91&gt;0,CustoContabil!$D$6&gt;0),N91*(CustoContabil!$D$21/CustoContabil!$D$6)*W91,0)</f>
        <v>0</v>
      </c>
    </row>
    <row r="92" spans="2:25" ht="15" customHeight="1" outlineLevel="1" x14ac:dyDescent="0.35">
      <c r="B92" s="199">
        <v>87</v>
      </c>
      <c r="C92" s="815"/>
      <c r="D92" s="816"/>
      <c r="E92" s="816"/>
      <c r="F92" s="816"/>
      <c r="G92" s="816"/>
      <c r="H92" s="19"/>
      <c r="I92" s="2"/>
      <c r="J92" s="1"/>
      <c r="K92" s="169">
        <f t="shared" si="5"/>
        <v>0</v>
      </c>
      <c r="L92" s="1"/>
      <c r="M92" s="1"/>
      <c r="N92" s="169">
        <f t="shared" si="6"/>
        <v>0</v>
      </c>
      <c r="P92" s="199">
        <f t="shared" si="7"/>
        <v>87</v>
      </c>
      <c r="Q92" s="813" t="str">
        <f t="shared" si="8"/>
        <v/>
      </c>
      <c r="R92" s="813"/>
      <c r="S92" s="813"/>
      <c r="T92" s="813"/>
      <c r="U92" s="814"/>
      <c r="V92" s="202" t="str">
        <f t="shared" si="9"/>
        <v/>
      </c>
      <c r="W92" s="203">
        <f>IF(OR(V92="",V92=0),0,(Projeto!$AD$8*((1+Projeto!$AD$8)^V92))/(((1+Projeto!$AD$8)^V92)-1))</f>
        <v>0</v>
      </c>
      <c r="X92" s="204">
        <f>IF(AND(K92&gt;0,CustoContabil!$F$6&gt;0),K92*(CustoContabil!$F$21/CustoContabil!$F$6)*W92,0)</f>
        <v>0</v>
      </c>
      <c r="Y92" s="204">
        <f>IF(AND(N92&gt;0,CustoContabil!$D$6&gt;0),N92*(CustoContabil!$D$21/CustoContabil!$D$6)*W92,0)</f>
        <v>0</v>
      </c>
    </row>
    <row r="93" spans="2:25" ht="15" customHeight="1" outlineLevel="1" x14ac:dyDescent="0.35">
      <c r="B93" s="199">
        <v>88</v>
      </c>
      <c r="C93" s="815"/>
      <c r="D93" s="816"/>
      <c r="E93" s="816"/>
      <c r="F93" s="816"/>
      <c r="G93" s="816"/>
      <c r="H93" s="19"/>
      <c r="I93" s="2"/>
      <c r="J93" s="1"/>
      <c r="K93" s="169">
        <f t="shared" si="5"/>
        <v>0</v>
      </c>
      <c r="L93" s="1"/>
      <c r="M93" s="1"/>
      <c r="N93" s="169">
        <f t="shared" si="6"/>
        <v>0</v>
      </c>
      <c r="P93" s="199">
        <f t="shared" si="7"/>
        <v>88</v>
      </c>
      <c r="Q93" s="813" t="str">
        <f t="shared" si="8"/>
        <v/>
      </c>
      <c r="R93" s="813"/>
      <c r="S93" s="813"/>
      <c r="T93" s="813"/>
      <c r="U93" s="814"/>
      <c r="V93" s="202" t="str">
        <f t="shared" si="9"/>
        <v/>
      </c>
      <c r="W93" s="203">
        <f>IF(OR(V93="",V93=0),0,(Projeto!$AD$8*((1+Projeto!$AD$8)^V93))/(((1+Projeto!$AD$8)^V93)-1))</f>
        <v>0</v>
      </c>
      <c r="X93" s="204">
        <f>IF(AND(K93&gt;0,CustoContabil!$F$6&gt;0),K93*(CustoContabil!$F$21/CustoContabil!$F$6)*W93,0)</f>
        <v>0</v>
      </c>
      <c r="Y93" s="204">
        <f>IF(AND(N93&gt;0,CustoContabil!$D$6&gt;0),N93*(CustoContabil!$D$21/CustoContabil!$D$6)*W93,0)</f>
        <v>0</v>
      </c>
    </row>
    <row r="94" spans="2:25" ht="15" customHeight="1" outlineLevel="1" x14ac:dyDescent="0.35">
      <c r="B94" s="199">
        <v>89</v>
      </c>
      <c r="C94" s="815"/>
      <c r="D94" s="816"/>
      <c r="E94" s="816"/>
      <c r="F94" s="816"/>
      <c r="G94" s="816"/>
      <c r="H94" s="19"/>
      <c r="I94" s="2"/>
      <c r="J94" s="1"/>
      <c r="K94" s="169">
        <f t="shared" si="5"/>
        <v>0</v>
      </c>
      <c r="L94" s="1"/>
      <c r="M94" s="1"/>
      <c r="N94" s="169">
        <f t="shared" si="6"/>
        <v>0</v>
      </c>
      <c r="P94" s="199">
        <f t="shared" si="7"/>
        <v>89</v>
      </c>
      <c r="Q94" s="813" t="str">
        <f t="shared" si="8"/>
        <v/>
      </c>
      <c r="R94" s="813"/>
      <c r="S94" s="813"/>
      <c r="T94" s="813"/>
      <c r="U94" s="814"/>
      <c r="V94" s="202" t="str">
        <f t="shared" si="9"/>
        <v/>
      </c>
      <c r="W94" s="203">
        <f>IF(OR(V94="",V94=0),0,(Projeto!$AD$8*((1+Projeto!$AD$8)^V94))/(((1+Projeto!$AD$8)^V94)-1))</f>
        <v>0</v>
      </c>
      <c r="X94" s="204">
        <f>IF(AND(K94&gt;0,CustoContabil!$F$6&gt;0),K94*(CustoContabil!$F$21/CustoContabil!$F$6)*W94,0)</f>
        <v>0</v>
      </c>
      <c r="Y94" s="204">
        <f>IF(AND(N94&gt;0,CustoContabil!$D$6&gt;0),N94*(CustoContabil!$D$21/CustoContabil!$D$6)*W94,0)</f>
        <v>0</v>
      </c>
    </row>
    <row r="95" spans="2:25" ht="15" customHeight="1" outlineLevel="1" x14ac:dyDescent="0.35">
      <c r="B95" s="199">
        <v>90</v>
      </c>
      <c r="C95" s="815"/>
      <c r="D95" s="816"/>
      <c r="E95" s="816"/>
      <c r="F95" s="816"/>
      <c r="G95" s="816"/>
      <c r="H95" s="19"/>
      <c r="I95" s="2"/>
      <c r="J95" s="1"/>
      <c r="K95" s="169">
        <f t="shared" si="5"/>
        <v>0</v>
      </c>
      <c r="L95" s="1"/>
      <c r="M95" s="1"/>
      <c r="N95" s="169">
        <f t="shared" si="6"/>
        <v>0</v>
      </c>
      <c r="P95" s="199">
        <f t="shared" si="7"/>
        <v>90</v>
      </c>
      <c r="Q95" s="813" t="str">
        <f t="shared" si="8"/>
        <v/>
      </c>
      <c r="R95" s="813"/>
      <c r="S95" s="813"/>
      <c r="T95" s="813"/>
      <c r="U95" s="814"/>
      <c r="V95" s="202" t="str">
        <f t="shared" si="9"/>
        <v/>
      </c>
      <c r="W95" s="203">
        <f>IF(OR(V95="",V95=0),0,(Projeto!$AD$8*((1+Projeto!$AD$8)^V95))/(((1+Projeto!$AD$8)^V95)-1))</f>
        <v>0</v>
      </c>
      <c r="X95" s="204">
        <f>IF(AND(K95&gt;0,CustoContabil!$F$6&gt;0),K95*(CustoContabil!$F$21/CustoContabil!$F$6)*W95,0)</f>
        <v>0</v>
      </c>
      <c r="Y95" s="204">
        <f>IF(AND(N95&gt;0,CustoContabil!$D$6&gt;0),N95*(CustoContabil!$D$21/CustoContabil!$D$6)*W95,0)</f>
        <v>0</v>
      </c>
    </row>
    <row r="96" spans="2:25" ht="15" customHeight="1" outlineLevel="1" x14ac:dyDescent="0.35">
      <c r="B96" s="199">
        <v>91</v>
      </c>
      <c r="C96" s="815"/>
      <c r="D96" s="816"/>
      <c r="E96" s="816"/>
      <c r="F96" s="816"/>
      <c r="G96" s="816"/>
      <c r="H96" s="19"/>
      <c r="I96" s="2"/>
      <c r="J96" s="1"/>
      <c r="K96" s="169">
        <f t="shared" si="5"/>
        <v>0</v>
      </c>
      <c r="L96" s="1"/>
      <c r="M96" s="1"/>
      <c r="N96" s="169">
        <f t="shared" si="6"/>
        <v>0</v>
      </c>
      <c r="P96" s="199">
        <f t="shared" si="7"/>
        <v>91</v>
      </c>
      <c r="Q96" s="813" t="str">
        <f t="shared" si="8"/>
        <v/>
      </c>
      <c r="R96" s="813"/>
      <c r="S96" s="813"/>
      <c r="T96" s="813"/>
      <c r="U96" s="814"/>
      <c r="V96" s="202" t="str">
        <f t="shared" si="9"/>
        <v/>
      </c>
      <c r="W96" s="203">
        <f>IF(OR(V96="",V96=0),0,(Projeto!$AD$8*((1+Projeto!$AD$8)^V96))/(((1+Projeto!$AD$8)^V96)-1))</f>
        <v>0</v>
      </c>
      <c r="X96" s="204">
        <f>IF(AND(K96&gt;0,CustoContabil!$F$6&gt;0),K96*(CustoContabil!$F$21/CustoContabil!$F$6)*W96,0)</f>
        <v>0</v>
      </c>
      <c r="Y96" s="204">
        <f>IF(AND(N96&gt;0,CustoContabil!$D$6&gt;0),N96*(CustoContabil!$D$21/CustoContabil!$D$6)*W96,0)</f>
        <v>0</v>
      </c>
    </row>
    <row r="97" spans="2:25" ht="15" customHeight="1" outlineLevel="1" x14ac:dyDescent="0.35">
      <c r="B97" s="199">
        <v>92</v>
      </c>
      <c r="C97" s="815"/>
      <c r="D97" s="816"/>
      <c r="E97" s="816"/>
      <c r="F97" s="816"/>
      <c r="G97" s="816"/>
      <c r="H97" s="19"/>
      <c r="I97" s="2"/>
      <c r="J97" s="1"/>
      <c r="K97" s="169">
        <f t="shared" si="5"/>
        <v>0</v>
      </c>
      <c r="L97" s="1"/>
      <c r="M97" s="1"/>
      <c r="N97" s="169">
        <f t="shared" si="6"/>
        <v>0</v>
      </c>
      <c r="P97" s="199">
        <f t="shared" si="7"/>
        <v>92</v>
      </c>
      <c r="Q97" s="813" t="str">
        <f t="shared" si="8"/>
        <v/>
      </c>
      <c r="R97" s="813"/>
      <c r="S97" s="813"/>
      <c r="T97" s="813"/>
      <c r="U97" s="814"/>
      <c r="V97" s="202" t="str">
        <f t="shared" si="9"/>
        <v/>
      </c>
      <c r="W97" s="203">
        <f>IF(OR(V97="",V97=0),0,(Projeto!$AD$8*((1+Projeto!$AD$8)^V97))/(((1+Projeto!$AD$8)^V97)-1))</f>
        <v>0</v>
      </c>
      <c r="X97" s="204">
        <f>IF(AND(K97&gt;0,CustoContabil!$F$6&gt;0),K97*(CustoContabil!$F$21/CustoContabil!$F$6)*W97,0)</f>
        <v>0</v>
      </c>
      <c r="Y97" s="204">
        <f>IF(AND(N97&gt;0,CustoContabil!$D$6&gt;0),N97*(CustoContabil!$D$21/CustoContabil!$D$6)*W97,0)</f>
        <v>0</v>
      </c>
    </row>
    <row r="98" spans="2:25" ht="15" customHeight="1" outlineLevel="1" x14ac:dyDescent="0.35">
      <c r="B98" s="199">
        <v>93</v>
      </c>
      <c r="C98" s="815"/>
      <c r="D98" s="816"/>
      <c r="E98" s="816"/>
      <c r="F98" s="816"/>
      <c r="G98" s="816"/>
      <c r="H98" s="19"/>
      <c r="I98" s="2"/>
      <c r="J98" s="1"/>
      <c r="K98" s="169">
        <f t="shared" si="5"/>
        <v>0</v>
      </c>
      <c r="L98" s="1"/>
      <c r="M98" s="1"/>
      <c r="N98" s="169">
        <f t="shared" si="6"/>
        <v>0</v>
      </c>
      <c r="P98" s="199">
        <f t="shared" si="7"/>
        <v>93</v>
      </c>
      <c r="Q98" s="813" t="str">
        <f t="shared" si="8"/>
        <v/>
      </c>
      <c r="R98" s="813"/>
      <c r="S98" s="813"/>
      <c r="T98" s="813"/>
      <c r="U98" s="814"/>
      <c r="V98" s="202" t="str">
        <f t="shared" si="9"/>
        <v/>
      </c>
      <c r="W98" s="203">
        <f>IF(OR(V98="",V98=0),0,(Projeto!$AD$8*((1+Projeto!$AD$8)^V98))/(((1+Projeto!$AD$8)^V98)-1))</f>
        <v>0</v>
      </c>
      <c r="X98" s="204">
        <f>IF(AND(K98&gt;0,CustoContabil!$F$6&gt;0),K98*(CustoContabil!$F$21/CustoContabil!$F$6)*W98,0)</f>
        <v>0</v>
      </c>
      <c r="Y98" s="204">
        <f>IF(AND(N98&gt;0,CustoContabil!$D$6&gt;0),N98*(CustoContabil!$D$21/CustoContabil!$D$6)*W98,0)</f>
        <v>0</v>
      </c>
    </row>
    <row r="99" spans="2:25" ht="15" customHeight="1" outlineLevel="1" x14ac:dyDescent="0.35">
      <c r="B99" s="199">
        <v>94</v>
      </c>
      <c r="C99" s="815"/>
      <c r="D99" s="816"/>
      <c r="E99" s="816"/>
      <c r="F99" s="816"/>
      <c r="G99" s="816"/>
      <c r="H99" s="19"/>
      <c r="I99" s="2"/>
      <c r="J99" s="1"/>
      <c r="K99" s="169">
        <f t="shared" si="5"/>
        <v>0</v>
      </c>
      <c r="L99" s="1"/>
      <c r="M99" s="1"/>
      <c r="N99" s="169">
        <f t="shared" si="6"/>
        <v>0</v>
      </c>
      <c r="P99" s="199">
        <f t="shared" si="7"/>
        <v>94</v>
      </c>
      <c r="Q99" s="813" t="str">
        <f t="shared" si="8"/>
        <v/>
      </c>
      <c r="R99" s="813"/>
      <c r="S99" s="813"/>
      <c r="T99" s="813"/>
      <c r="U99" s="814"/>
      <c r="V99" s="202" t="str">
        <f t="shared" si="9"/>
        <v/>
      </c>
      <c r="W99" s="203">
        <f>IF(OR(V99="",V99=0),0,(Projeto!$AD$8*((1+Projeto!$AD$8)^V99))/(((1+Projeto!$AD$8)^V99)-1))</f>
        <v>0</v>
      </c>
      <c r="X99" s="204">
        <f>IF(AND(K99&gt;0,CustoContabil!$F$6&gt;0),K99*(CustoContabil!$F$21/CustoContabil!$F$6)*W99,0)</f>
        <v>0</v>
      </c>
      <c r="Y99" s="204">
        <f>IF(AND(N99&gt;0,CustoContabil!$D$6&gt;0),N99*(CustoContabil!$D$21/CustoContabil!$D$6)*W99,0)</f>
        <v>0</v>
      </c>
    </row>
    <row r="100" spans="2:25" ht="15" customHeight="1" outlineLevel="1" x14ac:dyDescent="0.35">
      <c r="B100" s="199">
        <v>95</v>
      </c>
      <c r="C100" s="815"/>
      <c r="D100" s="816"/>
      <c r="E100" s="816"/>
      <c r="F100" s="816"/>
      <c r="G100" s="816"/>
      <c r="H100" s="19"/>
      <c r="I100" s="2"/>
      <c r="J100" s="1"/>
      <c r="K100" s="169">
        <f t="shared" si="5"/>
        <v>0</v>
      </c>
      <c r="L100" s="1"/>
      <c r="M100" s="1"/>
      <c r="N100" s="169">
        <f t="shared" si="6"/>
        <v>0</v>
      </c>
      <c r="P100" s="199">
        <f t="shared" si="7"/>
        <v>95</v>
      </c>
      <c r="Q100" s="813" t="str">
        <f t="shared" si="8"/>
        <v/>
      </c>
      <c r="R100" s="813"/>
      <c r="S100" s="813"/>
      <c r="T100" s="813"/>
      <c r="U100" s="814"/>
      <c r="V100" s="202" t="str">
        <f t="shared" si="9"/>
        <v/>
      </c>
      <c r="W100" s="203">
        <f>IF(OR(V100="",V100=0),0,(Projeto!$AD$8*((1+Projeto!$AD$8)^V100))/(((1+Projeto!$AD$8)^V100)-1))</f>
        <v>0</v>
      </c>
      <c r="X100" s="204">
        <f>IF(AND(K100&gt;0,CustoContabil!$F$6&gt;0),K100*(CustoContabil!$F$21/CustoContabil!$F$6)*W100,0)</f>
        <v>0</v>
      </c>
      <c r="Y100" s="204">
        <f>IF(AND(N100&gt;0,CustoContabil!$D$6&gt;0),N100*(CustoContabil!$D$21/CustoContabil!$D$6)*W100,0)</f>
        <v>0</v>
      </c>
    </row>
    <row r="101" spans="2:25" ht="15" customHeight="1" outlineLevel="1" x14ac:dyDescent="0.35">
      <c r="B101" s="199">
        <v>96</v>
      </c>
      <c r="C101" s="815"/>
      <c r="D101" s="816"/>
      <c r="E101" s="816"/>
      <c r="F101" s="816"/>
      <c r="G101" s="816"/>
      <c r="H101" s="19"/>
      <c r="I101" s="2"/>
      <c r="J101" s="1"/>
      <c r="K101" s="169">
        <f t="shared" si="5"/>
        <v>0</v>
      </c>
      <c r="L101" s="1"/>
      <c r="M101" s="1"/>
      <c r="N101" s="169">
        <f t="shared" si="6"/>
        <v>0</v>
      </c>
      <c r="P101" s="199">
        <f t="shared" si="7"/>
        <v>96</v>
      </c>
      <c r="Q101" s="813" t="str">
        <f t="shared" si="8"/>
        <v/>
      </c>
      <c r="R101" s="813"/>
      <c r="S101" s="813"/>
      <c r="T101" s="813"/>
      <c r="U101" s="814"/>
      <c r="V101" s="202" t="str">
        <f t="shared" si="9"/>
        <v/>
      </c>
      <c r="W101" s="203">
        <f>IF(OR(V101="",V101=0),0,(Projeto!$AD$8*((1+Projeto!$AD$8)^V101))/(((1+Projeto!$AD$8)^V101)-1))</f>
        <v>0</v>
      </c>
      <c r="X101" s="204">
        <f>IF(AND(K101&gt;0,CustoContabil!$F$6&gt;0),K101*(CustoContabil!$F$21/CustoContabil!$F$6)*W101,0)</f>
        <v>0</v>
      </c>
      <c r="Y101" s="204">
        <f>IF(AND(N101&gt;0,CustoContabil!$D$6&gt;0),N101*(CustoContabil!$D$21/CustoContabil!$D$6)*W101,0)</f>
        <v>0</v>
      </c>
    </row>
    <row r="102" spans="2:25" ht="15" customHeight="1" outlineLevel="1" x14ac:dyDescent="0.35">
      <c r="B102" s="199">
        <v>97</v>
      </c>
      <c r="C102" s="815"/>
      <c r="D102" s="816"/>
      <c r="E102" s="816"/>
      <c r="F102" s="816"/>
      <c r="G102" s="816"/>
      <c r="H102" s="19"/>
      <c r="I102" s="2"/>
      <c r="J102" s="1"/>
      <c r="K102" s="169">
        <f t="shared" si="5"/>
        <v>0</v>
      </c>
      <c r="L102" s="1"/>
      <c r="M102" s="1"/>
      <c r="N102" s="169">
        <f t="shared" si="6"/>
        <v>0</v>
      </c>
      <c r="P102" s="199">
        <f t="shared" si="7"/>
        <v>97</v>
      </c>
      <c r="Q102" s="813" t="str">
        <f t="shared" si="8"/>
        <v/>
      </c>
      <c r="R102" s="813"/>
      <c r="S102" s="813"/>
      <c r="T102" s="813"/>
      <c r="U102" s="814"/>
      <c r="V102" s="202" t="str">
        <f t="shared" si="9"/>
        <v/>
      </c>
      <c r="W102" s="203">
        <f>IF(OR(V102="",V102=0),0,(Projeto!$AD$8*((1+Projeto!$AD$8)^V102))/(((1+Projeto!$AD$8)^V102)-1))</f>
        <v>0</v>
      </c>
      <c r="X102" s="204">
        <f>IF(AND(K102&gt;0,CustoContabil!$F$6&gt;0),K102*(CustoContabil!$F$21/CustoContabil!$F$6)*W102,0)</f>
        <v>0</v>
      </c>
      <c r="Y102" s="204">
        <f>IF(AND(N102&gt;0,CustoContabil!$D$6&gt;0),N102*(CustoContabil!$D$21/CustoContabil!$D$6)*W102,0)</f>
        <v>0</v>
      </c>
    </row>
    <row r="103" spans="2:25" ht="15" customHeight="1" outlineLevel="1" x14ac:dyDescent="0.35">
      <c r="B103" s="199">
        <v>98</v>
      </c>
      <c r="C103" s="815"/>
      <c r="D103" s="816"/>
      <c r="E103" s="816"/>
      <c r="F103" s="816"/>
      <c r="G103" s="816"/>
      <c r="H103" s="19"/>
      <c r="I103" s="2"/>
      <c r="J103" s="1"/>
      <c r="K103" s="169">
        <f t="shared" si="5"/>
        <v>0</v>
      </c>
      <c r="L103" s="1"/>
      <c r="M103" s="1"/>
      <c r="N103" s="169">
        <f t="shared" si="6"/>
        <v>0</v>
      </c>
      <c r="P103" s="199">
        <f t="shared" si="7"/>
        <v>98</v>
      </c>
      <c r="Q103" s="813" t="str">
        <f t="shared" si="8"/>
        <v/>
      </c>
      <c r="R103" s="813"/>
      <c r="S103" s="813"/>
      <c r="T103" s="813"/>
      <c r="U103" s="814"/>
      <c r="V103" s="202" t="str">
        <f t="shared" si="9"/>
        <v/>
      </c>
      <c r="W103" s="203">
        <f>IF(OR(V103="",V103=0),0,(Projeto!$AD$8*((1+Projeto!$AD$8)^V103))/(((1+Projeto!$AD$8)^V103)-1))</f>
        <v>0</v>
      </c>
      <c r="X103" s="204">
        <f>IF(AND(K103&gt;0,CustoContabil!$F$6&gt;0),K103*(CustoContabil!$F$21/CustoContabil!$F$6)*W103,0)</f>
        <v>0</v>
      </c>
      <c r="Y103" s="204">
        <f>IF(AND(N103&gt;0,CustoContabil!$D$6&gt;0),N103*(CustoContabil!$D$21/CustoContabil!$D$6)*W103,0)</f>
        <v>0</v>
      </c>
    </row>
    <row r="104" spans="2:25" ht="15" customHeight="1" outlineLevel="1" x14ac:dyDescent="0.35">
      <c r="B104" s="199">
        <v>99</v>
      </c>
      <c r="C104" s="815"/>
      <c r="D104" s="816"/>
      <c r="E104" s="816"/>
      <c r="F104" s="816"/>
      <c r="G104" s="816"/>
      <c r="H104" s="19"/>
      <c r="I104" s="2"/>
      <c r="J104" s="1"/>
      <c r="K104" s="169">
        <f t="shared" si="5"/>
        <v>0</v>
      </c>
      <c r="L104" s="1"/>
      <c r="M104" s="1"/>
      <c r="N104" s="169">
        <f t="shared" si="6"/>
        <v>0</v>
      </c>
      <c r="P104" s="199">
        <f t="shared" si="7"/>
        <v>99</v>
      </c>
      <c r="Q104" s="813" t="str">
        <f t="shared" si="8"/>
        <v/>
      </c>
      <c r="R104" s="813"/>
      <c r="S104" s="813"/>
      <c r="T104" s="813"/>
      <c r="U104" s="814"/>
      <c r="V104" s="202" t="str">
        <f t="shared" si="9"/>
        <v/>
      </c>
      <c r="W104" s="203">
        <f>IF(OR(V104="",V104=0),0,(Projeto!$AD$8*((1+Projeto!$AD$8)^V104))/(((1+Projeto!$AD$8)^V104)-1))</f>
        <v>0</v>
      </c>
      <c r="X104" s="204">
        <f>IF(AND(K104&gt;0,CustoContabil!$F$6&gt;0),K104*(CustoContabil!$F$21/CustoContabil!$F$6)*W104,0)</f>
        <v>0</v>
      </c>
      <c r="Y104" s="204">
        <f>IF(AND(N104&gt;0,CustoContabil!$D$6&gt;0),N104*(CustoContabil!$D$21/CustoContabil!$D$6)*W104,0)</f>
        <v>0</v>
      </c>
    </row>
    <row r="105" spans="2:25" ht="15" customHeight="1" outlineLevel="1" x14ac:dyDescent="0.35">
      <c r="B105" s="199">
        <v>100</v>
      </c>
      <c r="C105" s="815"/>
      <c r="D105" s="816"/>
      <c r="E105" s="816"/>
      <c r="F105" s="816"/>
      <c r="G105" s="816"/>
      <c r="H105" s="19"/>
      <c r="I105" s="2"/>
      <c r="J105" s="1"/>
      <c r="K105" s="169">
        <f t="shared" si="5"/>
        <v>0</v>
      </c>
      <c r="L105" s="1"/>
      <c r="M105" s="1"/>
      <c r="N105" s="169">
        <f t="shared" si="6"/>
        <v>0</v>
      </c>
      <c r="P105" s="199">
        <f t="shared" si="7"/>
        <v>100</v>
      </c>
      <c r="Q105" s="813" t="str">
        <f t="shared" si="8"/>
        <v/>
      </c>
      <c r="R105" s="813"/>
      <c r="S105" s="813"/>
      <c r="T105" s="813"/>
      <c r="U105" s="814"/>
      <c r="V105" s="202" t="str">
        <f t="shared" si="9"/>
        <v/>
      </c>
      <c r="W105" s="203">
        <f>IF(OR(V105="",V105=0),0,(Projeto!$AD$8*((1+Projeto!$AD$8)^V105))/(((1+Projeto!$AD$8)^V105)-1))</f>
        <v>0</v>
      </c>
      <c r="X105" s="204">
        <f>IF(AND(K105&gt;0,CustoContabil!$F$6&gt;0),K105*(CustoContabil!$F$21/CustoContabil!$F$6)*W105,0)</f>
        <v>0</v>
      </c>
      <c r="Y105" s="204">
        <f>IF(AND(N105&gt;0,CustoContabil!$D$6&gt;0),N105*(CustoContabil!$D$21/CustoContabil!$D$6)*W105,0)</f>
        <v>0</v>
      </c>
    </row>
    <row r="106" spans="2:25" ht="15" customHeight="1" x14ac:dyDescent="0.35">
      <c r="B106" s="199"/>
      <c r="C106" s="877" t="s">
        <v>536</v>
      </c>
      <c r="D106" s="878"/>
      <c r="E106" s="878"/>
      <c r="F106" s="878"/>
      <c r="G106" s="878"/>
      <c r="H106" s="210">
        <v>20</v>
      </c>
      <c r="I106" s="3"/>
      <c r="J106" s="1"/>
      <c r="K106" s="169">
        <f>N106-L106-M106</f>
        <v>0</v>
      </c>
      <c r="L106" s="1"/>
      <c r="M106" s="1"/>
      <c r="N106" s="169">
        <f>I106*J106</f>
        <v>0</v>
      </c>
      <c r="P106" s="199"/>
      <c r="Q106" s="813" t="str">
        <f>IF(OR(C106=0,C106=""),"",C106)</f>
        <v>Acessórios</v>
      </c>
      <c r="R106" s="813"/>
      <c r="S106" s="813"/>
      <c r="T106" s="813"/>
      <c r="U106" s="814"/>
      <c r="V106" s="202" t="str">
        <f t="shared" si="9"/>
        <v/>
      </c>
      <c r="W106" s="203">
        <f>IF(OR(V106="",V106=0),0,(Projeto!$AD$8*((1+Projeto!$AD$8)^V106))/(((1+Projeto!$AD$8)^V106)-1))</f>
        <v>0</v>
      </c>
      <c r="X106" s="204">
        <f>IF(AND(K106&gt;0,CustoContabil!$F$6&gt;0),K106*(CustoContabil!$F$21/CustoContabil!$F$6)*W106,0)</f>
        <v>0</v>
      </c>
      <c r="Y106" s="204">
        <f>IF(AND(N106&gt;0,CustoContabil!$D$6&gt;0),N106*(CustoContabil!$D$21/CustoContabil!$D$6)*W106,0)</f>
        <v>0</v>
      </c>
    </row>
    <row r="107" spans="2:25" ht="15" customHeight="1" x14ac:dyDescent="0.35">
      <c r="B107" s="211"/>
      <c r="C107" s="849" t="s">
        <v>585</v>
      </c>
      <c r="D107" s="849"/>
      <c r="E107" s="849"/>
      <c r="F107" s="849"/>
      <c r="G107" s="849"/>
      <c r="H107" s="849"/>
      <c r="I107" s="849"/>
      <c r="J107" s="850"/>
      <c r="K107" s="212">
        <f>SUM(K6:K106)</f>
        <v>0</v>
      </c>
      <c r="L107" s="212">
        <f>SUM(L6:L106)</f>
        <v>0</v>
      </c>
      <c r="M107" s="212">
        <f>SUM(M6:M106)</f>
        <v>0</v>
      </c>
      <c r="N107" s="212">
        <f>SUM(N6:N106)</f>
        <v>0</v>
      </c>
      <c r="P107" s="854" t="s">
        <v>960</v>
      </c>
      <c r="Q107" s="855"/>
      <c r="R107" s="855"/>
      <c r="S107" s="855"/>
      <c r="T107" s="855"/>
      <c r="U107" s="855"/>
      <c r="V107" s="856"/>
      <c r="W107" s="213" t="s">
        <v>906</v>
      </c>
      <c r="X107" s="214">
        <f>ROUND(SUM(X6:X106),2)</f>
        <v>0</v>
      </c>
      <c r="Y107" s="214">
        <f>ROUND(SUM(Y6:Y106),2)</f>
        <v>0</v>
      </c>
    </row>
    <row r="108" spans="2:25" ht="15" customHeight="1" x14ac:dyDescent="0.35">
      <c r="B108" s="834" t="s">
        <v>542</v>
      </c>
      <c r="C108" s="835"/>
      <c r="D108" s="835"/>
      <c r="E108" s="835"/>
      <c r="F108" s="835"/>
      <c r="G108" s="835"/>
      <c r="H108" s="835"/>
      <c r="I108" s="835"/>
      <c r="J108" s="836"/>
      <c r="K108" s="834" t="s">
        <v>529</v>
      </c>
      <c r="L108" s="835"/>
      <c r="M108" s="835"/>
      <c r="N108" s="836"/>
      <c r="P108" s="215"/>
      <c r="Q108" s="215"/>
      <c r="R108" s="216"/>
      <c r="S108" s="217"/>
      <c r="T108" s="217"/>
      <c r="U108" s="217"/>
      <c r="V108" s="218"/>
      <c r="W108" s="219"/>
    </row>
    <row r="109" spans="2:25" ht="15" customHeight="1" x14ac:dyDescent="0.45">
      <c r="B109" s="837"/>
      <c r="C109" s="838"/>
      <c r="D109" s="838"/>
      <c r="E109" s="838"/>
      <c r="F109" s="838"/>
      <c r="G109" s="838"/>
      <c r="H109" s="838"/>
      <c r="I109" s="838"/>
      <c r="J109" s="839"/>
      <c r="K109" s="837"/>
      <c r="L109" s="838"/>
      <c r="M109" s="838"/>
      <c r="N109" s="839"/>
      <c r="P109" s="220" t="s">
        <v>1251</v>
      </c>
      <c r="Q109" s="221"/>
      <c r="R109" s="222">
        <f>RCB!$G$8</f>
        <v>0</v>
      </c>
      <c r="T109" s="220" t="s">
        <v>1252</v>
      </c>
      <c r="U109" s="221"/>
      <c r="V109" s="222">
        <f>RCB!$J$8</f>
        <v>0</v>
      </c>
    </row>
    <row r="110" spans="2:25" ht="15" customHeight="1" x14ac:dyDescent="0.45">
      <c r="B110" s="851" t="s">
        <v>544</v>
      </c>
      <c r="C110" s="852"/>
      <c r="D110" s="852"/>
      <c r="E110" s="852"/>
      <c r="F110" s="852"/>
      <c r="G110" s="853"/>
      <c r="H110" s="162" t="s">
        <v>55</v>
      </c>
      <c r="I110" s="197" t="s">
        <v>545</v>
      </c>
      <c r="J110" s="197" t="s">
        <v>546</v>
      </c>
      <c r="K110" s="198" t="s">
        <v>1206</v>
      </c>
      <c r="L110" s="162" t="s">
        <v>1854</v>
      </c>
      <c r="M110" s="162" t="s">
        <v>1855</v>
      </c>
      <c r="N110" s="163" t="s">
        <v>539</v>
      </c>
      <c r="P110" s="220" t="s">
        <v>1231</v>
      </c>
      <c r="Q110" s="221"/>
      <c r="R110" s="222">
        <f>RCB!$H$7</f>
        <v>0</v>
      </c>
      <c r="T110" s="220" t="s">
        <v>1230</v>
      </c>
      <c r="U110" s="221"/>
      <c r="V110" s="222">
        <f>RCB!$K$7</f>
        <v>0</v>
      </c>
    </row>
    <row r="111" spans="2:25" ht="15" customHeight="1" x14ac:dyDescent="0.35">
      <c r="B111" s="199">
        <v>1</v>
      </c>
      <c r="C111" s="828" t="s">
        <v>1446</v>
      </c>
      <c r="D111" s="828"/>
      <c r="E111" s="828"/>
      <c r="F111" s="828"/>
      <c r="G111" s="829"/>
      <c r="H111" s="20"/>
      <c r="I111" s="2"/>
      <c r="J111" s="1"/>
      <c r="K111" s="169">
        <f>N111-L111-M111</f>
        <v>0</v>
      </c>
      <c r="L111" s="169"/>
      <c r="M111" s="169"/>
      <c r="N111" s="169">
        <f>H111*I111*J111</f>
        <v>0</v>
      </c>
    </row>
    <row r="112" spans="2:25" ht="15" customHeight="1" x14ac:dyDescent="0.35">
      <c r="B112" s="206">
        <v>2</v>
      </c>
      <c r="C112" s="828" t="s">
        <v>1450</v>
      </c>
      <c r="D112" s="828"/>
      <c r="E112" s="828"/>
      <c r="F112" s="828"/>
      <c r="G112" s="829"/>
      <c r="H112" s="6"/>
      <c r="I112" s="3"/>
      <c r="J112" s="1"/>
      <c r="K112" s="169">
        <f t="shared" ref="K112:K117" si="10">N112-L112-M112</f>
        <v>0</v>
      </c>
      <c r="L112" s="169"/>
      <c r="M112" s="169"/>
      <c r="N112" s="169">
        <f t="shared" ref="N112:N117" si="11">H112*I112*J112</f>
        <v>0</v>
      </c>
    </row>
    <row r="113" spans="2:16" ht="15" customHeight="1" x14ac:dyDescent="0.35">
      <c r="B113" s="199">
        <v>3</v>
      </c>
      <c r="C113" s="828" t="s">
        <v>1451</v>
      </c>
      <c r="D113" s="828"/>
      <c r="E113" s="828"/>
      <c r="F113" s="828"/>
      <c r="G113" s="829"/>
      <c r="H113" s="6"/>
      <c r="I113" s="3"/>
      <c r="J113" s="1"/>
      <c r="K113" s="169">
        <f t="shared" si="10"/>
        <v>0</v>
      </c>
      <c r="L113" s="169"/>
      <c r="M113" s="169"/>
      <c r="N113" s="169">
        <f t="shared" si="11"/>
        <v>0</v>
      </c>
    </row>
    <row r="114" spans="2:16" ht="15" customHeight="1" x14ac:dyDescent="0.35">
      <c r="B114" s="206">
        <v>4</v>
      </c>
      <c r="C114" s="828" t="s">
        <v>1452</v>
      </c>
      <c r="D114" s="828"/>
      <c r="E114" s="828"/>
      <c r="F114" s="828"/>
      <c r="G114" s="829"/>
      <c r="H114" s="6"/>
      <c r="I114" s="3"/>
      <c r="J114" s="1"/>
      <c r="K114" s="169">
        <f t="shared" si="10"/>
        <v>0</v>
      </c>
      <c r="L114" s="169"/>
      <c r="M114" s="169"/>
      <c r="N114" s="169">
        <f t="shared" si="11"/>
        <v>0</v>
      </c>
    </row>
    <row r="115" spans="2:16" ht="15" customHeight="1" x14ac:dyDescent="0.35">
      <c r="B115" s="199">
        <v>5</v>
      </c>
      <c r="C115" s="846"/>
      <c r="D115" s="846"/>
      <c r="E115" s="846"/>
      <c r="F115" s="846"/>
      <c r="G115" s="815"/>
      <c r="H115" s="6"/>
      <c r="I115" s="3"/>
      <c r="J115" s="1"/>
      <c r="K115" s="169">
        <f t="shared" si="10"/>
        <v>0</v>
      </c>
      <c r="L115" s="169"/>
      <c r="M115" s="169"/>
      <c r="N115" s="169">
        <f t="shared" si="11"/>
        <v>0</v>
      </c>
    </row>
    <row r="116" spans="2:16" ht="15" customHeight="1" x14ac:dyDescent="0.35">
      <c r="B116" s="206">
        <v>6</v>
      </c>
      <c r="C116" s="846"/>
      <c r="D116" s="846"/>
      <c r="E116" s="846"/>
      <c r="F116" s="846"/>
      <c r="G116" s="815"/>
      <c r="H116" s="6"/>
      <c r="I116" s="3"/>
      <c r="J116" s="1"/>
      <c r="K116" s="169">
        <f t="shared" si="10"/>
        <v>0</v>
      </c>
      <c r="L116" s="169"/>
      <c r="M116" s="169"/>
      <c r="N116" s="169">
        <f t="shared" si="11"/>
        <v>0</v>
      </c>
    </row>
    <row r="117" spans="2:16" ht="15" customHeight="1" x14ac:dyDescent="0.35">
      <c r="B117" s="199">
        <v>7</v>
      </c>
      <c r="C117" s="846"/>
      <c r="D117" s="846"/>
      <c r="E117" s="846"/>
      <c r="F117" s="846"/>
      <c r="G117" s="815"/>
      <c r="H117" s="6"/>
      <c r="I117" s="3"/>
      <c r="J117" s="1"/>
      <c r="K117" s="169">
        <f t="shared" si="10"/>
        <v>0</v>
      </c>
      <c r="L117" s="169"/>
      <c r="M117" s="169"/>
      <c r="N117" s="169">
        <f t="shared" si="11"/>
        <v>0</v>
      </c>
    </row>
    <row r="118" spans="2:16" ht="15" customHeight="1" x14ac:dyDescent="0.35">
      <c r="B118" s="226"/>
      <c r="C118" s="847" t="s">
        <v>586</v>
      </c>
      <c r="D118" s="847"/>
      <c r="E118" s="847"/>
      <c r="F118" s="847"/>
      <c r="G118" s="847"/>
      <c r="H118" s="847"/>
      <c r="I118" s="847"/>
      <c r="J118" s="848"/>
      <c r="K118" s="169">
        <f>SUM(K111:K112,K114:K117)</f>
        <v>0</v>
      </c>
      <c r="L118" s="169">
        <f>SUM(L111:L112,L114:L117)</f>
        <v>0</v>
      </c>
      <c r="M118" s="169">
        <f>SUM(M111:M112,M114:M117)</f>
        <v>0</v>
      </c>
      <c r="N118" s="169">
        <f>SUM(N111:N112,N114:N117)</f>
        <v>0</v>
      </c>
    </row>
    <row r="119" spans="2:16" ht="15" customHeight="1" x14ac:dyDescent="0.35">
      <c r="B119" s="211"/>
      <c r="C119" s="849" t="s">
        <v>587</v>
      </c>
      <c r="D119" s="849"/>
      <c r="E119" s="849"/>
      <c r="F119" s="849"/>
      <c r="G119" s="849"/>
      <c r="H119" s="849"/>
      <c r="I119" s="849"/>
      <c r="J119" s="850"/>
      <c r="K119" s="212">
        <f>SUM(K109,K118)</f>
        <v>0</v>
      </c>
      <c r="L119" s="212">
        <f>SUM(L109,L118)</f>
        <v>0</v>
      </c>
      <c r="M119" s="212">
        <f>SUM(M109,M118)</f>
        <v>0</v>
      </c>
      <c r="N119" s="212">
        <f>SUM(N109,N118)</f>
        <v>0</v>
      </c>
    </row>
    <row r="120" spans="2:16" ht="15" hidden="1" customHeight="1" x14ac:dyDescent="0.35">
      <c r="B120" s="858" t="s">
        <v>1363</v>
      </c>
      <c r="C120" s="859"/>
      <c r="D120" s="859"/>
      <c r="E120" s="859"/>
      <c r="F120" s="859"/>
      <c r="G120" s="859"/>
      <c r="H120" s="859"/>
      <c r="I120" s="859"/>
      <c r="J120" s="859"/>
      <c r="K120" s="807" t="s">
        <v>529</v>
      </c>
      <c r="L120" s="807"/>
      <c r="M120" s="807"/>
      <c r="N120" s="807"/>
    </row>
    <row r="121" spans="2:16" ht="15" hidden="1" customHeight="1" x14ac:dyDescent="0.35">
      <c r="B121" s="851" t="s">
        <v>537</v>
      </c>
      <c r="C121" s="873"/>
      <c r="D121" s="873"/>
      <c r="E121" s="873"/>
      <c r="F121" s="873"/>
      <c r="G121" s="873"/>
      <c r="H121" s="874"/>
      <c r="I121" s="197" t="s">
        <v>55</v>
      </c>
      <c r="J121" s="197" t="s">
        <v>540</v>
      </c>
      <c r="K121" s="198" t="s">
        <v>1206</v>
      </c>
      <c r="L121" s="162" t="s">
        <v>1854</v>
      </c>
      <c r="M121" s="162" t="s">
        <v>1855</v>
      </c>
      <c r="N121" s="163" t="s">
        <v>539</v>
      </c>
      <c r="P121" s="74"/>
    </row>
    <row r="122" spans="2:16" ht="15" hidden="1" customHeight="1" x14ac:dyDescent="0.35">
      <c r="B122" s="227">
        <v>1</v>
      </c>
      <c r="C122" s="830"/>
      <c r="D122" s="830"/>
      <c r="E122" s="830"/>
      <c r="F122" s="830"/>
      <c r="G122" s="830"/>
      <c r="H122" s="831"/>
      <c r="I122" s="3"/>
      <c r="J122" s="1"/>
      <c r="K122" s="169">
        <f>N122-L122-M122</f>
        <v>0</v>
      </c>
      <c r="L122" s="1"/>
      <c r="M122" s="1"/>
      <c r="N122" s="169">
        <f>I122*J122</f>
        <v>0</v>
      </c>
    </row>
    <row r="123" spans="2:16" ht="15" hidden="1" customHeight="1" x14ac:dyDescent="0.35">
      <c r="B123" s="227">
        <v>2</v>
      </c>
      <c r="C123" s="830"/>
      <c r="D123" s="830"/>
      <c r="E123" s="830"/>
      <c r="F123" s="830"/>
      <c r="G123" s="830"/>
      <c r="H123" s="831"/>
      <c r="I123" s="3"/>
      <c r="J123" s="1"/>
      <c r="K123" s="169">
        <f>N123-L123-M123</f>
        <v>0</v>
      </c>
      <c r="L123" s="1"/>
      <c r="M123" s="1"/>
      <c r="N123" s="169">
        <f>I123*J123</f>
        <v>0</v>
      </c>
    </row>
    <row r="124" spans="2:16" ht="15" hidden="1" customHeight="1" x14ac:dyDescent="0.35">
      <c r="B124" s="227">
        <v>3</v>
      </c>
      <c r="C124" s="830"/>
      <c r="D124" s="830"/>
      <c r="E124" s="830"/>
      <c r="F124" s="830"/>
      <c r="G124" s="830"/>
      <c r="H124" s="831"/>
      <c r="I124" s="3"/>
      <c r="J124" s="1"/>
      <c r="K124" s="169">
        <f>N124-L124-M124</f>
        <v>0</v>
      </c>
      <c r="L124" s="1"/>
      <c r="M124" s="1"/>
      <c r="N124" s="169">
        <f>I124*J124</f>
        <v>0</v>
      </c>
    </row>
    <row r="125" spans="2:16" ht="15" hidden="1" customHeight="1" x14ac:dyDescent="0.35">
      <c r="B125" s="226"/>
      <c r="C125" s="826" t="s">
        <v>537</v>
      </c>
      <c r="D125" s="826"/>
      <c r="E125" s="826"/>
      <c r="F125" s="826"/>
      <c r="G125" s="826"/>
      <c r="H125" s="826"/>
      <c r="I125" s="826"/>
      <c r="J125" s="827"/>
      <c r="K125" s="169">
        <f>SUM(K122:K124)</f>
        <v>0</v>
      </c>
      <c r="L125" s="169">
        <f>SUM(L122:L124)</f>
        <v>0</v>
      </c>
      <c r="M125" s="169">
        <f>SUM(M122:M124)</f>
        <v>0</v>
      </c>
      <c r="N125" s="169">
        <f>SUM(N122:N124)</f>
        <v>0</v>
      </c>
    </row>
    <row r="126" spans="2:16" ht="15" hidden="1" customHeight="1" x14ac:dyDescent="0.35">
      <c r="B126" s="211"/>
      <c r="C126" s="849" t="s">
        <v>1368</v>
      </c>
      <c r="D126" s="849"/>
      <c r="E126" s="849"/>
      <c r="F126" s="849"/>
      <c r="G126" s="849"/>
      <c r="H126" s="849"/>
      <c r="I126" s="849"/>
      <c r="J126" s="850"/>
      <c r="K126" s="212">
        <f>SUM(K125)</f>
        <v>0</v>
      </c>
      <c r="L126" s="212">
        <f>SUM(L125)</f>
        <v>0</v>
      </c>
      <c r="M126" s="212">
        <f>SUM(M125)</f>
        <v>0</v>
      </c>
      <c r="N126" s="212">
        <f>SUM(N125)</f>
        <v>0</v>
      </c>
    </row>
    <row r="127" spans="2:16" ht="15" hidden="1" customHeight="1" x14ac:dyDescent="0.35">
      <c r="B127" s="228"/>
      <c r="C127" s="819" t="s">
        <v>589</v>
      </c>
      <c r="D127" s="819"/>
      <c r="E127" s="819"/>
      <c r="F127" s="819"/>
      <c r="G127" s="819"/>
      <c r="H127" s="819"/>
      <c r="I127" s="819"/>
      <c r="J127" s="820"/>
      <c r="K127" s="174">
        <f>SUM(K107,K119,K126)</f>
        <v>0</v>
      </c>
      <c r="L127" s="174">
        <f>SUM(L107,L119,L126)</f>
        <v>0</v>
      </c>
      <c r="M127" s="174">
        <f>SUM(M107,M119,M126)</f>
        <v>0</v>
      </c>
      <c r="N127" s="174">
        <f>SUM(N107,N119,N126)</f>
        <v>0</v>
      </c>
    </row>
    <row r="128" spans="2:16" ht="15" customHeight="1" x14ac:dyDescent="0.35">
      <c r="B128" s="766" t="s">
        <v>898</v>
      </c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8"/>
    </row>
    <row r="129" spans="2:16" ht="15" customHeight="1" x14ac:dyDescent="0.35">
      <c r="B129" s="858" t="s">
        <v>1211</v>
      </c>
      <c r="C129" s="859"/>
      <c r="D129" s="859"/>
      <c r="E129" s="859"/>
      <c r="F129" s="859"/>
      <c r="G129" s="859"/>
      <c r="H129" s="859"/>
      <c r="I129" s="859"/>
      <c r="J129" s="859"/>
      <c r="K129" s="807" t="s">
        <v>529</v>
      </c>
      <c r="L129" s="807"/>
      <c r="M129" s="807"/>
      <c r="N129" s="807"/>
    </row>
    <row r="130" spans="2:16" ht="15" customHeight="1" x14ac:dyDescent="0.35">
      <c r="B130" s="851" t="s">
        <v>526</v>
      </c>
      <c r="C130" s="873"/>
      <c r="D130" s="873"/>
      <c r="E130" s="873"/>
      <c r="F130" s="873"/>
      <c r="G130" s="873"/>
      <c r="H130" s="874"/>
      <c r="I130" s="197" t="s">
        <v>55</v>
      </c>
      <c r="J130" s="197" t="s">
        <v>540</v>
      </c>
      <c r="K130" s="198" t="s">
        <v>1206</v>
      </c>
      <c r="L130" s="162" t="s">
        <v>1854</v>
      </c>
      <c r="M130" s="162" t="s">
        <v>1855</v>
      </c>
      <c r="N130" s="163" t="s">
        <v>539</v>
      </c>
      <c r="P130" s="74"/>
    </row>
    <row r="131" spans="2:16" ht="15" customHeight="1" x14ac:dyDescent="0.35">
      <c r="B131" s="227">
        <v>1</v>
      </c>
      <c r="C131" s="830"/>
      <c r="D131" s="830"/>
      <c r="E131" s="830"/>
      <c r="F131" s="830"/>
      <c r="G131" s="830"/>
      <c r="H131" s="831"/>
      <c r="I131" s="3"/>
      <c r="J131" s="1"/>
      <c r="K131" s="169">
        <f>N131-L131-M131</f>
        <v>0</v>
      </c>
      <c r="L131" s="169"/>
      <c r="M131" s="169"/>
      <c r="N131" s="169">
        <f>I131*J131</f>
        <v>0</v>
      </c>
    </row>
    <row r="132" spans="2:16" ht="15" customHeight="1" x14ac:dyDescent="0.35">
      <c r="B132" s="227">
        <v>2</v>
      </c>
      <c r="C132" s="830"/>
      <c r="D132" s="830"/>
      <c r="E132" s="830"/>
      <c r="F132" s="830"/>
      <c r="G132" s="830"/>
      <c r="H132" s="831"/>
      <c r="I132" s="3"/>
      <c r="J132" s="1"/>
      <c r="K132" s="169">
        <f>N132-L132-M132</f>
        <v>0</v>
      </c>
      <c r="L132" s="169"/>
      <c r="M132" s="169"/>
      <c r="N132" s="169">
        <f>I132*J132</f>
        <v>0</v>
      </c>
    </row>
    <row r="133" spans="2:16" ht="15" customHeight="1" x14ac:dyDescent="0.35">
      <c r="B133" s="227">
        <v>3</v>
      </c>
      <c r="C133" s="830"/>
      <c r="D133" s="830"/>
      <c r="E133" s="830"/>
      <c r="F133" s="830"/>
      <c r="G133" s="830"/>
      <c r="H133" s="831"/>
      <c r="I133" s="3"/>
      <c r="J133" s="1"/>
      <c r="K133" s="169">
        <f>N133-L133-M133</f>
        <v>0</v>
      </c>
      <c r="L133" s="169"/>
      <c r="M133" s="169"/>
      <c r="N133" s="169">
        <f>I133*J133</f>
        <v>0</v>
      </c>
    </row>
    <row r="134" spans="2:16" ht="15" customHeight="1" x14ac:dyDescent="0.35">
      <c r="B134" s="226"/>
      <c r="C134" s="826" t="s">
        <v>526</v>
      </c>
      <c r="D134" s="826"/>
      <c r="E134" s="826"/>
      <c r="F134" s="826"/>
      <c r="G134" s="826"/>
      <c r="H134" s="826"/>
      <c r="I134" s="826"/>
      <c r="J134" s="827"/>
      <c r="K134" s="169">
        <f>SUM(K131:K133)</f>
        <v>0</v>
      </c>
      <c r="L134" s="169">
        <f>SUM(L131:L133)</f>
        <v>0</v>
      </c>
      <c r="M134" s="169">
        <f>SUM(M131:M133)</f>
        <v>0</v>
      </c>
      <c r="N134" s="169">
        <f>SUM(N131:N133)</f>
        <v>0</v>
      </c>
    </row>
    <row r="135" spans="2:16" ht="15" customHeight="1" x14ac:dyDescent="0.35">
      <c r="B135" s="226"/>
      <c r="C135" s="826" t="s">
        <v>523</v>
      </c>
      <c r="D135" s="826"/>
      <c r="E135" s="826"/>
      <c r="F135" s="826"/>
      <c r="G135" s="826"/>
      <c r="H135" s="826"/>
      <c r="I135" s="826"/>
      <c r="J135" s="827"/>
      <c r="K135" s="169">
        <f>Descarte!K28</f>
        <v>0</v>
      </c>
      <c r="L135" s="169">
        <f>Descarte!L28</f>
        <v>0</v>
      </c>
      <c r="M135" s="169">
        <f>Descarte!M28</f>
        <v>0</v>
      </c>
      <c r="N135" s="169">
        <f>Descarte!N28</f>
        <v>0</v>
      </c>
    </row>
    <row r="136" spans="2:16" ht="15" customHeight="1" x14ac:dyDescent="0.35">
      <c r="B136" s="226"/>
      <c r="C136" s="826" t="s">
        <v>524</v>
      </c>
      <c r="D136" s="826"/>
      <c r="E136" s="826"/>
      <c r="F136" s="826"/>
      <c r="G136" s="826"/>
      <c r="H136" s="826"/>
      <c r="I136" s="826"/>
      <c r="J136" s="827"/>
      <c r="K136" s="169">
        <f>'M&amp;V'!M223+K113</f>
        <v>0</v>
      </c>
      <c r="L136" s="169">
        <f>'M&amp;V'!N223+L113</f>
        <v>0</v>
      </c>
      <c r="M136" s="169">
        <f>'M&amp;V'!O223+M113</f>
        <v>0</v>
      </c>
      <c r="N136" s="169">
        <f>'M&amp;V'!P223+N113</f>
        <v>0</v>
      </c>
    </row>
    <row r="137" spans="2:16" ht="15" customHeight="1" x14ac:dyDescent="0.35">
      <c r="B137" s="851" t="s">
        <v>520</v>
      </c>
      <c r="C137" s="873"/>
      <c r="D137" s="873"/>
      <c r="E137" s="873"/>
      <c r="F137" s="873"/>
      <c r="G137" s="873"/>
      <c r="H137" s="874"/>
      <c r="I137" s="197" t="s">
        <v>55</v>
      </c>
      <c r="J137" s="197" t="s">
        <v>540</v>
      </c>
      <c r="K137" s="198" t="s">
        <v>1206</v>
      </c>
      <c r="L137" s="162" t="s">
        <v>1854</v>
      </c>
      <c r="M137" s="162" t="s">
        <v>1855</v>
      </c>
      <c r="N137" s="163" t="s">
        <v>539</v>
      </c>
      <c r="P137" s="74"/>
    </row>
    <row r="138" spans="2:16" ht="15" customHeight="1" x14ac:dyDescent="0.35">
      <c r="B138" s="227">
        <v>1</v>
      </c>
      <c r="C138" s="830"/>
      <c r="D138" s="830"/>
      <c r="E138" s="830"/>
      <c r="F138" s="830"/>
      <c r="G138" s="830"/>
      <c r="H138" s="831"/>
      <c r="I138" s="3"/>
      <c r="J138" s="1"/>
      <c r="K138" s="169">
        <f>N138-L138-M138</f>
        <v>0</v>
      </c>
      <c r="L138" s="169"/>
      <c r="M138" s="169"/>
      <c r="N138" s="169">
        <f>I138*J138</f>
        <v>0</v>
      </c>
    </row>
    <row r="139" spans="2:16" ht="15" customHeight="1" x14ac:dyDescent="0.35">
      <c r="B139" s="227">
        <v>2</v>
      </c>
      <c r="C139" s="830"/>
      <c r="D139" s="830"/>
      <c r="E139" s="830"/>
      <c r="F139" s="830"/>
      <c r="G139" s="830"/>
      <c r="H139" s="831"/>
      <c r="I139" s="3"/>
      <c r="J139" s="1"/>
      <c r="K139" s="169">
        <f>N139-L139-M139</f>
        <v>0</v>
      </c>
      <c r="L139" s="169"/>
      <c r="M139" s="169"/>
      <c r="N139" s="169">
        <f>I139*J139</f>
        <v>0</v>
      </c>
    </row>
    <row r="140" spans="2:16" ht="15" customHeight="1" x14ac:dyDescent="0.35">
      <c r="B140" s="227">
        <v>3</v>
      </c>
      <c r="C140" s="830"/>
      <c r="D140" s="830"/>
      <c r="E140" s="830"/>
      <c r="F140" s="830"/>
      <c r="G140" s="830"/>
      <c r="H140" s="831"/>
      <c r="I140" s="3"/>
      <c r="J140" s="1"/>
      <c r="K140" s="169">
        <f>N140-L140-M140</f>
        <v>0</v>
      </c>
      <c r="L140" s="169"/>
      <c r="M140" s="169"/>
      <c r="N140" s="169">
        <f>I140*J140</f>
        <v>0</v>
      </c>
    </row>
    <row r="141" spans="2:16" ht="15" customHeight="1" x14ac:dyDescent="0.35">
      <c r="B141" s="226"/>
      <c r="C141" s="826" t="s">
        <v>520</v>
      </c>
      <c r="D141" s="826"/>
      <c r="E141" s="826"/>
      <c r="F141" s="826"/>
      <c r="G141" s="826"/>
      <c r="H141" s="826"/>
      <c r="I141" s="826"/>
      <c r="J141" s="827"/>
      <c r="K141" s="169">
        <f>SUM(K138:K140)</f>
        <v>0</v>
      </c>
      <c r="L141" s="169">
        <f>SUM(L138:L140)</f>
        <v>0</v>
      </c>
      <c r="M141" s="169">
        <f>SUM(M138:M140)</f>
        <v>0</v>
      </c>
      <c r="N141" s="169">
        <f>SUM(N138:N140)</f>
        <v>0</v>
      </c>
    </row>
    <row r="142" spans="2:16" ht="15" customHeight="1" x14ac:dyDescent="0.35">
      <c r="B142" s="228"/>
      <c r="C142" s="819" t="s">
        <v>590</v>
      </c>
      <c r="D142" s="819"/>
      <c r="E142" s="819"/>
      <c r="F142" s="819"/>
      <c r="G142" s="819"/>
      <c r="H142" s="819"/>
      <c r="I142" s="819"/>
      <c r="J142" s="820"/>
      <c r="K142" s="174">
        <f>SUM(K134:K136,K141)</f>
        <v>0</v>
      </c>
      <c r="L142" s="174">
        <f>SUM(L134:L136,L141)</f>
        <v>0</v>
      </c>
      <c r="M142" s="174">
        <f>SUM(M134:M136,M141)</f>
        <v>0</v>
      </c>
      <c r="N142" s="174">
        <f>SUM(N134:N136,N141)</f>
        <v>0</v>
      </c>
    </row>
    <row r="143" spans="2:16" ht="15" customHeight="1" x14ac:dyDescent="0.35">
      <c r="B143" s="229"/>
      <c r="C143" s="808" t="s">
        <v>1014</v>
      </c>
      <c r="D143" s="808"/>
      <c r="E143" s="808"/>
      <c r="F143" s="808"/>
      <c r="G143" s="808"/>
      <c r="H143" s="808"/>
      <c r="I143" s="808"/>
      <c r="J143" s="809"/>
      <c r="K143" s="214">
        <f>ROUND(SUM(K127,K142),2)</f>
        <v>0</v>
      </c>
      <c r="L143" s="214">
        <f>ROUND(SUM(L127,L142),2)</f>
        <v>0</v>
      </c>
      <c r="M143" s="214">
        <f>ROUND(SUM(M127,M142),2)</f>
        <v>0</v>
      </c>
      <c r="N143" s="214">
        <f>ROUND(SUM(N127,N142),2)</f>
        <v>0</v>
      </c>
    </row>
    <row r="144" spans="2:16" ht="15" customHeight="1" x14ac:dyDescent="0.35">
      <c r="I144" s="230"/>
      <c r="K144" s="205"/>
      <c r="N144" s="205"/>
    </row>
    <row r="145" spans="2:25" ht="15" hidden="1" customHeight="1" x14ac:dyDescent="0.35">
      <c r="B145" s="774" t="s">
        <v>907</v>
      </c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6"/>
      <c r="P145" s="773" t="str">
        <f>B145</f>
        <v>CONDICIONAMENTO AMBIENTAL - EX POST</v>
      </c>
      <c r="Q145" s="773"/>
      <c r="R145" s="773"/>
      <c r="S145" s="773"/>
      <c r="T145" s="773"/>
      <c r="U145" s="773"/>
      <c r="V145" s="773"/>
      <c r="W145" s="773"/>
      <c r="X145" s="773"/>
      <c r="Y145" s="773"/>
    </row>
    <row r="146" spans="2:25" ht="15" hidden="1" customHeight="1" x14ac:dyDescent="0.35">
      <c r="B146" s="774" t="s">
        <v>900</v>
      </c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6"/>
      <c r="P146" s="773" t="s">
        <v>901</v>
      </c>
      <c r="Q146" s="773"/>
      <c r="R146" s="773"/>
      <c r="S146" s="773"/>
      <c r="T146" s="773"/>
      <c r="U146" s="773"/>
      <c r="V146" s="773"/>
      <c r="W146" s="773"/>
      <c r="X146" s="773"/>
      <c r="Y146" s="773"/>
    </row>
    <row r="147" spans="2:25" ht="15" hidden="1" customHeight="1" x14ac:dyDescent="0.35">
      <c r="B147" s="843" t="s">
        <v>538</v>
      </c>
      <c r="C147" s="844"/>
      <c r="D147" s="844"/>
      <c r="E147" s="844"/>
      <c r="F147" s="844"/>
      <c r="G147" s="844"/>
      <c r="H147" s="844"/>
      <c r="I147" s="844"/>
      <c r="J147" s="844"/>
      <c r="K147" s="842" t="s">
        <v>529</v>
      </c>
      <c r="L147" s="842"/>
      <c r="M147" s="842"/>
      <c r="N147" s="842"/>
      <c r="P147" s="843" t="s">
        <v>1210</v>
      </c>
      <c r="Q147" s="844"/>
      <c r="R147" s="844"/>
      <c r="S147" s="844"/>
      <c r="T147" s="844"/>
      <c r="U147" s="844"/>
      <c r="V147" s="844"/>
      <c r="W147" s="844"/>
      <c r="X147" s="857"/>
      <c r="Y147" s="231" t="s">
        <v>581</v>
      </c>
    </row>
    <row r="148" spans="2:25" ht="15" hidden="1" customHeight="1" x14ac:dyDescent="0.35">
      <c r="B148" s="832" t="s">
        <v>518</v>
      </c>
      <c r="C148" s="832"/>
      <c r="D148" s="832"/>
      <c r="E148" s="833"/>
      <c r="F148" s="833"/>
      <c r="G148" s="833"/>
      <c r="H148" s="232" t="s">
        <v>541</v>
      </c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832" t="str">
        <f>B148</f>
        <v>Materiais e equipamentos</v>
      </c>
      <c r="Q148" s="832"/>
      <c r="R148" s="832"/>
      <c r="S148" s="833"/>
      <c r="T148" s="833"/>
      <c r="U148" s="833"/>
      <c r="V148" s="232" t="s">
        <v>541</v>
      </c>
      <c r="W148" s="233" t="s">
        <v>535</v>
      </c>
      <c r="X148" s="181" t="s">
        <v>1239</v>
      </c>
      <c r="Y148" s="181" t="s">
        <v>1240</v>
      </c>
    </row>
    <row r="149" spans="2:25" ht="15" hidden="1" customHeight="1" x14ac:dyDescent="0.35">
      <c r="B149" s="234">
        <v>1</v>
      </c>
      <c r="C149" s="817"/>
      <c r="D149" s="818"/>
      <c r="E149" s="818"/>
      <c r="F149" s="818"/>
      <c r="G149" s="818"/>
      <c r="H149" s="200"/>
      <c r="I149" s="201"/>
      <c r="J149" s="168"/>
      <c r="K149" s="186">
        <f>N149-L149-M149</f>
        <v>0</v>
      </c>
      <c r="L149" s="168"/>
      <c r="M149" s="168"/>
      <c r="N149" s="186">
        <f>I149*J149</f>
        <v>0</v>
      </c>
      <c r="P149" s="234">
        <f>B149</f>
        <v>1</v>
      </c>
      <c r="Q149" s="840" t="str">
        <f>IF(OR(C149=0,C149=""),"",C149)</f>
        <v/>
      </c>
      <c r="R149" s="840"/>
      <c r="S149" s="840"/>
      <c r="T149" s="840"/>
      <c r="U149" s="841"/>
      <c r="V149" s="235" t="str">
        <f>IF(N149=0,"",H149)</f>
        <v/>
      </c>
      <c r="W149" s="236">
        <f>IF(OR(V149="",V149=0),0,(Projeto!$AD$8*((1+Projeto!$AD$8)^V149))/(((1+Projeto!$AD$8)^V149)-1))</f>
        <v>0</v>
      </c>
      <c r="X149" s="237">
        <f>IF(AND(K149&gt;0,CustoContabil!$F$31&gt;0),K149*(CustoContabil!$F$45/CustoContabil!$F$31)*W149,0)</f>
        <v>0</v>
      </c>
      <c r="Y149" s="237">
        <f>IF(AND(N149&gt;0,CustoContabil!$D$31&gt;0),N149*(CustoContabil!$D$45/CustoContabil!$D$31)*W149,0)</f>
        <v>0</v>
      </c>
    </row>
    <row r="150" spans="2:25" ht="15" hidden="1" customHeight="1" x14ac:dyDescent="0.35">
      <c r="B150" s="238">
        <v>2</v>
      </c>
      <c r="C150" s="817"/>
      <c r="D150" s="818"/>
      <c r="E150" s="818"/>
      <c r="F150" s="818"/>
      <c r="G150" s="818"/>
      <c r="H150" s="207"/>
      <c r="I150" s="208"/>
      <c r="J150" s="168"/>
      <c r="K150" s="186">
        <f t="shared" ref="K150:K169" si="12">N150-L150-M150</f>
        <v>0</v>
      </c>
      <c r="L150" s="168"/>
      <c r="M150" s="168"/>
      <c r="N150" s="186">
        <f t="shared" ref="N150:N169" si="13">I150*J150</f>
        <v>0</v>
      </c>
      <c r="P150" s="234">
        <f t="shared" ref="P150:P168" si="14">B150</f>
        <v>2</v>
      </c>
      <c r="Q150" s="840" t="str">
        <f t="shared" ref="Q150:Q169" si="15">IF(OR(C150=0,C150=""),"",C150)</f>
        <v/>
      </c>
      <c r="R150" s="840"/>
      <c r="S150" s="840"/>
      <c r="T150" s="840"/>
      <c r="U150" s="841"/>
      <c r="V150" s="235" t="str">
        <f t="shared" ref="V150:V169" si="16">IF(N150=0,"",H150)</f>
        <v/>
      </c>
      <c r="W150" s="236">
        <f>IF(OR(V150="",V150=0),0,(Projeto!$AD$8*((1+Projeto!$AD$8)^V150))/(((1+Projeto!$AD$8)^V150)-1))</f>
        <v>0</v>
      </c>
      <c r="X150" s="237">
        <f>IF(AND(K150&gt;0,CustoContabil!$F$31&gt;0),K150*(CustoContabil!$F$45/CustoContabil!$F$31)*W150,0)</f>
        <v>0</v>
      </c>
      <c r="Y150" s="237">
        <f>IF(AND(N150&gt;0,CustoContabil!$D$31&gt;0),N150*(CustoContabil!$D$45/CustoContabil!$D$31)*W150,0)</f>
        <v>0</v>
      </c>
    </row>
    <row r="151" spans="2:25" ht="15" hidden="1" customHeight="1" x14ac:dyDescent="0.35">
      <c r="B151" s="234">
        <v>3</v>
      </c>
      <c r="C151" s="817"/>
      <c r="D151" s="818"/>
      <c r="E151" s="818"/>
      <c r="F151" s="818"/>
      <c r="G151" s="818"/>
      <c r="H151" s="207"/>
      <c r="I151" s="208"/>
      <c r="J151" s="168"/>
      <c r="K151" s="186">
        <f t="shared" si="12"/>
        <v>0</v>
      </c>
      <c r="L151" s="168"/>
      <c r="M151" s="168"/>
      <c r="N151" s="186">
        <f t="shared" si="13"/>
        <v>0</v>
      </c>
      <c r="P151" s="234">
        <f t="shared" si="14"/>
        <v>3</v>
      </c>
      <c r="Q151" s="840" t="str">
        <f t="shared" si="15"/>
        <v/>
      </c>
      <c r="R151" s="840"/>
      <c r="S151" s="840"/>
      <c r="T151" s="840"/>
      <c r="U151" s="841"/>
      <c r="V151" s="235" t="str">
        <f t="shared" si="16"/>
        <v/>
      </c>
      <c r="W151" s="236">
        <f>IF(OR(V151="",V151=0),0,(Projeto!$AD$8*((1+Projeto!$AD$8)^V151))/(((1+Projeto!$AD$8)^V151)-1))</f>
        <v>0</v>
      </c>
      <c r="X151" s="237">
        <f>IF(AND(K151&gt;0,CustoContabil!$F$31&gt;0),K151*(CustoContabil!$F$45/CustoContabil!$F$31)*W151,0)</f>
        <v>0</v>
      </c>
      <c r="Y151" s="237">
        <f>IF(AND(N151&gt;0,CustoContabil!$D$31&gt;0),N151*(CustoContabil!$D$45/CustoContabil!$D$31)*W151,0)</f>
        <v>0</v>
      </c>
    </row>
    <row r="152" spans="2:25" ht="15" hidden="1" customHeight="1" x14ac:dyDescent="0.35">
      <c r="B152" s="238">
        <v>4</v>
      </c>
      <c r="C152" s="817"/>
      <c r="D152" s="818"/>
      <c r="E152" s="818"/>
      <c r="F152" s="818"/>
      <c r="G152" s="818"/>
      <c r="H152" s="207"/>
      <c r="I152" s="208"/>
      <c r="J152" s="168"/>
      <c r="K152" s="186">
        <f t="shared" si="12"/>
        <v>0</v>
      </c>
      <c r="L152" s="168"/>
      <c r="M152" s="168"/>
      <c r="N152" s="186">
        <f t="shared" si="13"/>
        <v>0</v>
      </c>
      <c r="P152" s="234">
        <f t="shared" si="14"/>
        <v>4</v>
      </c>
      <c r="Q152" s="840" t="str">
        <f t="shared" si="15"/>
        <v/>
      </c>
      <c r="R152" s="840"/>
      <c r="S152" s="840"/>
      <c r="T152" s="840"/>
      <c r="U152" s="841"/>
      <c r="V152" s="235" t="str">
        <f t="shared" si="16"/>
        <v/>
      </c>
      <c r="W152" s="236">
        <f>IF(OR(V152="",V152=0),0,(Projeto!$AD$8*((1+Projeto!$AD$8)^V152))/(((1+Projeto!$AD$8)^V152)-1))</f>
        <v>0</v>
      </c>
      <c r="X152" s="237">
        <f>IF(AND(K152&gt;0,CustoContabil!$F$31&gt;0),K152*(CustoContabil!$F$45/CustoContabil!$F$31)*W152,0)</f>
        <v>0</v>
      </c>
      <c r="Y152" s="237">
        <f>IF(AND(N152&gt;0,CustoContabil!$D$31&gt;0),N152*(CustoContabil!$D$45/CustoContabil!$D$31)*W152,0)</f>
        <v>0</v>
      </c>
    </row>
    <row r="153" spans="2:25" ht="15" hidden="1" customHeight="1" x14ac:dyDescent="0.35">
      <c r="B153" s="234">
        <v>5</v>
      </c>
      <c r="C153" s="817"/>
      <c r="D153" s="818"/>
      <c r="E153" s="818"/>
      <c r="F153" s="818"/>
      <c r="G153" s="818"/>
      <c r="H153" s="207"/>
      <c r="I153" s="208"/>
      <c r="J153" s="168"/>
      <c r="K153" s="186">
        <f t="shared" si="12"/>
        <v>0</v>
      </c>
      <c r="L153" s="168"/>
      <c r="M153" s="168"/>
      <c r="N153" s="186">
        <f t="shared" si="13"/>
        <v>0</v>
      </c>
      <c r="P153" s="234">
        <f t="shared" si="14"/>
        <v>5</v>
      </c>
      <c r="Q153" s="840" t="str">
        <f t="shared" si="15"/>
        <v/>
      </c>
      <c r="R153" s="840"/>
      <c r="S153" s="840"/>
      <c r="T153" s="840"/>
      <c r="U153" s="841"/>
      <c r="V153" s="235" t="str">
        <f t="shared" si="16"/>
        <v/>
      </c>
      <c r="W153" s="236">
        <f>IF(OR(V153="",V153=0),0,(Projeto!$AD$8*((1+Projeto!$AD$8)^V153))/(((1+Projeto!$AD$8)^V153)-1))</f>
        <v>0</v>
      </c>
      <c r="X153" s="237">
        <f>IF(AND(K153&gt;0,CustoContabil!$F$31&gt;0),K153*(CustoContabil!$F$45/CustoContabil!$F$31)*W153,0)</f>
        <v>0</v>
      </c>
      <c r="Y153" s="237">
        <f>IF(AND(N153&gt;0,CustoContabil!$D$31&gt;0),N153*(CustoContabil!$D$45/CustoContabil!$D$31)*W153,0)</f>
        <v>0</v>
      </c>
    </row>
    <row r="154" spans="2:25" ht="15" hidden="1" customHeight="1" x14ac:dyDescent="0.35">
      <c r="B154" s="238">
        <v>6</v>
      </c>
      <c r="C154" s="817"/>
      <c r="D154" s="818"/>
      <c r="E154" s="818"/>
      <c r="F154" s="818"/>
      <c r="G154" s="818"/>
      <c r="H154" s="207"/>
      <c r="I154" s="208"/>
      <c r="J154" s="168"/>
      <c r="K154" s="186">
        <f t="shared" si="12"/>
        <v>0</v>
      </c>
      <c r="L154" s="168"/>
      <c r="M154" s="168"/>
      <c r="N154" s="186">
        <f t="shared" si="13"/>
        <v>0</v>
      </c>
      <c r="P154" s="234">
        <f t="shared" si="14"/>
        <v>6</v>
      </c>
      <c r="Q154" s="840" t="str">
        <f t="shared" si="15"/>
        <v/>
      </c>
      <c r="R154" s="840"/>
      <c r="S154" s="840"/>
      <c r="T154" s="840"/>
      <c r="U154" s="841"/>
      <c r="V154" s="235" t="str">
        <f t="shared" si="16"/>
        <v/>
      </c>
      <c r="W154" s="236">
        <f>IF(OR(V154="",V154=0),0,(Projeto!$AD$8*((1+Projeto!$AD$8)^V154))/(((1+Projeto!$AD$8)^V154)-1))</f>
        <v>0</v>
      </c>
      <c r="X154" s="237">
        <f>IF(AND(K154&gt;0,CustoContabil!$F$31&gt;0),K154*(CustoContabil!$F$45/CustoContabil!$F$31)*W154,0)</f>
        <v>0</v>
      </c>
      <c r="Y154" s="237">
        <f>IF(AND(N154&gt;0,CustoContabil!$D$31&gt;0),N154*(CustoContabil!$D$45/CustoContabil!$D$31)*W154,0)</f>
        <v>0</v>
      </c>
    </row>
    <row r="155" spans="2:25" ht="15" hidden="1" customHeight="1" x14ac:dyDescent="0.35">
      <c r="B155" s="234">
        <v>7</v>
      </c>
      <c r="C155" s="817"/>
      <c r="D155" s="818"/>
      <c r="E155" s="818"/>
      <c r="F155" s="818"/>
      <c r="G155" s="818"/>
      <c r="H155" s="207"/>
      <c r="I155" s="208"/>
      <c r="J155" s="168"/>
      <c r="K155" s="186">
        <f t="shared" si="12"/>
        <v>0</v>
      </c>
      <c r="L155" s="168"/>
      <c r="M155" s="168"/>
      <c r="N155" s="186">
        <f t="shared" si="13"/>
        <v>0</v>
      </c>
      <c r="P155" s="234">
        <f t="shared" si="14"/>
        <v>7</v>
      </c>
      <c r="Q155" s="840" t="str">
        <f t="shared" si="15"/>
        <v/>
      </c>
      <c r="R155" s="840"/>
      <c r="S155" s="840"/>
      <c r="T155" s="840"/>
      <c r="U155" s="841"/>
      <c r="V155" s="235" t="str">
        <f t="shared" si="16"/>
        <v/>
      </c>
      <c r="W155" s="236">
        <f>IF(OR(V155="",V155=0),0,(Projeto!$AD$8*((1+Projeto!$AD$8)^V155))/(((1+Projeto!$AD$8)^V155)-1))</f>
        <v>0</v>
      </c>
      <c r="X155" s="237">
        <f>IF(AND(K155&gt;0,CustoContabil!$F$31&gt;0),K155*(CustoContabil!$F$45/CustoContabil!$F$31)*W155,0)</f>
        <v>0</v>
      </c>
      <c r="Y155" s="237">
        <f>IF(AND(N155&gt;0,CustoContabil!$D$31&gt;0),N155*(CustoContabil!$D$45/CustoContabil!$D$31)*W155,0)</f>
        <v>0</v>
      </c>
    </row>
    <row r="156" spans="2:25" ht="15" hidden="1" customHeight="1" x14ac:dyDescent="0.35">
      <c r="B156" s="238">
        <v>8</v>
      </c>
      <c r="C156" s="817"/>
      <c r="D156" s="818"/>
      <c r="E156" s="818"/>
      <c r="F156" s="818"/>
      <c r="G156" s="818"/>
      <c r="H156" s="207"/>
      <c r="I156" s="208"/>
      <c r="J156" s="168"/>
      <c r="K156" s="186">
        <f t="shared" si="12"/>
        <v>0</v>
      </c>
      <c r="L156" s="168"/>
      <c r="M156" s="168"/>
      <c r="N156" s="186">
        <f t="shared" si="13"/>
        <v>0</v>
      </c>
      <c r="P156" s="234">
        <f t="shared" si="14"/>
        <v>8</v>
      </c>
      <c r="Q156" s="840" t="str">
        <f t="shared" si="15"/>
        <v/>
      </c>
      <c r="R156" s="840"/>
      <c r="S156" s="840"/>
      <c r="T156" s="840"/>
      <c r="U156" s="841"/>
      <c r="V156" s="235" t="str">
        <f t="shared" si="16"/>
        <v/>
      </c>
      <c r="W156" s="236">
        <f>IF(OR(V156="",V156=0),0,(Projeto!$AD$8*((1+Projeto!$AD$8)^V156))/(((1+Projeto!$AD$8)^V156)-1))</f>
        <v>0</v>
      </c>
      <c r="X156" s="237">
        <f>IF(AND(K156&gt;0,CustoContabil!$F$31&gt;0),K156*(CustoContabil!$F$45/CustoContabil!$F$31)*W156,0)</f>
        <v>0</v>
      </c>
      <c r="Y156" s="237">
        <f>IF(AND(N156&gt;0,CustoContabil!$D$31&gt;0),N156*(CustoContabil!$D$45/CustoContabil!$D$31)*W156,0)</f>
        <v>0</v>
      </c>
    </row>
    <row r="157" spans="2:25" ht="15" hidden="1" customHeight="1" x14ac:dyDescent="0.35">
      <c r="B157" s="234">
        <v>9</v>
      </c>
      <c r="C157" s="817"/>
      <c r="D157" s="818"/>
      <c r="E157" s="818"/>
      <c r="F157" s="818"/>
      <c r="G157" s="818"/>
      <c r="H157" s="207"/>
      <c r="I157" s="208"/>
      <c r="J157" s="168"/>
      <c r="K157" s="186">
        <f t="shared" si="12"/>
        <v>0</v>
      </c>
      <c r="L157" s="168"/>
      <c r="M157" s="168"/>
      <c r="N157" s="186">
        <f t="shared" si="13"/>
        <v>0</v>
      </c>
      <c r="P157" s="234">
        <f t="shared" si="14"/>
        <v>9</v>
      </c>
      <c r="Q157" s="840" t="str">
        <f t="shared" si="15"/>
        <v/>
      </c>
      <c r="R157" s="840"/>
      <c r="S157" s="840"/>
      <c r="T157" s="840"/>
      <c r="U157" s="841"/>
      <c r="V157" s="235" t="str">
        <f t="shared" si="16"/>
        <v/>
      </c>
      <c r="W157" s="236">
        <f>IF(OR(V157="",V157=0),0,(Projeto!$AD$8*((1+Projeto!$AD$8)^V157))/(((1+Projeto!$AD$8)^V157)-1))</f>
        <v>0</v>
      </c>
      <c r="X157" s="237">
        <f>IF(AND(K157&gt;0,CustoContabil!$F$31&gt;0),K157*(CustoContabil!$F$45/CustoContabil!$F$31)*W157,0)</f>
        <v>0</v>
      </c>
      <c r="Y157" s="237">
        <f>IF(AND(N157&gt;0,CustoContabil!$D$31&gt;0),N157*(CustoContabil!$D$45/CustoContabil!$D$31)*W157,0)</f>
        <v>0</v>
      </c>
    </row>
    <row r="158" spans="2:25" ht="15" hidden="1" customHeight="1" x14ac:dyDescent="0.35">
      <c r="B158" s="238">
        <v>10</v>
      </c>
      <c r="C158" s="817"/>
      <c r="D158" s="818"/>
      <c r="E158" s="818"/>
      <c r="F158" s="818"/>
      <c r="G158" s="818"/>
      <c r="H158" s="209"/>
      <c r="I158" s="208"/>
      <c r="J158" s="168"/>
      <c r="K158" s="186">
        <f t="shared" si="12"/>
        <v>0</v>
      </c>
      <c r="L158" s="168"/>
      <c r="M158" s="168"/>
      <c r="N158" s="186">
        <f t="shared" si="13"/>
        <v>0</v>
      </c>
      <c r="P158" s="234">
        <f t="shared" si="14"/>
        <v>10</v>
      </c>
      <c r="Q158" s="840" t="str">
        <f t="shared" si="15"/>
        <v/>
      </c>
      <c r="R158" s="840"/>
      <c r="S158" s="840"/>
      <c r="T158" s="840"/>
      <c r="U158" s="841"/>
      <c r="V158" s="235" t="str">
        <f t="shared" si="16"/>
        <v/>
      </c>
      <c r="W158" s="236">
        <f>IF(OR(V158="",V158=0),0,(Projeto!$AD$8*((1+Projeto!$AD$8)^V158))/(((1+Projeto!$AD$8)^V158)-1))</f>
        <v>0</v>
      </c>
      <c r="X158" s="237">
        <f>IF(AND(K158&gt;0,CustoContabil!$F$31&gt;0),K158*(CustoContabil!$F$45/CustoContabil!$F$31)*W158,0)</f>
        <v>0</v>
      </c>
      <c r="Y158" s="237">
        <f>IF(AND(N158&gt;0,CustoContabil!$D$31&gt;0),N158*(CustoContabil!$D$45/CustoContabil!$D$31)*W158,0)</f>
        <v>0</v>
      </c>
    </row>
    <row r="159" spans="2:25" ht="15" hidden="1" customHeight="1" x14ac:dyDescent="0.35">
      <c r="B159" s="234">
        <v>11</v>
      </c>
      <c r="C159" s="817"/>
      <c r="D159" s="818"/>
      <c r="E159" s="818"/>
      <c r="F159" s="818"/>
      <c r="G159" s="818"/>
      <c r="H159" s="207"/>
      <c r="I159" s="208"/>
      <c r="J159" s="168"/>
      <c r="K159" s="186">
        <f t="shared" si="12"/>
        <v>0</v>
      </c>
      <c r="L159" s="168"/>
      <c r="M159" s="168"/>
      <c r="N159" s="186">
        <f t="shared" si="13"/>
        <v>0</v>
      </c>
      <c r="P159" s="234">
        <f t="shared" si="14"/>
        <v>11</v>
      </c>
      <c r="Q159" s="840" t="str">
        <f t="shared" si="15"/>
        <v/>
      </c>
      <c r="R159" s="840"/>
      <c r="S159" s="840"/>
      <c r="T159" s="840"/>
      <c r="U159" s="841"/>
      <c r="V159" s="235" t="str">
        <f t="shared" si="16"/>
        <v/>
      </c>
      <c r="W159" s="236">
        <f>IF(OR(V159="",V159=0),0,(Projeto!$AD$8*((1+Projeto!$AD$8)^V159))/(((1+Projeto!$AD$8)^V159)-1))</f>
        <v>0</v>
      </c>
      <c r="X159" s="237">
        <f>IF(AND(K159&gt;0,CustoContabil!$F$31&gt;0),K159*(CustoContabil!$F$45/CustoContabil!$F$31)*W159,0)</f>
        <v>0</v>
      </c>
      <c r="Y159" s="237">
        <f>IF(AND(N159&gt;0,CustoContabil!$D$31&gt;0),N159*(CustoContabil!$D$45/CustoContabil!$D$31)*W159,0)</f>
        <v>0</v>
      </c>
    </row>
    <row r="160" spans="2:25" ht="15" hidden="1" customHeight="1" x14ac:dyDescent="0.35">
      <c r="B160" s="238">
        <v>12</v>
      </c>
      <c r="C160" s="817"/>
      <c r="D160" s="818"/>
      <c r="E160" s="818"/>
      <c r="F160" s="818"/>
      <c r="G160" s="818"/>
      <c r="H160" s="207"/>
      <c r="I160" s="208"/>
      <c r="J160" s="168"/>
      <c r="K160" s="186">
        <f t="shared" si="12"/>
        <v>0</v>
      </c>
      <c r="L160" s="168"/>
      <c r="M160" s="168"/>
      <c r="N160" s="186">
        <f t="shared" si="13"/>
        <v>0</v>
      </c>
      <c r="P160" s="234">
        <f t="shared" si="14"/>
        <v>12</v>
      </c>
      <c r="Q160" s="840" t="str">
        <f t="shared" si="15"/>
        <v/>
      </c>
      <c r="R160" s="840"/>
      <c r="S160" s="840"/>
      <c r="T160" s="840"/>
      <c r="U160" s="841"/>
      <c r="V160" s="235" t="str">
        <f t="shared" si="16"/>
        <v/>
      </c>
      <c r="W160" s="236">
        <f>IF(OR(V160="",V160=0),0,(Projeto!$AD$8*((1+Projeto!$AD$8)^V160))/(((1+Projeto!$AD$8)^V160)-1))</f>
        <v>0</v>
      </c>
      <c r="X160" s="237">
        <f>IF(AND(K160&gt;0,CustoContabil!$F$31&gt;0),K160*(CustoContabil!$F$45/CustoContabil!$F$31)*W160,0)</f>
        <v>0</v>
      </c>
      <c r="Y160" s="237">
        <f>IF(AND(N160&gt;0,CustoContabil!$D$31&gt;0),N160*(CustoContabil!$D$45/CustoContabil!$D$31)*W160,0)</f>
        <v>0</v>
      </c>
    </row>
    <row r="161" spans="2:25" ht="15" hidden="1" customHeight="1" x14ac:dyDescent="0.35">
      <c r="B161" s="234">
        <v>13</v>
      </c>
      <c r="C161" s="817"/>
      <c r="D161" s="818"/>
      <c r="E161" s="818"/>
      <c r="F161" s="818"/>
      <c r="G161" s="818"/>
      <c r="H161" s="209"/>
      <c r="I161" s="208"/>
      <c r="J161" s="168"/>
      <c r="K161" s="186">
        <f t="shared" si="12"/>
        <v>0</v>
      </c>
      <c r="L161" s="168"/>
      <c r="M161" s="168"/>
      <c r="N161" s="186">
        <f t="shared" si="13"/>
        <v>0</v>
      </c>
      <c r="P161" s="234">
        <f t="shared" si="14"/>
        <v>13</v>
      </c>
      <c r="Q161" s="840" t="str">
        <f t="shared" si="15"/>
        <v/>
      </c>
      <c r="R161" s="840"/>
      <c r="S161" s="840"/>
      <c r="T161" s="840"/>
      <c r="U161" s="841"/>
      <c r="V161" s="235" t="str">
        <f t="shared" si="16"/>
        <v/>
      </c>
      <c r="W161" s="236">
        <f>IF(OR(V161="",V161=0),0,(Projeto!$AD$8*((1+Projeto!$AD$8)^V161))/(((1+Projeto!$AD$8)^V161)-1))</f>
        <v>0</v>
      </c>
      <c r="X161" s="237">
        <f>IF(AND(K161&gt;0,CustoContabil!$F$31&gt;0),K161*(CustoContabil!$F$45/CustoContabil!$F$31)*W161,0)</f>
        <v>0</v>
      </c>
      <c r="Y161" s="237">
        <f>IF(AND(N161&gt;0,CustoContabil!$D$31&gt;0),N161*(CustoContabil!$D$45/CustoContabil!$D$31)*W161,0)</f>
        <v>0</v>
      </c>
    </row>
    <row r="162" spans="2:25" ht="15" hidden="1" customHeight="1" x14ac:dyDescent="0.35">
      <c r="B162" s="238">
        <v>14</v>
      </c>
      <c r="C162" s="817"/>
      <c r="D162" s="818"/>
      <c r="E162" s="818"/>
      <c r="F162" s="818"/>
      <c r="G162" s="818"/>
      <c r="H162" s="207"/>
      <c r="I162" s="208"/>
      <c r="J162" s="168"/>
      <c r="K162" s="186">
        <f t="shared" si="12"/>
        <v>0</v>
      </c>
      <c r="L162" s="168"/>
      <c r="M162" s="168"/>
      <c r="N162" s="186">
        <f t="shared" si="13"/>
        <v>0</v>
      </c>
      <c r="P162" s="234">
        <f t="shared" si="14"/>
        <v>14</v>
      </c>
      <c r="Q162" s="840" t="str">
        <f t="shared" si="15"/>
        <v/>
      </c>
      <c r="R162" s="840"/>
      <c r="S162" s="840"/>
      <c r="T162" s="840"/>
      <c r="U162" s="841"/>
      <c r="V162" s="235" t="str">
        <f t="shared" si="16"/>
        <v/>
      </c>
      <c r="W162" s="236">
        <f>IF(OR(V162="",V162=0),0,(Projeto!$AD$8*((1+Projeto!$AD$8)^V162))/(((1+Projeto!$AD$8)^V162)-1))</f>
        <v>0</v>
      </c>
      <c r="X162" s="237">
        <f>IF(AND(K162&gt;0,CustoContabil!$F$31&gt;0),K162*(CustoContabil!$F$45/CustoContabil!$F$31)*W162,0)</f>
        <v>0</v>
      </c>
      <c r="Y162" s="237">
        <f>IF(AND(N162&gt;0,CustoContabil!$D$31&gt;0),N162*(CustoContabil!$D$45/CustoContabil!$D$31)*W162,0)</f>
        <v>0</v>
      </c>
    </row>
    <row r="163" spans="2:25" ht="15" hidden="1" customHeight="1" x14ac:dyDescent="0.35">
      <c r="B163" s="234">
        <v>15</v>
      </c>
      <c r="C163" s="817"/>
      <c r="D163" s="818"/>
      <c r="E163" s="818"/>
      <c r="F163" s="818"/>
      <c r="G163" s="818"/>
      <c r="H163" s="207"/>
      <c r="I163" s="208"/>
      <c r="J163" s="168"/>
      <c r="K163" s="186">
        <f t="shared" si="12"/>
        <v>0</v>
      </c>
      <c r="L163" s="168"/>
      <c r="M163" s="168"/>
      <c r="N163" s="186">
        <f t="shared" si="13"/>
        <v>0</v>
      </c>
      <c r="P163" s="234">
        <f t="shared" si="14"/>
        <v>15</v>
      </c>
      <c r="Q163" s="840" t="str">
        <f t="shared" si="15"/>
        <v/>
      </c>
      <c r="R163" s="840"/>
      <c r="S163" s="840"/>
      <c r="T163" s="840"/>
      <c r="U163" s="841"/>
      <c r="V163" s="235" t="str">
        <f t="shared" si="16"/>
        <v/>
      </c>
      <c r="W163" s="236">
        <f>IF(OR(V163="",V163=0),0,(Projeto!$AD$8*((1+Projeto!$AD$8)^V163))/(((1+Projeto!$AD$8)^V163)-1))</f>
        <v>0</v>
      </c>
      <c r="X163" s="237">
        <f>IF(AND(K163&gt;0,CustoContabil!$F$31&gt;0),K163*(CustoContabil!$F$45/CustoContabil!$F$31)*W163,0)</f>
        <v>0</v>
      </c>
      <c r="Y163" s="237">
        <f>IF(AND(N163&gt;0,CustoContabil!$D$31&gt;0),N163*(CustoContabil!$D$45/CustoContabil!$D$31)*W163,0)</f>
        <v>0</v>
      </c>
    </row>
    <row r="164" spans="2:25" ht="15" hidden="1" customHeight="1" x14ac:dyDescent="0.35">
      <c r="B164" s="238">
        <v>16</v>
      </c>
      <c r="C164" s="817"/>
      <c r="D164" s="818"/>
      <c r="E164" s="818"/>
      <c r="F164" s="818"/>
      <c r="G164" s="818"/>
      <c r="H164" s="207"/>
      <c r="I164" s="208"/>
      <c r="J164" s="168"/>
      <c r="K164" s="186">
        <f t="shared" si="12"/>
        <v>0</v>
      </c>
      <c r="L164" s="168"/>
      <c r="M164" s="168"/>
      <c r="N164" s="186">
        <f t="shared" si="13"/>
        <v>0</v>
      </c>
      <c r="P164" s="234">
        <f t="shared" si="14"/>
        <v>16</v>
      </c>
      <c r="Q164" s="840" t="str">
        <f t="shared" si="15"/>
        <v/>
      </c>
      <c r="R164" s="840"/>
      <c r="S164" s="840"/>
      <c r="T164" s="840"/>
      <c r="U164" s="841"/>
      <c r="V164" s="235" t="str">
        <f t="shared" si="16"/>
        <v/>
      </c>
      <c r="W164" s="236">
        <f>IF(OR(V164="",V164=0),0,(Projeto!$AD$8*((1+Projeto!$AD$8)^V164))/(((1+Projeto!$AD$8)^V164)-1))</f>
        <v>0</v>
      </c>
      <c r="X164" s="237">
        <f>IF(AND(K164&gt;0,CustoContabil!$F$31&gt;0),K164*(CustoContabil!$F$45/CustoContabil!$F$31)*W164,0)</f>
        <v>0</v>
      </c>
      <c r="Y164" s="237">
        <f>IF(AND(N164&gt;0,CustoContabil!$D$31&gt;0),N164*(CustoContabil!$D$45/CustoContabil!$D$31)*W164,0)</f>
        <v>0</v>
      </c>
    </row>
    <row r="165" spans="2:25" ht="15" hidden="1" customHeight="1" x14ac:dyDescent="0.35">
      <c r="B165" s="234">
        <v>17</v>
      </c>
      <c r="C165" s="817"/>
      <c r="D165" s="818"/>
      <c r="E165" s="818"/>
      <c r="F165" s="818"/>
      <c r="G165" s="818"/>
      <c r="H165" s="207"/>
      <c r="I165" s="208"/>
      <c r="J165" s="168"/>
      <c r="K165" s="186">
        <f t="shared" si="12"/>
        <v>0</v>
      </c>
      <c r="L165" s="168"/>
      <c r="M165" s="168"/>
      <c r="N165" s="186">
        <f t="shared" si="13"/>
        <v>0</v>
      </c>
      <c r="P165" s="234">
        <f t="shared" si="14"/>
        <v>17</v>
      </c>
      <c r="Q165" s="840" t="str">
        <f t="shared" si="15"/>
        <v/>
      </c>
      <c r="R165" s="840"/>
      <c r="S165" s="840"/>
      <c r="T165" s="840"/>
      <c r="U165" s="841"/>
      <c r="V165" s="235" t="str">
        <f t="shared" si="16"/>
        <v/>
      </c>
      <c r="W165" s="236">
        <f>IF(OR(V165="",V165=0),0,(Projeto!$AD$8*((1+Projeto!$AD$8)^V165))/(((1+Projeto!$AD$8)^V165)-1))</f>
        <v>0</v>
      </c>
      <c r="X165" s="237">
        <f>IF(AND(K165&gt;0,CustoContabil!$F$31&gt;0),K165*(CustoContabil!$F$45/CustoContabil!$F$31)*W165,0)</f>
        <v>0</v>
      </c>
      <c r="Y165" s="237">
        <f>IF(AND(N165&gt;0,CustoContabil!$D$31&gt;0),N165*(CustoContabil!$D$45/CustoContabil!$D$31)*W165,0)</f>
        <v>0</v>
      </c>
    </row>
    <row r="166" spans="2:25" ht="15" hidden="1" customHeight="1" x14ac:dyDescent="0.35">
      <c r="B166" s="238">
        <v>18</v>
      </c>
      <c r="C166" s="817"/>
      <c r="D166" s="818"/>
      <c r="E166" s="818"/>
      <c r="F166" s="818"/>
      <c r="G166" s="818"/>
      <c r="H166" s="207"/>
      <c r="I166" s="208"/>
      <c r="J166" s="168"/>
      <c r="K166" s="186">
        <f t="shared" si="12"/>
        <v>0</v>
      </c>
      <c r="L166" s="168"/>
      <c r="M166" s="168"/>
      <c r="N166" s="186">
        <f t="shared" si="13"/>
        <v>0</v>
      </c>
      <c r="P166" s="234">
        <f t="shared" si="14"/>
        <v>18</v>
      </c>
      <c r="Q166" s="840" t="str">
        <f t="shared" si="15"/>
        <v/>
      </c>
      <c r="R166" s="840"/>
      <c r="S166" s="840"/>
      <c r="T166" s="840"/>
      <c r="U166" s="841"/>
      <c r="V166" s="235" t="str">
        <f t="shared" si="16"/>
        <v/>
      </c>
      <c r="W166" s="236">
        <f>IF(OR(V166="",V166=0),0,(Projeto!$AD$8*((1+Projeto!$AD$8)^V166))/(((1+Projeto!$AD$8)^V166)-1))</f>
        <v>0</v>
      </c>
      <c r="X166" s="237">
        <f>IF(AND(K166&gt;0,CustoContabil!$F$31&gt;0),K166*(CustoContabil!$F$45/CustoContabil!$F$31)*W166,0)</f>
        <v>0</v>
      </c>
      <c r="Y166" s="237">
        <f>IF(AND(N166&gt;0,CustoContabil!$D$31&gt;0),N166*(CustoContabil!$D$45/CustoContabil!$D$31)*W166,0)</f>
        <v>0</v>
      </c>
    </row>
    <row r="167" spans="2:25" ht="15" hidden="1" customHeight="1" x14ac:dyDescent="0.35">
      <c r="B167" s="234">
        <v>19</v>
      </c>
      <c r="C167" s="817"/>
      <c r="D167" s="818"/>
      <c r="E167" s="818"/>
      <c r="F167" s="818"/>
      <c r="G167" s="818"/>
      <c r="H167" s="207"/>
      <c r="I167" s="208"/>
      <c r="J167" s="168"/>
      <c r="K167" s="186">
        <f t="shared" si="12"/>
        <v>0</v>
      </c>
      <c r="L167" s="168"/>
      <c r="M167" s="168"/>
      <c r="N167" s="186">
        <f t="shared" si="13"/>
        <v>0</v>
      </c>
      <c r="P167" s="234">
        <f t="shared" si="14"/>
        <v>19</v>
      </c>
      <c r="Q167" s="840" t="str">
        <f t="shared" si="15"/>
        <v/>
      </c>
      <c r="R167" s="840"/>
      <c r="S167" s="840"/>
      <c r="T167" s="840"/>
      <c r="U167" s="841"/>
      <c r="V167" s="235" t="str">
        <f t="shared" si="16"/>
        <v/>
      </c>
      <c r="W167" s="236">
        <f>IF(OR(V167="",V167=0),0,(Projeto!$AD$8*((1+Projeto!$AD$8)^V167))/(((1+Projeto!$AD$8)^V167)-1))</f>
        <v>0</v>
      </c>
      <c r="X167" s="237">
        <f>IF(AND(K167&gt;0,CustoContabil!$F$31&gt;0),K167*(CustoContabil!$F$45/CustoContabil!$F$31)*W167,0)</f>
        <v>0</v>
      </c>
      <c r="Y167" s="237">
        <f>IF(AND(N167&gt;0,CustoContabil!$D$31&gt;0),N167*(CustoContabil!$D$45/CustoContabil!$D$31)*W167,0)</f>
        <v>0</v>
      </c>
    </row>
    <row r="168" spans="2:25" ht="15" hidden="1" customHeight="1" x14ac:dyDescent="0.35">
      <c r="B168" s="234">
        <v>20</v>
      </c>
      <c r="C168" s="817"/>
      <c r="D168" s="818"/>
      <c r="E168" s="818"/>
      <c r="F168" s="818"/>
      <c r="G168" s="818"/>
      <c r="H168" s="207"/>
      <c r="I168" s="208"/>
      <c r="J168" s="168"/>
      <c r="K168" s="186">
        <f t="shared" si="12"/>
        <v>0</v>
      </c>
      <c r="L168" s="168"/>
      <c r="M168" s="168"/>
      <c r="N168" s="186">
        <f t="shared" si="13"/>
        <v>0</v>
      </c>
      <c r="P168" s="234">
        <f t="shared" si="14"/>
        <v>20</v>
      </c>
      <c r="Q168" s="840" t="str">
        <f t="shared" si="15"/>
        <v/>
      </c>
      <c r="R168" s="840"/>
      <c r="S168" s="840"/>
      <c r="T168" s="840"/>
      <c r="U168" s="841"/>
      <c r="V168" s="235" t="str">
        <f t="shared" si="16"/>
        <v/>
      </c>
      <c r="W168" s="236">
        <f>IF(OR(V168="",V168=0),0,(Projeto!$AD$8*((1+Projeto!$AD$8)^V168))/(((1+Projeto!$AD$8)^V168)-1))</f>
        <v>0</v>
      </c>
      <c r="X168" s="237">
        <f>IF(AND(K168&gt;0,CustoContabil!$F$31&gt;0),K168*(CustoContabil!$F$45/CustoContabil!$F$31)*W168,0)</f>
        <v>0</v>
      </c>
      <c r="Y168" s="237">
        <f>IF(AND(N168&gt;0,CustoContabil!$D$31&gt;0),N168*(CustoContabil!$D$45/CustoContabil!$D$31)*W168,0)</f>
        <v>0</v>
      </c>
    </row>
    <row r="169" spans="2:25" ht="15" hidden="1" customHeight="1" x14ac:dyDescent="0.35">
      <c r="B169" s="234"/>
      <c r="C169" s="875" t="s">
        <v>536</v>
      </c>
      <c r="D169" s="876"/>
      <c r="E169" s="876"/>
      <c r="F169" s="876"/>
      <c r="G169" s="876"/>
      <c r="H169" s="239">
        <v>20</v>
      </c>
      <c r="I169" s="208"/>
      <c r="J169" s="168"/>
      <c r="K169" s="186">
        <f t="shared" si="12"/>
        <v>0</v>
      </c>
      <c r="L169" s="168"/>
      <c r="M169" s="168"/>
      <c r="N169" s="186">
        <f t="shared" si="13"/>
        <v>0</v>
      </c>
      <c r="P169" s="234"/>
      <c r="Q169" s="840" t="str">
        <f t="shared" si="15"/>
        <v>Acessórios</v>
      </c>
      <c r="R169" s="840"/>
      <c r="S169" s="840"/>
      <c r="T169" s="840"/>
      <c r="U169" s="841"/>
      <c r="V169" s="235" t="str">
        <f t="shared" si="16"/>
        <v/>
      </c>
      <c r="W169" s="236">
        <f>IF(OR(V169="",V169=0),0,(Projeto!$AD$8*((1+Projeto!$AD$8)^V169))/(((1+Projeto!$AD$8)^V169)-1))</f>
        <v>0</v>
      </c>
      <c r="X169" s="237">
        <f>IF(AND(K169&gt;0,CustoContabil!$F$31&gt;0),K169*(CustoContabil!$F$45/CustoContabil!$F$31)*W169,0)</f>
        <v>0</v>
      </c>
      <c r="Y169" s="237">
        <f>IF(AND(N169&gt;0,CustoContabil!$D$31&gt;0),N169*(CustoContabil!$D$45/CustoContabil!$D$31)*W169,0)</f>
        <v>0</v>
      </c>
    </row>
    <row r="170" spans="2:25" ht="15" hidden="1" customHeight="1" x14ac:dyDescent="0.35">
      <c r="B170" s="240"/>
      <c r="C170" s="862" t="s">
        <v>585</v>
      </c>
      <c r="D170" s="862"/>
      <c r="E170" s="862"/>
      <c r="F170" s="862"/>
      <c r="G170" s="862"/>
      <c r="H170" s="862"/>
      <c r="I170" s="862"/>
      <c r="J170" s="863"/>
      <c r="K170" s="241">
        <f>SUM(K149:K169)</f>
        <v>0</v>
      </c>
      <c r="L170" s="241">
        <f>SUM(L149:L169)</f>
        <v>0</v>
      </c>
      <c r="M170" s="241">
        <f>SUM(M149:M169)</f>
        <v>0</v>
      </c>
      <c r="N170" s="241">
        <f>SUM(N149:N169)</f>
        <v>0</v>
      </c>
      <c r="P170" s="864" t="s">
        <v>959</v>
      </c>
      <c r="Q170" s="865"/>
      <c r="R170" s="865"/>
      <c r="S170" s="865"/>
      <c r="T170" s="865"/>
      <c r="U170" s="865"/>
      <c r="V170" s="866"/>
      <c r="W170" s="242" t="s">
        <v>906</v>
      </c>
      <c r="X170" s="243">
        <f>SUM(X149:X169)</f>
        <v>0</v>
      </c>
      <c r="Y170" s="243">
        <f>SUM(Y149:Y169)</f>
        <v>0</v>
      </c>
    </row>
    <row r="171" spans="2:25" ht="15" hidden="1" customHeight="1" x14ac:dyDescent="0.35">
      <c r="B171" s="843" t="s">
        <v>542</v>
      </c>
      <c r="C171" s="844"/>
      <c r="D171" s="844"/>
      <c r="E171" s="844"/>
      <c r="F171" s="844"/>
      <c r="G171" s="844"/>
      <c r="H171" s="844"/>
      <c r="I171" s="844"/>
      <c r="J171" s="844"/>
      <c r="K171" s="842" t="s">
        <v>529</v>
      </c>
      <c r="L171" s="842"/>
      <c r="M171" s="842"/>
      <c r="N171" s="842"/>
      <c r="P171" s="215"/>
      <c r="Q171" s="215"/>
      <c r="R171" s="216"/>
      <c r="S171" s="217"/>
      <c r="T171" s="217"/>
      <c r="U171" s="217"/>
      <c r="V171" s="218"/>
      <c r="W171" s="219"/>
    </row>
    <row r="172" spans="2:25" ht="15" hidden="1" customHeight="1" x14ac:dyDescent="0.45">
      <c r="B172" s="244"/>
      <c r="C172" s="821" t="s">
        <v>543</v>
      </c>
      <c r="D172" s="821"/>
      <c r="E172" s="821"/>
      <c r="F172" s="821"/>
      <c r="G172" s="821"/>
      <c r="H172" s="821"/>
      <c r="I172" s="821"/>
      <c r="J172" s="822"/>
      <c r="K172" s="186">
        <v>0</v>
      </c>
      <c r="L172" s="245"/>
      <c r="M172" s="246"/>
      <c r="N172" s="186">
        <f>K172</f>
        <v>0</v>
      </c>
      <c r="P172" s="247" t="s">
        <v>1251</v>
      </c>
      <c r="Q172" s="248"/>
      <c r="R172" s="249">
        <f>RCB!$G$30</f>
        <v>0</v>
      </c>
      <c r="T172" s="247" t="s">
        <v>1252</v>
      </c>
      <c r="U172" s="248"/>
      <c r="V172" s="249">
        <f>RCB!$J$30</f>
        <v>0</v>
      </c>
    </row>
    <row r="173" spans="2:25" ht="15" hidden="1" customHeight="1" x14ac:dyDescent="0.45">
      <c r="B173" s="823" t="s">
        <v>544</v>
      </c>
      <c r="C173" s="824"/>
      <c r="D173" s="824"/>
      <c r="E173" s="824"/>
      <c r="F173" s="824"/>
      <c r="G173" s="825"/>
      <c r="H173" s="180" t="s">
        <v>55</v>
      </c>
      <c r="I173" s="232" t="s">
        <v>545</v>
      </c>
      <c r="J173" s="232" t="s">
        <v>546</v>
      </c>
      <c r="K173" s="233" t="s">
        <v>1206</v>
      </c>
      <c r="L173" s="180" t="s">
        <v>582</v>
      </c>
      <c r="M173" s="180" t="s">
        <v>583</v>
      </c>
      <c r="N173" s="181" t="s">
        <v>539</v>
      </c>
      <c r="P173" s="247" t="s">
        <v>1231</v>
      </c>
      <c r="Q173" s="248"/>
      <c r="R173" s="249">
        <f>RCB!$H$29</f>
        <v>0</v>
      </c>
      <c r="T173" s="247" t="s">
        <v>1230</v>
      </c>
      <c r="U173" s="248"/>
      <c r="V173" s="249">
        <f>RCB!$K$29</f>
        <v>0</v>
      </c>
    </row>
    <row r="174" spans="2:25" ht="15" hidden="1" customHeight="1" x14ac:dyDescent="0.35">
      <c r="B174" s="234">
        <v>1</v>
      </c>
      <c r="C174" s="845"/>
      <c r="D174" s="845"/>
      <c r="E174" s="845"/>
      <c r="F174" s="845"/>
      <c r="G174" s="817"/>
      <c r="H174" s="223"/>
      <c r="I174" s="201"/>
      <c r="J174" s="168"/>
      <c r="K174" s="186">
        <f>N174-L174-M174</f>
        <v>0</v>
      </c>
      <c r="L174" s="168"/>
      <c r="M174" s="168"/>
      <c r="N174" s="186">
        <f>H174*I174*J174</f>
        <v>0</v>
      </c>
    </row>
    <row r="175" spans="2:25" ht="15" hidden="1" customHeight="1" x14ac:dyDescent="0.35">
      <c r="B175" s="238">
        <v>2</v>
      </c>
      <c r="C175" s="845"/>
      <c r="D175" s="845"/>
      <c r="E175" s="845"/>
      <c r="F175" s="845"/>
      <c r="G175" s="817"/>
      <c r="H175" s="224"/>
      <c r="I175" s="208"/>
      <c r="J175" s="168"/>
      <c r="K175" s="186">
        <f>N175-L175-M175</f>
        <v>0</v>
      </c>
      <c r="L175" s="168"/>
      <c r="M175" s="168"/>
      <c r="N175" s="186">
        <f>H175*I175*J175</f>
        <v>0</v>
      </c>
    </row>
    <row r="176" spans="2:25" ht="15" hidden="1" customHeight="1" x14ac:dyDescent="0.35">
      <c r="B176" s="234">
        <v>3</v>
      </c>
      <c r="C176" s="845"/>
      <c r="D176" s="845"/>
      <c r="E176" s="845"/>
      <c r="F176" s="845"/>
      <c r="G176" s="817"/>
      <c r="H176" s="224"/>
      <c r="I176" s="208"/>
      <c r="J176" s="168"/>
      <c r="K176" s="186">
        <f>N176-L176-M176</f>
        <v>0</v>
      </c>
      <c r="L176" s="168"/>
      <c r="M176" s="168"/>
      <c r="N176" s="186">
        <f>H176*I176*J176</f>
        <v>0</v>
      </c>
    </row>
    <row r="177" spans="2:16" ht="15" hidden="1" customHeight="1" x14ac:dyDescent="0.35">
      <c r="B177" s="238">
        <v>4</v>
      </c>
      <c r="C177" s="845"/>
      <c r="D177" s="845"/>
      <c r="E177" s="845"/>
      <c r="F177" s="845"/>
      <c r="G177" s="817"/>
      <c r="H177" s="224"/>
      <c r="I177" s="208"/>
      <c r="J177" s="168"/>
      <c r="K177" s="186">
        <f>N177-L177-M177</f>
        <v>0</v>
      </c>
      <c r="L177" s="168"/>
      <c r="M177" s="168"/>
      <c r="N177" s="186">
        <f>H177*I177*J177</f>
        <v>0</v>
      </c>
    </row>
    <row r="178" spans="2:16" ht="15" hidden="1" customHeight="1" x14ac:dyDescent="0.35">
      <c r="B178" s="234">
        <v>5</v>
      </c>
      <c r="C178" s="845"/>
      <c r="D178" s="845"/>
      <c r="E178" s="845"/>
      <c r="F178" s="845"/>
      <c r="G178" s="817"/>
      <c r="H178" s="224"/>
      <c r="I178" s="208"/>
      <c r="J178" s="168"/>
      <c r="K178" s="186">
        <f>N178-L178-M178</f>
        <v>0</v>
      </c>
      <c r="L178" s="168"/>
      <c r="M178" s="168"/>
      <c r="N178" s="186">
        <f>H178*I178*J178</f>
        <v>0</v>
      </c>
    </row>
    <row r="179" spans="2:16" ht="15" hidden="1" customHeight="1" x14ac:dyDescent="0.35">
      <c r="B179" s="244"/>
      <c r="C179" s="869" t="s">
        <v>586</v>
      </c>
      <c r="D179" s="869"/>
      <c r="E179" s="869"/>
      <c r="F179" s="869"/>
      <c r="G179" s="869"/>
      <c r="H179" s="869"/>
      <c r="I179" s="869"/>
      <c r="J179" s="870"/>
      <c r="K179" s="186">
        <f>SUM(K174:K178)</f>
        <v>0</v>
      </c>
      <c r="L179" s="186">
        <f>SUM(L174:L178)</f>
        <v>0</v>
      </c>
      <c r="M179" s="186">
        <f>SUM(M174:M178)</f>
        <v>0</v>
      </c>
      <c r="N179" s="186">
        <f>SUM(N174:N178)</f>
        <v>0</v>
      </c>
    </row>
    <row r="180" spans="2:16" ht="15" hidden="1" customHeight="1" x14ac:dyDescent="0.35">
      <c r="B180" s="240"/>
      <c r="C180" s="862" t="s">
        <v>587</v>
      </c>
      <c r="D180" s="862"/>
      <c r="E180" s="862"/>
      <c r="F180" s="862"/>
      <c r="G180" s="862"/>
      <c r="H180" s="862"/>
      <c r="I180" s="862"/>
      <c r="J180" s="863"/>
      <c r="K180" s="241">
        <f>SUM(K172,K179)</f>
        <v>0</v>
      </c>
      <c r="L180" s="241">
        <f>SUM(L172,L179)</f>
        <v>0</v>
      </c>
      <c r="M180" s="241">
        <f>SUM(M172,M179)</f>
        <v>0</v>
      </c>
      <c r="N180" s="241">
        <f>SUM(N172,N179)</f>
        <v>0</v>
      </c>
    </row>
    <row r="181" spans="2:16" ht="15" hidden="1" customHeight="1" x14ac:dyDescent="0.35">
      <c r="B181" s="843" t="s">
        <v>547</v>
      </c>
      <c r="C181" s="844"/>
      <c r="D181" s="844"/>
      <c r="E181" s="844"/>
      <c r="F181" s="844"/>
      <c r="G181" s="844"/>
      <c r="H181" s="844"/>
      <c r="I181" s="844"/>
      <c r="J181" s="844"/>
      <c r="K181" s="842" t="s">
        <v>529</v>
      </c>
      <c r="L181" s="842"/>
      <c r="M181" s="842"/>
      <c r="N181" s="842"/>
    </row>
    <row r="182" spans="2:16" ht="15" hidden="1" customHeight="1" x14ac:dyDescent="0.35">
      <c r="B182" s="244"/>
      <c r="C182" s="821" t="s">
        <v>519</v>
      </c>
      <c r="D182" s="821"/>
      <c r="E182" s="821"/>
      <c r="F182" s="821"/>
      <c r="G182" s="821"/>
      <c r="H182" s="821"/>
      <c r="I182" s="821"/>
      <c r="J182" s="822"/>
      <c r="K182" s="186">
        <v>0</v>
      </c>
      <c r="L182" s="245"/>
      <c r="M182" s="246"/>
      <c r="N182" s="186">
        <f>K182</f>
        <v>0</v>
      </c>
    </row>
    <row r="183" spans="2:16" ht="15" hidden="1" customHeight="1" x14ac:dyDescent="0.35">
      <c r="B183" s="823" t="s">
        <v>537</v>
      </c>
      <c r="C183" s="871"/>
      <c r="D183" s="871"/>
      <c r="E183" s="871"/>
      <c r="F183" s="871"/>
      <c r="G183" s="871"/>
      <c r="H183" s="872"/>
      <c r="I183" s="232" t="s">
        <v>55</v>
      </c>
      <c r="J183" s="232" t="s">
        <v>540</v>
      </c>
      <c r="K183" s="233" t="s">
        <v>1206</v>
      </c>
      <c r="L183" s="180" t="s">
        <v>582</v>
      </c>
      <c r="M183" s="180" t="s">
        <v>583</v>
      </c>
      <c r="N183" s="181" t="s">
        <v>539</v>
      </c>
      <c r="P183" s="74"/>
    </row>
    <row r="184" spans="2:16" ht="15" hidden="1" customHeight="1" x14ac:dyDescent="0.35">
      <c r="B184" s="250">
        <v>1</v>
      </c>
      <c r="C184" s="867"/>
      <c r="D184" s="867"/>
      <c r="E184" s="867"/>
      <c r="F184" s="867"/>
      <c r="G184" s="867"/>
      <c r="H184" s="868"/>
      <c r="I184" s="208"/>
      <c r="J184" s="168"/>
      <c r="K184" s="186">
        <f>N184-L184-M184</f>
        <v>0</v>
      </c>
      <c r="L184" s="168"/>
      <c r="M184" s="168"/>
      <c r="N184" s="186">
        <f>I184*J184</f>
        <v>0</v>
      </c>
    </row>
    <row r="185" spans="2:16" ht="15" hidden="1" customHeight="1" x14ac:dyDescent="0.35">
      <c r="B185" s="250">
        <v>2</v>
      </c>
      <c r="C185" s="867"/>
      <c r="D185" s="867"/>
      <c r="E185" s="867"/>
      <c r="F185" s="867"/>
      <c r="G185" s="867"/>
      <c r="H185" s="868"/>
      <c r="I185" s="208"/>
      <c r="J185" s="168"/>
      <c r="K185" s="186">
        <f>N185-L185-M185</f>
        <v>0</v>
      </c>
      <c r="L185" s="168"/>
      <c r="M185" s="168"/>
      <c r="N185" s="186">
        <f>I185*J185</f>
        <v>0</v>
      </c>
    </row>
    <row r="186" spans="2:16" ht="15" hidden="1" customHeight="1" x14ac:dyDescent="0.35">
      <c r="B186" s="250">
        <v>3</v>
      </c>
      <c r="C186" s="867"/>
      <c r="D186" s="867"/>
      <c r="E186" s="867"/>
      <c r="F186" s="867"/>
      <c r="G186" s="867"/>
      <c r="H186" s="868"/>
      <c r="I186" s="208"/>
      <c r="J186" s="168"/>
      <c r="K186" s="186">
        <f>N186-L186-M186</f>
        <v>0</v>
      </c>
      <c r="L186" s="168"/>
      <c r="M186" s="168"/>
      <c r="N186" s="186">
        <f>I186*J186</f>
        <v>0</v>
      </c>
    </row>
    <row r="187" spans="2:16" ht="15" hidden="1" customHeight="1" x14ac:dyDescent="0.35">
      <c r="B187" s="244"/>
      <c r="C187" s="821" t="s">
        <v>537</v>
      </c>
      <c r="D187" s="821"/>
      <c r="E187" s="821"/>
      <c r="F187" s="821"/>
      <c r="G187" s="821"/>
      <c r="H187" s="821"/>
      <c r="I187" s="821"/>
      <c r="J187" s="822"/>
      <c r="K187" s="186">
        <f>SUM(K184:K186)</f>
        <v>0</v>
      </c>
      <c r="L187" s="186">
        <f>SUM(L184:L186)</f>
        <v>0</v>
      </c>
      <c r="M187" s="186">
        <f>SUM(M184:M186)</f>
        <v>0</v>
      </c>
      <c r="N187" s="186">
        <f>SUM(N184:N186)</f>
        <v>0</v>
      </c>
    </row>
    <row r="188" spans="2:16" ht="15" hidden="1" customHeight="1" x14ac:dyDescent="0.35">
      <c r="B188" s="240"/>
      <c r="C188" s="862" t="s">
        <v>588</v>
      </c>
      <c r="D188" s="862"/>
      <c r="E188" s="862"/>
      <c r="F188" s="862"/>
      <c r="G188" s="862"/>
      <c r="H188" s="862"/>
      <c r="I188" s="862"/>
      <c r="J188" s="863"/>
      <c r="K188" s="241">
        <f>SUM(K182,K187)</f>
        <v>0</v>
      </c>
      <c r="L188" s="241">
        <f>SUM(L182,L187)</f>
        <v>0</v>
      </c>
      <c r="M188" s="241">
        <f>SUM(M182,M187)</f>
        <v>0</v>
      </c>
      <c r="N188" s="241">
        <f>SUM(N182,N187)</f>
        <v>0</v>
      </c>
    </row>
    <row r="189" spans="2:16" ht="15" hidden="1" customHeight="1" x14ac:dyDescent="0.35">
      <c r="B189" s="251"/>
      <c r="C189" s="860" t="s">
        <v>589</v>
      </c>
      <c r="D189" s="860"/>
      <c r="E189" s="860"/>
      <c r="F189" s="860"/>
      <c r="G189" s="860"/>
      <c r="H189" s="860"/>
      <c r="I189" s="860"/>
      <c r="J189" s="861"/>
      <c r="K189" s="192">
        <f>SUM(K170,K180,K188)</f>
        <v>0</v>
      </c>
      <c r="L189" s="192">
        <f>SUM(L170,L180,L188)</f>
        <v>0</v>
      </c>
      <c r="M189" s="192">
        <f>SUM(M170,M180,M188)</f>
        <v>0</v>
      </c>
      <c r="N189" s="192">
        <f>SUM(N170,N180,N188)</f>
        <v>0</v>
      </c>
    </row>
    <row r="190" spans="2:16" ht="15" hidden="1" customHeight="1" x14ac:dyDescent="0.35">
      <c r="B190" s="774" t="s">
        <v>904</v>
      </c>
      <c r="C190" s="775"/>
      <c r="D190" s="775"/>
      <c r="E190" s="775"/>
      <c r="F190" s="775"/>
      <c r="G190" s="775"/>
      <c r="H190" s="775"/>
      <c r="I190" s="775"/>
      <c r="J190" s="775"/>
      <c r="K190" s="775"/>
      <c r="L190" s="775"/>
      <c r="M190" s="775"/>
      <c r="N190" s="776"/>
    </row>
    <row r="191" spans="2:16" ht="15" hidden="1" customHeight="1" x14ac:dyDescent="0.35">
      <c r="B191" s="843" t="s">
        <v>1211</v>
      </c>
      <c r="C191" s="844"/>
      <c r="D191" s="844"/>
      <c r="E191" s="844"/>
      <c r="F191" s="844"/>
      <c r="G191" s="844"/>
      <c r="H191" s="844"/>
      <c r="I191" s="844"/>
      <c r="J191" s="844"/>
      <c r="K191" s="842" t="s">
        <v>529</v>
      </c>
      <c r="L191" s="842"/>
      <c r="M191" s="842"/>
      <c r="N191" s="842"/>
    </row>
    <row r="192" spans="2:16" ht="15" hidden="1" customHeight="1" x14ac:dyDescent="0.35">
      <c r="B192" s="244"/>
      <c r="C192" s="821" t="s">
        <v>521</v>
      </c>
      <c r="D192" s="821"/>
      <c r="E192" s="821"/>
      <c r="F192" s="821"/>
      <c r="G192" s="821"/>
      <c r="H192" s="821"/>
      <c r="I192" s="821"/>
      <c r="J192" s="822"/>
      <c r="K192" s="186">
        <v>0</v>
      </c>
      <c r="L192" s="245"/>
      <c r="M192" s="246"/>
      <c r="N192" s="186">
        <f>K192</f>
        <v>0</v>
      </c>
    </row>
    <row r="193" spans="2:16" ht="15" hidden="1" customHeight="1" x14ac:dyDescent="0.35">
      <c r="B193" s="823" t="s">
        <v>522</v>
      </c>
      <c r="C193" s="871"/>
      <c r="D193" s="871"/>
      <c r="E193" s="871"/>
      <c r="F193" s="871"/>
      <c r="G193" s="871"/>
      <c r="H193" s="872"/>
      <c r="I193" s="232" t="s">
        <v>55</v>
      </c>
      <c r="J193" s="232" t="s">
        <v>540</v>
      </c>
      <c r="K193" s="233" t="s">
        <v>1206</v>
      </c>
      <c r="L193" s="180" t="s">
        <v>582</v>
      </c>
      <c r="M193" s="180" t="s">
        <v>583</v>
      </c>
      <c r="N193" s="181" t="s">
        <v>539</v>
      </c>
      <c r="P193" s="74"/>
    </row>
    <row r="194" spans="2:16" ht="15" hidden="1" customHeight="1" x14ac:dyDescent="0.35">
      <c r="B194" s="250">
        <v>1</v>
      </c>
      <c r="C194" s="867"/>
      <c r="D194" s="867"/>
      <c r="E194" s="867"/>
      <c r="F194" s="867"/>
      <c r="G194" s="867"/>
      <c r="H194" s="868"/>
      <c r="I194" s="208"/>
      <c r="J194" s="168"/>
      <c r="K194" s="186">
        <f>N194-L194-M194</f>
        <v>0</v>
      </c>
      <c r="L194" s="168"/>
      <c r="M194" s="168"/>
      <c r="N194" s="186">
        <f>I194*J194</f>
        <v>0</v>
      </c>
    </row>
    <row r="195" spans="2:16" ht="15" hidden="1" customHeight="1" x14ac:dyDescent="0.35">
      <c r="B195" s="250">
        <v>2</v>
      </c>
      <c r="C195" s="867"/>
      <c r="D195" s="867"/>
      <c r="E195" s="867"/>
      <c r="F195" s="867"/>
      <c r="G195" s="867"/>
      <c r="H195" s="868"/>
      <c r="I195" s="208"/>
      <c r="J195" s="168"/>
      <c r="K195" s="186">
        <f>N195-L195-M195</f>
        <v>0</v>
      </c>
      <c r="L195" s="168"/>
      <c r="M195" s="168"/>
      <c r="N195" s="186">
        <f>I195*J195</f>
        <v>0</v>
      </c>
    </row>
    <row r="196" spans="2:16" ht="15" hidden="1" customHeight="1" x14ac:dyDescent="0.35">
      <c r="B196" s="250">
        <v>3</v>
      </c>
      <c r="C196" s="867"/>
      <c r="D196" s="867"/>
      <c r="E196" s="867"/>
      <c r="F196" s="867"/>
      <c r="G196" s="867"/>
      <c r="H196" s="868"/>
      <c r="I196" s="208"/>
      <c r="J196" s="168"/>
      <c r="K196" s="186">
        <f>N196-L196-M196</f>
        <v>0</v>
      </c>
      <c r="L196" s="168"/>
      <c r="M196" s="168"/>
      <c r="N196" s="186">
        <f>I196*J196</f>
        <v>0</v>
      </c>
    </row>
    <row r="197" spans="2:16" ht="15" hidden="1" customHeight="1" x14ac:dyDescent="0.35">
      <c r="B197" s="244"/>
      <c r="C197" s="821" t="s">
        <v>522</v>
      </c>
      <c r="D197" s="821"/>
      <c r="E197" s="821"/>
      <c r="F197" s="821"/>
      <c r="G197" s="821"/>
      <c r="H197" s="821"/>
      <c r="I197" s="821"/>
      <c r="J197" s="822"/>
      <c r="K197" s="186">
        <f>SUM(K194:K196)</f>
        <v>0</v>
      </c>
      <c r="L197" s="186">
        <f>SUM(L194:L196)</f>
        <v>0</v>
      </c>
      <c r="M197" s="186">
        <f>SUM(M194:M196)</f>
        <v>0</v>
      </c>
      <c r="N197" s="186">
        <f>SUM(N194:N196)</f>
        <v>0</v>
      </c>
    </row>
    <row r="198" spans="2:16" ht="15" hidden="1" customHeight="1" x14ac:dyDescent="0.35">
      <c r="B198" s="823" t="s">
        <v>526</v>
      </c>
      <c r="C198" s="871"/>
      <c r="D198" s="871"/>
      <c r="E198" s="871"/>
      <c r="F198" s="871"/>
      <c r="G198" s="871"/>
      <c r="H198" s="872"/>
      <c r="I198" s="232" t="s">
        <v>55</v>
      </c>
      <c r="J198" s="232" t="s">
        <v>540</v>
      </c>
      <c r="K198" s="233" t="s">
        <v>1206</v>
      </c>
      <c r="L198" s="180" t="s">
        <v>582</v>
      </c>
      <c r="M198" s="180" t="s">
        <v>583</v>
      </c>
      <c r="N198" s="181" t="s">
        <v>539</v>
      </c>
      <c r="P198" s="74"/>
    </row>
    <row r="199" spans="2:16" ht="15" hidden="1" customHeight="1" x14ac:dyDescent="0.35">
      <c r="B199" s="250">
        <v>1</v>
      </c>
      <c r="C199" s="867"/>
      <c r="D199" s="867"/>
      <c r="E199" s="867"/>
      <c r="F199" s="867"/>
      <c r="G199" s="867"/>
      <c r="H199" s="868"/>
      <c r="I199" s="208"/>
      <c r="J199" s="168"/>
      <c r="K199" s="186">
        <f>N199-L199-M199</f>
        <v>0</v>
      </c>
      <c r="L199" s="168"/>
      <c r="M199" s="168"/>
      <c r="N199" s="186">
        <f>I199*J199</f>
        <v>0</v>
      </c>
    </row>
    <row r="200" spans="2:16" ht="15" hidden="1" customHeight="1" x14ac:dyDescent="0.35">
      <c r="B200" s="250">
        <v>2</v>
      </c>
      <c r="C200" s="867"/>
      <c r="D200" s="867"/>
      <c r="E200" s="867"/>
      <c r="F200" s="867"/>
      <c r="G200" s="867"/>
      <c r="H200" s="868"/>
      <c r="I200" s="208"/>
      <c r="J200" s="168"/>
      <c r="K200" s="186">
        <f>N200-L200-M200</f>
        <v>0</v>
      </c>
      <c r="L200" s="168"/>
      <c r="M200" s="168"/>
      <c r="N200" s="186">
        <f>I200*J200</f>
        <v>0</v>
      </c>
    </row>
    <row r="201" spans="2:16" ht="15" hidden="1" customHeight="1" x14ac:dyDescent="0.35">
      <c r="B201" s="250">
        <v>3</v>
      </c>
      <c r="C201" s="867"/>
      <c r="D201" s="867"/>
      <c r="E201" s="867"/>
      <c r="F201" s="867"/>
      <c r="G201" s="867"/>
      <c r="H201" s="868"/>
      <c r="I201" s="208"/>
      <c r="J201" s="168"/>
      <c r="K201" s="186">
        <f>N201-L201-M201</f>
        <v>0</v>
      </c>
      <c r="L201" s="168"/>
      <c r="M201" s="168"/>
      <c r="N201" s="186">
        <f>I201*J201</f>
        <v>0</v>
      </c>
    </row>
    <row r="202" spans="2:16" ht="15" hidden="1" customHeight="1" x14ac:dyDescent="0.35">
      <c r="B202" s="244"/>
      <c r="C202" s="821" t="s">
        <v>526</v>
      </c>
      <c r="D202" s="821"/>
      <c r="E202" s="821"/>
      <c r="F202" s="821"/>
      <c r="G202" s="821"/>
      <c r="H202" s="821"/>
      <c r="I202" s="821"/>
      <c r="J202" s="822"/>
      <c r="K202" s="186">
        <f>SUM(K199:K201)</f>
        <v>0</v>
      </c>
      <c r="L202" s="186">
        <f>SUM(L199:L201)</f>
        <v>0</v>
      </c>
      <c r="M202" s="186">
        <f>SUM(M199:M201)</f>
        <v>0</v>
      </c>
      <c r="N202" s="186">
        <f>SUM(N199:N201)</f>
        <v>0</v>
      </c>
    </row>
    <row r="203" spans="2:16" ht="15" hidden="1" customHeight="1" x14ac:dyDescent="0.35">
      <c r="B203" s="244"/>
      <c r="C203" s="821" t="s">
        <v>523</v>
      </c>
      <c r="D203" s="821"/>
      <c r="E203" s="821"/>
      <c r="F203" s="821"/>
      <c r="G203" s="821"/>
      <c r="H203" s="821"/>
      <c r="I203" s="821"/>
      <c r="J203" s="822"/>
      <c r="K203" s="186">
        <f>Descarte!K122</f>
        <v>0</v>
      </c>
      <c r="L203" s="186">
        <f>Descarte!L122</f>
        <v>0</v>
      </c>
      <c r="M203" s="186">
        <f>Descarte!M122</f>
        <v>0</v>
      </c>
      <c r="N203" s="186">
        <f>Descarte!N122</f>
        <v>0</v>
      </c>
    </row>
    <row r="204" spans="2:16" ht="15" hidden="1" customHeight="1" x14ac:dyDescent="0.35">
      <c r="B204" s="244"/>
      <c r="C204" s="821" t="s">
        <v>524</v>
      </c>
      <c r="D204" s="821"/>
      <c r="E204" s="821"/>
      <c r="F204" s="821"/>
      <c r="G204" s="821"/>
      <c r="H204" s="821"/>
      <c r="I204" s="821"/>
      <c r="J204" s="822"/>
      <c r="K204" s="186">
        <f>'M&amp;V'!M734</f>
        <v>0</v>
      </c>
      <c r="L204" s="186">
        <f>'M&amp;V'!N734</f>
        <v>0</v>
      </c>
      <c r="M204" s="186">
        <f>'M&amp;V'!O734</f>
        <v>0</v>
      </c>
      <c r="N204" s="186">
        <f>'M&amp;V'!P734</f>
        <v>0</v>
      </c>
    </row>
    <row r="205" spans="2:16" ht="15" hidden="1" customHeight="1" x14ac:dyDescent="0.35">
      <c r="B205" s="823" t="s">
        <v>520</v>
      </c>
      <c r="C205" s="871"/>
      <c r="D205" s="871"/>
      <c r="E205" s="871"/>
      <c r="F205" s="871"/>
      <c r="G205" s="871"/>
      <c r="H205" s="872"/>
      <c r="I205" s="232" t="s">
        <v>55</v>
      </c>
      <c r="J205" s="232" t="s">
        <v>540</v>
      </c>
      <c r="K205" s="233" t="s">
        <v>1206</v>
      </c>
      <c r="L205" s="180" t="s">
        <v>582</v>
      </c>
      <c r="M205" s="180" t="s">
        <v>583</v>
      </c>
      <c r="N205" s="181" t="s">
        <v>539</v>
      </c>
      <c r="P205" s="74"/>
    </row>
    <row r="206" spans="2:16" ht="15" hidden="1" customHeight="1" x14ac:dyDescent="0.35">
      <c r="B206" s="250">
        <v>1</v>
      </c>
      <c r="C206" s="867"/>
      <c r="D206" s="867"/>
      <c r="E206" s="867"/>
      <c r="F206" s="867"/>
      <c r="G206" s="867"/>
      <c r="H206" s="868"/>
      <c r="I206" s="208"/>
      <c r="J206" s="168"/>
      <c r="K206" s="186">
        <f>N206-L206-M206</f>
        <v>0</v>
      </c>
      <c r="L206" s="168"/>
      <c r="M206" s="168"/>
      <c r="N206" s="186">
        <f>I206*J206</f>
        <v>0</v>
      </c>
    </row>
    <row r="207" spans="2:16" ht="15" hidden="1" customHeight="1" x14ac:dyDescent="0.35">
      <c r="B207" s="250">
        <v>2</v>
      </c>
      <c r="C207" s="867"/>
      <c r="D207" s="867"/>
      <c r="E207" s="867"/>
      <c r="F207" s="867"/>
      <c r="G207" s="867"/>
      <c r="H207" s="868"/>
      <c r="I207" s="208"/>
      <c r="J207" s="168"/>
      <c r="K207" s="186">
        <f>N207-L207-M207</f>
        <v>0</v>
      </c>
      <c r="L207" s="168"/>
      <c r="M207" s="168"/>
      <c r="N207" s="186">
        <f>I207*J207</f>
        <v>0</v>
      </c>
    </row>
    <row r="208" spans="2:16" ht="15" hidden="1" customHeight="1" x14ac:dyDescent="0.35">
      <c r="B208" s="250">
        <v>3</v>
      </c>
      <c r="C208" s="867"/>
      <c r="D208" s="867"/>
      <c r="E208" s="867"/>
      <c r="F208" s="867"/>
      <c r="G208" s="867"/>
      <c r="H208" s="868"/>
      <c r="I208" s="208"/>
      <c r="J208" s="168"/>
      <c r="K208" s="186">
        <f>N208-L208-M208</f>
        <v>0</v>
      </c>
      <c r="L208" s="168"/>
      <c r="M208" s="168"/>
      <c r="N208" s="186">
        <f>I208*J208</f>
        <v>0</v>
      </c>
    </row>
    <row r="209" spans="2:14" ht="15" hidden="1" customHeight="1" x14ac:dyDescent="0.35">
      <c r="B209" s="244"/>
      <c r="C209" s="821" t="s">
        <v>520</v>
      </c>
      <c r="D209" s="821"/>
      <c r="E209" s="821"/>
      <c r="F209" s="821"/>
      <c r="G209" s="821"/>
      <c r="H209" s="821"/>
      <c r="I209" s="821"/>
      <c r="J209" s="822"/>
      <c r="K209" s="186">
        <f>SUM(K206:K208)</f>
        <v>0</v>
      </c>
      <c r="L209" s="186">
        <f>SUM(L206:L208)</f>
        <v>0</v>
      </c>
      <c r="M209" s="186">
        <f>SUM(M206:M208)</f>
        <v>0</v>
      </c>
      <c r="N209" s="186">
        <f>SUM(N206:N208)</f>
        <v>0</v>
      </c>
    </row>
    <row r="210" spans="2:14" ht="15" hidden="1" customHeight="1" x14ac:dyDescent="0.35">
      <c r="B210" s="251"/>
      <c r="C210" s="860" t="s">
        <v>590</v>
      </c>
      <c r="D210" s="860"/>
      <c r="E210" s="860"/>
      <c r="F210" s="860"/>
      <c r="G210" s="860"/>
      <c r="H210" s="860"/>
      <c r="I210" s="860"/>
      <c r="J210" s="861"/>
      <c r="K210" s="192">
        <f>SUM(K192,K197,K202:K204,K209)</f>
        <v>0</v>
      </c>
      <c r="L210" s="192">
        <f>SUM(L192,L197,L202:L204,L209)</f>
        <v>0</v>
      </c>
      <c r="M210" s="192">
        <f>SUM(M192,M197,M202:M204,M209)</f>
        <v>0</v>
      </c>
      <c r="N210" s="192">
        <f>SUM(N192,N197,N202:N204,N209)</f>
        <v>0</v>
      </c>
    </row>
    <row r="211" spans="2:14" ht="15" hidden="1" customHeight="1" x14ac:dyDescent="0.35">
      <c r="B211" s="252"/>
      <c r="C211" s="810" t="s">
        <v>1015</v>
      </c>
      <c r="D211" s="810"/>
      <c r="E211" s="810"/>
      <c r="F211" s="810"/>
      <c r="G211" s="810"/>
      <c r="H211" s="810"/>
      <c r="I211" s="810"/>
      <c r="J211" s="811"/>
      <c r="K211" s="243">
        <f>SUM(K189,K210)</f>
        <v>0</v>
      </c>
      <c r="L211" s="243">
        <f>SUM(L189,L210)</f>
        <v>0</v>
      </c>
      <c r="M211" s="243">
        <f>SUM(M189,M210)</f>
        <v>0</v>
      </c>
      <c r="N211" s="243">
        <f>SUM(N189,N210)</f>
        <v>0</v>
      </c>
    </row>
  </sheetData>
  <sheetProtection algorithmName="SHA-512" hashValue="W60bJQzmEGaHZqUgA8KQ7rfM90yld0i4BY926Jo2SYKHASMTRrLQjEcfP47yGHCp0uV/CWQLIlnUVnjlOPistg==" saltValue="lg0BWmh2NN0RTyp4v+qGZw==" spinCount="100000" sheet="1" objects="1" scenarios="1"/>
  <mergeCells count="348">
    <mergeCell ref="B190:N190"/>
    <mergeCell ref="C211:J211"/>
    <mergeCell ref="C206:H206"/>
    <mergeCell ref="C207:H207"/>
    <mergeCell ref="C208:H208"/>
    <mergeCell ref="C209:J209"/>
    <mergeCell ref="C210:J210"/>
    <mergeCell ref="C192:J192"/>
    <mergeCell ref="C197:J197"/>
    <mergeCell ref="C200:H200"/>
    <mergeCell ref="C201:H201"/>
    <mergeCell ref="B191:J191"/>
    <mergeCell ref="K191:N191"/>
    <mergeCell ref="C202:J202"/>
    <mergeCell ref="C203:J203"/>
    <mergeCell ref="C204:J204"/>
    <mergeCell ref="B205:H205"/>
    <mergeCell ref="B193:H193"/>
    <mergeCell ref="C194:H194"/>
    <mergeCell ref="C195:H195"/>
    <mergeCell ref="C196:H196"/>
    <mergeCell ref="B198:H198"/>
    <mergeCell ref="C199:H199"/>
    <mergeCell ref="B181:J181"/>
    <mergeCell ref="K181:N181"/>
    <mergeCell ref="C187:J187"/>
    <mergeCell ref="C188:J188"/>
    <mergeCell ref="C189:J189"/>
    <mergeCell ref="C182:J182"/>
    <mergeCell ref="B183:H183"/>
    <mergeCell ref="C184:H184"/>
    <mergeCell ref="C185:H185"/>
    <mergeCell ref="C186:H186"/>
    <mergeCell ref="B171:J171"/>
    <mergeCell ref="K171:N171"/>
    <mergeCell ref="C178:G178"/>
    <mergeCell ref="C179:J179"/>
    <mergeCell ref="C180:J180"/>
    <mergeCell ref="C172:J172"/>
    <mergeCell ref="B173:G173"/>
    <mergeCell ref="C174:G174"/>
    <mergeCell ref="C175:G175"/>
    <mergeCell ref="C176:G176"/>
    <mergeCell ref="C177:G177"/>
    <mergeCell ref="Q164:U164"/>
    <mergeCell ref="C169:G169"/>
    <mergeCell ref="Q169:U169"/>
    <mergeCell ref="C170:J170"/>
    <mergeCell ref="P170:V170"/>
    <mergeCell ref="C166:G166"/>
    <mergeCell ref="Q166:U166"/>
    <mergeCell ref="C167:G167"/>
    <mergeCell ref="Q167:U167"/>
    <mergeCell ref="C168:G168"/>
    <mergeCell ref="Q168:U168"/>
    <mergeCell ref="Q152:U152"/>
    <mergeCell ref="C165:G165"/>
    <mergeCell ref="Q165:U165"/>
    <mergeCell ref="C154:G154"/>
    <mergeCell ref="Q154:U15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C153:G153"/>
    <mergeCell ref="Q153:U153"/>
    <mergeCell ref="C134:J134"/>
    <mergeCell ref="C135:J135"/>
    <mergeCell ref="B130:H130"/>
    <mergeCell ref="C131:H131"/>
    <mergeCell ref="C132:H132"/>
    <mergeCell ref="C133:H133"/>
    <mergeCell ref="K147:N147"/>
    <mergeCell ref="C136:J136"/>
    <mergeCell ref="B137:H137"/>
    <mergeCell ref="C138:H138"/>
    <mergeCell ref="C139:H139"/>
    <mergeCell ref="C140:H140"/>
    <mergeCell ref="C141:J141"/>
    <mergeCell ref="B148:G148"/>
    <mergeCell ref="P148:U148"/>
    <mergeCell ref="C149:G149"/>
    <mergeCell ref="Q149:U149"/>
    <mergeCell ref="C150:G150"/>
    <mergeCell ref="Q150:U150"/>
    <mergeCell ref="C151:G151"/>
    <mergeCell ref="Q151:U151"/>
    <mergeCell ref="C152:G152"/>
    <mergeCell ref="B129:J129"/>
    <mergeCell ref="K129:N129"/>
    <mergeCell ref="P147:X147"/>
    <mergeCell ref="C142:J142"/>
    <mergeCell ref="C143:J143"/>
    <mergeCell ref="B145:N145"/>
    <mergeCell ref="B146:N146"/>
    <mergeCell ref="P145:Y145"/>
    <mergeCell ref="P146:Y146"/>
    <mergeCell ref="B147:J147"/>
    <mergeCell ref="C127:J127"/>
    <mergeCell ref="B121:H121"/>
    <mergeCell ref="C122:H122"/>
    <mergeCell ref="B120:J120"/>
    <mergeCell ref="K120:N120"/>
    <mergeCell ref="B128:N128"/>
    <mergeCell ref="C115:G115"/>
    <mergeCell ref="C116:G116"/>
    <mergeCell ref="C123:H123"/>
    <mergeCell ref="C124:H124"/>
    <mergeCell ref="C125:J125"/>
    <mergeCell ref="C126:J126"/>
    <mergeCell ref="C113:G113"/>
    <mergeCell ref="C114:G114"/>
    <mergeCell ref="K108:N109"/>
    <mergeCell ref="C117:G117"/>
    <mergeCell ref="C118:J118"/>
    <mergeCell ref="C119:J119"/>
    <mergeCell ref="B110:G110"/>
    <mergeCell ref="C111:G111"/>
    <mergeCell ref="C112:G112"/>
    <mergeCell ref="B108:J109"/>
    <mergeCell ref="C107:J107"/>
    <mergeCell ref="P107:V107"/>
    <mergeCell ref="C104:G104"/>
    <mergeCell ref="Q104:U104"/>
    <mergeCell ref="C105:G105"/>
    <mergeCell ref="Q105:U105"/>
    <mergeCell ref="C106:G106"/>
    <mergeCell ref="C61:G61"/>
    <mergeCell ref="Q61:U61"/>
    <mergeCell ref="C87:G87"/>
    <mergeCell ref="C86:G86"/>
    <mergeCell ref="C85:G85"/>
    <mergeCell ref="Q106:U106"/>
    <mergeCell ref="C103:G103"/>
    <mergeCell ref="Q103:U103"/>
    <mergeCell ref="C88:G88"/>
    <mergeCell ref="Q88:U88"/>
    <mergeCell ref="C89:G89"/>
    <mergeCell ref="Q89:U89"/>
    <mergeCell ref="C100:G100"/>
    <mergeCell ref="Q100:U100"/>
    <mergeCell ref="C101:G101"/>
    <mergeCell ref="Q101:U101"/>
    <mergeCell ref="C83:G83"/>
    <mergeCell ref="C15:G15"/>
    <mergeCell ref="P4:X4"/>
    <mergeCell ref="B5:G5"/>
    <mergeCell ref="P5:U5"/>
    <mergeCell ref="C6:G6"/>
    <mergeCell ref="C102:G102"/>
    <mergeCell ref="Q102:U102"/>
    <mergeCell ref="Q87:U87"/>
    <mergeCell ref="C60:G60"/>
    <mergeCell ref="Q60:U60"/>
    <mergeCell ref="C59:G59"/>
    <mergeCell ref="Q59:U59"/>
    <mergeCell ref="C7:G7"/>
    <mergeCell ref="C8:G8"/>
    <mergeCell ref="C9:G9"/>
    <mergeCell ref="C10:G10"/>
    <mergeCell ref="C11:G11"/>
    <mergeCell ref="C12:G12"/>
    <mergeCell ref="C13:G13"/>
    <mergeCell ref="C14:G14"/>
    <mergeCell ref="C79:G79"/>
    <mergeCell ref="C80:G80"/>
    <mergeCell ref="C81:G81"/>
    <mergeCell ref="C82:G82"/>
    <mergeCell ref="B2:N2"/>
    <mergeCell ref="B3:N3"/>
    <mergeCell ref="P2:Y2"/>
    <mergeCell ref="P3:Y3"/>
    <mergeCell ref="B4:J4"/>
    <mergeCell ref="K4:N4"/>
    <mergeCell ref="C62:G62"/>
    <mergeCell ref="Q62:U62"/>
    <mergeCell ref="Q86:U86"/>
    <mergeCell ref="Q82:U82"/>
    <mergeCell ref="Q83:U83"/>
    <mergeCell ref="Q84:U84"/>
    <mergeCell ref="Q76:U76"/>
    <mergeCell ref="Q77:U77"/>
    <mergeCell ref="C84:G84"/>
    <mergeCell ref="C75:G75"/>
    <mergeCell ref="C76:G76"/>
    <mergeCell ref="C77:G77"/>
    <mergeCell ref="Q85:U85"/>
    <mergeCell ref="Q6:U6"/>
    <mergeCell ref="C57:G57"/>
    <mergeCell ref="Q57:U57"/>
    <mergeCell ref="C58:G58"/>
    <mergeCell ref="Q58:U58"/>
    <mergeCell ref="C99:G99"/>
    <mergeCell ref="Q63:U63"/>
    <mergeCell ref="Q64:U64"/>
    <mergeCell ref="Q65:U65"/>
    <mergeCell ref="Q66:U66"/>
    <mergeCell ref="Q67:U67"/>
    <mergeCell ref="Q68:U68"/>
    <mergeCell ref="Q69:U69"/>
    <mergeCell ref="Q70:U70"/>
    <mergeCell ref="Q71:U71"/>
    <mergeCell ref="Q94:U94"/>
    <mergeCell ref="Q95:U95"/>
    <mergeCell ref="Q96:U96"/>
    <mergeCell ref="Q97:U97"/>
    <mergeCell ref="Q98:U98"/>
    <mergeCell ref="Q99:U99"/>
    <mergeCell ref="C98:G98"/>
    <mergeCell ref="C92:G92"/>
    <mergeCell ref="C93:G93"/>
    <mergeCell ref="C94:G94"/>
    <mergeCell ref="C95:G95"/>
    <mergeCell ref="C96:G96"/>
    <mergeCell ref="C97:G97"/>
    <mergeCell ref="Q90:U90"/>
    <mergeCell ref="Q25:U25"/>
    <mergeCell ref="C43:G43"/>
    <mergeCell ref="C44:G44"/>
    <mergeCell ref="C45:G45"/>
    <mergeCell ref="C46:G46"/>
    <mergeCell ref="C47:G47"/>
    <mergeCell ref="C54:G54"/>
    <mergeCell ref="C55:G55"/>
    <mergeCell ref="Q79:U79"/>
    <mergeCell ref="C78:G78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Q78:U78"/>
    <mergeCell ref="Q26:U26"/>
    <mergeCell ref="Q91:U91"/>
    <mergeCell ref="Q92:U92"/>
    <mergeCell ref="Q93:U93"/>
    <mergeCell ref="Q72:U72"/>
    <mergeCell ref="Q73:U73"/>
    <mergeCell ref="Q74:U74"/>
    <mergeCell ref="Q75:U75"/>
    <mergeCell ref="C30:G30"/>
    <mergeCell ref="C31:G31"/>
    <mergeCell ref="C32:G32"/>
    <mergeCell ref="C33:G33"/>
    <mergeCell ref="C41:G41"/>
    <mergeCell ref="C42:G42"/>
    <mergeCell ref="Q80:U80"/>
    <mergeCell ref="Q81:U81"/>
    <mergeCell ref="C90:G90"/>
    <mergeCell ref="C91:G91"/>
    <mergeCell ref="C56:G56"/>
    <mergeCell ref="C48:G48"/>
    <mergeCell ref="C49:G49"/>
    <mergeCell ref="C50:G50"/>
    <mergeCell ref="C51:G51"/>
    <mergeCell ref="Q42:U42"/>
    <mergeCell ref="Q43:U43"/>
    <mergeCell ref="C17:G17"/>
    <mergeCell ref="C18:G18"/>
    <mergeCell ref="C19:G19"/>
    <mergeCell ref="C20:G20"/>
    <mergeCell ref="C21:G21"/>
    <mergeCell ref="C38:G38"/>
    <mergeCell ref="C39:G39"/>
    <mergeCell ref="C40:G40"/>
    <mergeCell ref="C25:G25"/>
    <mergeCell ref="C26:G26"/>
    <mergeCell ref="C27:G27"/>
    <mergeCell ref="C28:G28"/>
    <mergeCell ref="C29:G29"/>
    <mergeCell ref="C34:G34"/>
    <mergeCell ref="C35:G35"/>
    <mergeCell ref="C36:G36"/>
    <mergeCell ref="C37:G37"/>
    <mergeCell ref="C22:G22"/>
    <mergeCell ref="C23:G23"/>
    <mergeCell ref="C24:G24"/>
    <mergeCell ref="Q7:U7"/>
    <mergeCell ref="Q8:U8"/>
    <mergeCell ref="Q9:U9"/>
    <mergeCell ref="Q10:U10"/>
    <mergeCell ref="Q11:U11"/>
    <mergeCell ref="Q12:U12"/>
    <mergeCell ref="Q34:U34"/>
    <mergeCell ref="C52:G52"/>
    <mergeCell ref="C53:G53"/>
    <mergeCell ref="Q41:U41"/>
    <mergeCell ref="Q53:U53"/>
    <mergeCell ref="Q19:U19"/>
    <mergeCell ref="Q20:U20"/>
    <mergeCell ref="Q21:U21"/>
    <mergeCell ref="Q22:U22"/>
    <mergeCell ref="Q23:U23"/>
    <mergeCell ref="Q24:U24"/>
    <mergeCell ref="Q13:U13"/>
    <mergeCell ref="Q14:U14"/>
    <mergeCell ref="Q15:U15"/>
    <mergeCell ref="Q16:U16"/>
    <mergeCell ref="Q17:U17"/>
    <mergeCell ref="Q18:U18"/>
    <mergeCell ref="C16:G16"/>
    <mergeCell ref="Q27:U27"/>
    <mergeCell ref="Q28:U28"/>
    <mergeCell ref="Q29:U29"/>
    <mergeCell ref="Q30:U30"/>
    <mergeCell ref="Q31:U31"/>
    <mergeCell ref="Q32:U32"/>
    <mergeCell ref="Q33:U33"/>
    <mergeCell ref="Q50:U50"/>
    <mergeCell ref="Q51:U51"/>
    <mergeCell ref="Q56:U56"/>
    <mergeCell ref="Q44:U44"/>
    <mergeCell ref="Q45:U45"/>
    <mergeCell ref="Q46:U46"/>
    <mergeCell ref="Q47:U47"/>
    <mergeCell ref="Q48:U48"/>
    <mergeCell ref="Q49:U49"/>
    <mergeCell ref="Q52:U52"/>
    <mergeCell ref="Q35:U35"/>
    <mergeCell ref="Q36:U36"/>
    <mergeCell ref="Q37:U37"/>
    <mergeCell ref="Q38:U38"/>
    <mergeCell ref="Q39:U39"/>
    <mergeCell ref="Q40:U40"/>
    <mergeCell ref="Q54:U54"/>
    <mergeCell ref="Q55:U55"/>
  </mergeCells>
  <conditionalFormatting sqref="K6:K107 K111:K119 L118:N118 K122:K127 K131:K136 L136:N136 K138:K143 L143:N143 K149:K170 K172 K174:K180 K182 K184:K189 K192 K194:K197 K199:K204 K206:K211">
    <cfRule type="cellIs" dxfId="66" priority="1" operator="lessThan">
      <formula>0</formula>
    </cfRule>
  </conditionalFormatting>
  <conditionalFormatting sqref="R109:R110">
    <cfRule type="expression" dxfId="65" priority="4">
      <formula>AND(R109&lt;=#REF!,R109&gt;0)</formula>
    </cfRule>
    <cfRule type="expression" dxfId="64" priority="5">
      <formula>OR(R109&gt;#REF!,R109&lt;0)</formula>
    </cfRule>
  </conditionalFormatting>
  <conditionalFormatting sqref="R172:R173">
    <cfRule type="expression" dxfId="63" priority="2">
      <formula>AND(R172&lt;=#REF!,R172&gt;0)</formula>
    </cfRule>
    <cfRule type="expression" dxfId="62" priority="3">
      <formula>OR(R172&gt;#REF!,R172&lt;0)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131:IV135 A144:IV148 A142:J142 O142:IV142 A122:IV125 O108:IV109 A107:W107 A6:G6 A106:J106 A110:K110 A108:B108 K108 A109 A120 C120:IV120 A127:IV129 A126:B126 D126:J126 O126:IV126 K6:V6 A119:IV119 D111:IV111 A111:B114 H112:J114 X6:IV6 A57:A60 Z100:IV106 A85:A89 Z85:IV89 A100:A105 L106:M106 O106:U106 O100:O105 O85:O89 A61:A62 Z57:IV62 A117 C117:J117 L112:M114 L117:M117 O112:IV114 O117:IV117 A118:J118 O118:IV118 A138:IV141 A136:J136 O136:IV136 O57:O60 O61:O62 A5:K5 N5:IV5 N110:IV110 A121:K121 N121:IV121 A130:K130 N130:IV130 A137:K137 N137:IV137 A143:J143 O143:IV143 Z107:IV107 A170:IV65536 A149:V149 X149:IV149 A150:V169 X150:IV169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/>
  <dimension ref="A1:DC106"/>
  <sheetViews>
    <sheetView zoomScale="90" zoomScaleNormal="90" workbookViewId="0">
      <selection activeCell="Z6" sqref="Z6"/>
    </sheetView>
  </sheetViews>
  <sheetFormatPr defaultColWidth="9.1796875" defaultRowHeight="14.5" x14ac:dyDescent="0.35"/>
  <cols>
    <col min="1" max="1" width="3.7265625" style="78" customWidth="1"/>
    <col min="2" max="2" width="3.7265625" style="110" customWidth="1"/>
    <col min="3" max="3" width="40.7265625" style="78" customWidth="1"/>
    <col min="4" max="4" width="11.7265625" style="78" customWidth="1"/>
    <col min="5" max="5" width="9.81640625" style="253" bestFit="1" customWidth="1"/>
    <col min="6" max="6" width="9.81640625" style="254" bestFit="1" customWidth="1"/>
    <col min="7" max="8" width="13.54296875" style="78" bestFit="1" customWidth="1"/>
    <col min="9" max="107" width="11.7265625" style="78" customWidth="1"/>
    <col min="108" max="16384" width="9.1796875" style="78"/>
  </cols>
  <sheetData>
    <row r="1" spans="1:107" x14ac:dyDescent="0.35">
      <c r="A1" s="53"/>
    </row>
    <row r="2" spans="1:107" ht="15" customHeight="1" x14ac:dyDescent="0.35">
      <c r="B2" s="766" t="s">
        <v>971</v>
      </c>
      <c r="C2" s="767"/>
      <c r="D2" s="767"/>
      <c r="E2" s="767"/>
      <c r="F2" s="767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</row>
    <row r="3" spans="1:107" s="110" customFormat="1" ht="15" customHeight="1" x14ac:dyDescent="0.35">
      <c r="B3" s="256"/>
      <c r="C3" s="257"/>
      <c r="D3" s="257"/>
      <c r="E3" s="257"/>
      <c r="F3" s="258"/>
      <c r="G3" s="259" t="s">
        <v>51</v>
      </c>
      <c r="H3" s="260" t="s">
        <v>591</v>
      </c>
      <c r="I3" s="260" t="s">
        <v>592</v>
      </c>
      <c r="J3" s="260" t="s">
        <v>593</v>
      </c>
      <c r="K3" s="260" t="s">
        <v>594</v>
      </c>
      <c r="L3" s="260" t="s">
        <v>595</v>
      </c>
      <c r="M3" s="260" t="s">
        <v>596</v>
      </c>
      <c r="N3" s="260" t="s">
        <v>597</v>
      </c>
      <c r="O3" s="260" t="s">
        <v>598</v>
      </c>
      <c r="P3" s="260" t="s">
        <v>599</v>
      </c>
      <c r="Q3" s="260" t="s">
        <v>600</v>
      </c>
      <c r="R3" s="260" t="s">
        <v>601</v>
      </c>
      <c r="S3" s="260" t="s">
        <v>602</v>
      </c>
      <c r="T3" s="260" t="s">
        <v>603</v>
      </c>
      <c r="U3" s="260" t="s">
        <v>604</v>
      </c>
      <c r="V3" s="260" t="s">
        <v>605</v>
      </c>
      <c r="W3" s="260" t="s">
        <v>606</v>
      </c>
      <c r="X3" s="260" t="s">
        <v>607</v>
      </c>
      <c r="Y3" s="260" t="s">
        <v>608</v>
      </c>
      <c r="Z3" s="260" t="s">
        <v>609</v>
      </c>
      <c r="AA3" s="260" t="s">
        <v>610</v>
      </c>
      <c r="AB3" s="260" t="s">
        <v>1613</v>
      </c>
      <c r="AC3" s="260" t="s">
        <v>1614</v>
      </c>
      <c r="AD3" s="260" t="s">
        <v>1615</v>
      </c>
      <c r="AE3" s="260" t="s">
        <v>1616</v>
      </c>
      <c r="AF3" s="260" t="s">
        <v>1617</v>
      </c>
      <c r="AG3" s="260" t="s">
        <v>1618</v>
      </c>
      <c r="AH3" s="260" t="s">
        <v>1619</v>
      </c>
      <c r="AI3" s="260" t="s">
        <v>1620</v>
      </c>
      <c r="AJ3" s="260" t="s">
        <v>1621</v>
      </c>
      <c r="AK3" s="260" t="s">
        <v>1622</v>
      </c>
      <c r="AL3" s="260" t="s">
        <v>1623</v>
      </c>
      <c r="AM3" s="260" t="s">
        <v>1624</v>
      </c>
      <c r="AN3" s="260" t="s">
        <v>1625</v>
      </c>
      <c r="AO3" s="260" t="s">
        <v>1626</v>
      </c>
      <c r="AP3" s="260" t="s">
        <v>1627</v>
      </c>
      <c r="AQ3" s="260" t="s">
        <v>1628</v>
      </c>
      <c r="AR3" s="260" t="s">
        <v>1629</v>
      </c>
      <c r="AS3" s="260" t="s">
        <v>1630</v>
      </c>
      <c r="AT3" s="260" t="s">
        <v>1631</v>
      </c>
      <c r="AU3" s="260" t="s">
        <v>1632</v>
      </c>
      <c r="AV3" s="260" t="s">
        <v>1633</v>
      </c>
      <c r="AW3" s="260" t="s">
        <v>1634</v>
      </c>
      <c r="AX3" s="260" t="s">
        <v>1635</v>
      </c>
      <c r="AY3" s="260" t="s">
        <v>1636</v>
      </c>
      <c r="AZ3" s="260" t="s">
        <v>1637</v>
      </c>
      <c r="BA3" s="260" t="s">
        <v>1638</v>
      </c>
      <c r="BB3" s="260" t="s">
        <v>1639</v>
      </c>
      <c r="BC3" s="260" t="s">
        <v>1640</v>
      </c>
      <c r="BD3" s="260" t="s">
        <v>1641</v>
      </c>
      <c r="BE3" s="260" t="s">
        <v>1642</v>
      </c>
      <c r="BF3" s="260" t="s">
        <v>1643</v>
      </c>
      <c r="BG3" s="260" t="s">
        <v>1644</v>
      </c>
      <c r="BH3" s="260" t="s">
        <v>1645</v>
      </c>
      <c r="BI3" s="260" t="s">
        <v>1646</v>
      </c>
      <c r="BJ3" s="260" t="s">
        <v>1647</v>
      </c>
      <c r="BK3" s="260" t="s">
        <v>1648</v>
      </c>
      <c r="BL3" s="260" t="s">
        <v>1649</v>
      </c>
      <c r="BM3" s="260" t="s">
        <v>1650</v>
      </c>
      <c r="BN3" s="260" t="s">
        <v>1651</v>
      </c>
      <c r="BO3" s="260" t="s">
        <v>1652</v>
      </c>
      <c r="BP3" s="260" t="s">
        <v>1653</v>
      </c>
      <c r="BQ3" s="260" t="s">
        <v>1654</v>
      </c>
      <c r="BR3" s="260" t="s">
        <v>1655</v>
      </c>
      <c r="BS3" s="260" t="s">
        <v>1656</v>
      </c>
      <c r="BT3" s="260" t="s">
        <v>1657</v>
      </c>
      <c r="BU3" s="260" t="s">
        <v>1658</v>
      </c>
      <c r="BV3" s="260" t="s">
        <v>1659</v>
      </c>
      <c r="BW3" s="260" t="s">
        <v>1660</v>
      </c>
      <c r="BX3" s="260" t="s">
        <v>1661</v>
      </c>
      <c r="BY3" s="260" t="s">
        <v>1662</v>
      </c>
      <c r="BZ3" s="260" t="s">
        <v>1663</v>
      </c>
      <c r="CA3" s="260" t="s">
        <v>1664</v>
      </c>
      <c r="CB3" s="260" t="s">
        <v>1665</v>
      </c>
      <c r="CC3" s="260" t="s">
        <v>1666</v>
      </c>
      <c r="CD3" s="260" t="s">
        <v>1667</v>
      </c>
      <c r="CE3" s="260" t="s">
        <v>1668</v>
      </c>
      <c r="CF3" s="260" t="s">
        <v>1669</v>
      </c>
      <c r="CG3" s="260" t="s">
        <v>1670</v>
      </c>
      <c r="CH3" s="260" t="s">
        <v>1671</v>
      </c>
      <c r="CI3" s="260" t="s">
        <v>1672</v>
      </c>
      <c r="CJ3" s="260" t="s">
        <v>1673</v>
      </c>
      <c r="CK3" s="260" t="s">
        <v>1674</v>
      </c>
      <c r="CL3" s="260" t="s">
        <v>1675</v>
      </c>
      <c r="CM3" s="260" t="s">
        <v>1676</v>
      </c>
      <c r="CN3" s="260" t="s">
        <v>1677</v>
      </c>
      <c r="CO3" s="260" t="s">
        <v>1678</v>
      </c>
      <c r="CP3" s="260" t="s">
        <v>1679</v>
      </c>
      <c r="CQ3" s="260" t="s">
        <v>1680</v>
      </c>
      <c r="CR3" s="260" t="s">
        <v>1681</v>
      </c>
      <c r="CS3" s="260" t="s">
        <v>1682</v>
      </c>
      <c r="CT3" s="260" t="s">
        <v>1683</v>
      </c>
      <c r="CU3" s="260" t="s">
        <v>1684</v>
      </c>
      <c r="CV3" s="260" t="s">
        <v>1685</v>
      </c>
      <c r="CW3" s="260" t="s">
        <v>1686</v>
      </c>
      <c r="CX3" s="260" t="s">
        <v>1687</v>
      </c>
      <c r="CY3" s="260" t="s">
        <v>1688</v>
      </c>
      <c r="CZ3" s="260" t="s">
        <v>1689</v>
      </c>
      <c r="DA3" s="260" t="s">
        <v>1690</v>
      </c>
      <c r="DB3" s="260" t="s">
        <v>1691</v>
      </c>
      <c r="DC3" s="260" t="s">
        <v>1692</v>
      </c>
    </row>
    <row r="4" spans="1:107" s="110" customFormat="1" ht="15" customHeight="1" x14ac:dyDescent="0.35">
      <c r="B4" s="256">
        <v>1</v>
      </c>
      <c r="C4" s="354" t="s">
        <v>3028</v>
      </c>
      <c r="D4" s="257"/>
      <c r="E4" s="257"/>
      <c r="F4" s="258"/>
      <c r="G4" s="259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</row>
    <row r="5" spans="1:107" ht="15" customHeight="1" x14ac:dyDescent="0.35">
      <c r="B5" s="256">
        <v>2</v>
      </c>
      <c r="C5" s="261" t="s">
        <v>122</v>
      </c>
      <c r="D5" s="261"/>
      <c r="E5" s="262"/>
      <c r="F5" s="263"/>
      <c r="G5" s="264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</row>
    <row r="6" spans="1:107" ht="15" customHeight="1" x14ac:dyDescent="0.35">
      <c r="B6" s="256">
        <v>3</v>
      </c>
      <c r="C6" s="261" t="s">
        <v>611</v>
      </c>
      <c r="D6" s="261"/>
      <c r="E6" s="267" t="s">
        <v>612</v>
      </c>
      <c r="F6" s="268" t="s">
        <v>867</v>
      </c>
      <c r="G6" s="271">
        <f>SUM(H6:DC6)</f>
        <v>0</v>
      </c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</row>
    <row r="7" spans="1:107" ht="15" customHeight="1" x14ac:dyDescent="0.35">
      <c r="B7" s="256">
        <v>4</v>
      </c>
      <c r="C7" s="261" t="s">
        <v>614</v>
      </c>
      <c r="D7" s="261"/>
      <c r="E7" s="267" t="s">
        <v>613</v>
      </c>
      <c r="F7" s="268" t="s">
        <v>1003</v>
      </c>
      <c r="G7" s="271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07" ht="15" customHeight="1" x14ac:dyDescent="0.35">
      <c r="B8" s="256">
        <v>5</v>
      </c>
      <c r="C8" s="261" t="s">
        <v>55</v>
      </c>
      <c r="D8" s="261"/>
      <c r="E8" s="267"/>
      <c r="F8" s="268" t="s">
        <v>868</v>
      </c>
      <c r="G8" s="271">
        <f>SUM(H8:DC8)</f>
        <v>0</v>
      </c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</row>
    <row r="9" spans="1:107" ht="15" customHeight="1" x14ac:dyDescent="0.35">
      <c r="B9" s="335">
        <v>6</v>
      </c>
      <c r="C9" s="261" t="s">
        <v>59</v>
      </c>
      <c r="D9" s="261"/>
      <c r="E9" s="267" t="s">
        <v>5</v>
      </c>
      <c r="F9" s="268" t="s">
        <v>615</v>
      </c>
      <c r="G9" s="280">
        <f>SUM(H9:DC9)</f>
        <v>0</v>
      </c>
      <c r="H9" s="272">
        <f>IF(H7=0,0,((H6*0.293*H8)/(1000*H7)))</f>
        <v>0</v>
      </c>
      <c r="I9" s="272">
        <f t="shared" ref="I9:Z9" si="0">IF(I7=0,0,((I6*0.293*I8)/(1000*I7)))</f>
        <v>0</v>
      </c>
      <c r="J9" s="272">
        <f t="shared" si="0"/>
        <v>0</v>
      </c>
      <c r="K9" s="272">
        <f t="shared" si="0"/>
        <v>0</v>
      </c>
      <c r="L9" s="272">
        <f t="shared" si="0"/>
        <v>0</v>
      </c>
      <c r="M9" s="272">
        <f t="shared" si="0"/>
        <v>0</v>
      </c>
      <c r="N9" s="272">
        <f t="shared" si="0"/>
        <v>0</v>
      </c>
      <c r="O9" s="272">
        <f t="shared" si="0"/>
        <v>0</v>
      </c>
      <c r="P9" s="272">
        <f t="shared" si="0"/>
        <v>0</v>
      </c>
      <c r="Q9" s="272">
        <f t="shared" si="0"/>
        <v>0</v>
      </c>
      <c r="R9" s="272">
        <f t="shared" si="0"/>
        <v>0</v>
      </c>
      <c r="S9" s="272">
        <f t="shared" si="0"/>
        <v>0</v>
      </c>
      <c r="T9" s="272">
        <f t="shared" si="0"/>
        <v>0</v>
      </c>
      <c r="U9" s="272">
        <f t="shared" si="0"/>
        <v>0</v>
      </c>
      <c r="V9" s="272">
        <f t="shared" si="0"/>
        <v>0</v>
      </c>
      <c r="W9" s="272">
        <f t="shared" si="0"/>
        <v>0</v>
      </c>
      <c r="X9" s="272">
        <f t="shared" si="0"/>
        <v>0</v>
      </c>
      <c r="Y9" s="272">
        <f t="shared" si="0"/>
        <v>0</v>
      </c>
      <c r="Z9" s="272">
        <f t="shared" si="0"/>
        <v>0</v>
      </c>
      <c r="AA9" s="272">
        <f t="shared" ref="AA9:CL9" si="1">IF(AA7=0,0,((AA6*0.293*AA8)/(1000*AA7)))</f>
        <v>0</v>
      </c>
      <c r="AB9" s="272">
        <f t="shared" si="1"/>
        <v>0</v>
      </c>
      <c r="AC9" s="272">
        <f t="shared" si="1"/>
        <v>0</v>
      </c>
      <c r="AD9" s="272">
        <f t="shared" si="1"/>
        <v>0</v>
      </c>
      <c r="AE9" s="272">
        <f t="shared" si="1"/>
        <v>0</v>
      </c>
      <c r="AF9" s="272">
        <f t="shared" si="1"/>
        <v>0</v>
      </c>
      <c r="AG9" s="272">
        <f t="shared" si="1"/>
        <v>0</v>
      </c>
      <c r="AH9" s="272">
        <f t="shared" si="1"/>
        <v>0</v>
      </c>
      <c r="AI9" s="272">
        <f t="shared" si="1"/>
        <v>0</v>
      </c>
      <c r="AJ9" s="272">
        <f t="shared" si="1"/>
        <v>0</v>
      </c>
      <c r="AK9" s="272">
        <f t="shared" si="1"/>
        <v>0</v>
      </c>
      <c r="AL9" s="272">
        <f t="shared" si="1"/>
        <v>0</v>
      </c>
      <c r="AM9" s="272">
        <f t="shared" si="1"/>
        <v>0</v>
      </c>
      <c r="AN9" s="272">
        <f t="shared" si="1"/>
        <v>0</v>
      </c>
      <c r="AO9" s="272">
        <f t="shared" si="1"/>
        <v>0</v>
      </c>
      <c r="AP9" s="272">
        <f t="shared" si="1"/>
        <v>0</v>
      </c>
      <c r="AQ9" s="272">
        <f t="shared" si="1"/>
        <v>0</v>
      </c>
      <c r="AR9" s="272">
        <f t="shared" si="1"/>
        <v>0</v>
      </c>
      <c r="AS9" s="272">
        <f t="shared" si="1"/>
        <v>0</v>
      </c>
      <c r="AT9" s="272">
        <f t="shared" si="1"/>
        <v>0</v>
      </c>
      <c r="AU9" s="272">
        <f t="shared" si="1"/>
        <v>0</v>
      </c>
      <c r="AV9" s="272">
        <f t="shared" si="1"/>
        <v>0</v>
      </c>
      <c r="AW9" s="272">
        <f t="shared" si="1"/>
        <v>0</v>
      </c>
      <c r="AX9" s="272">
        <f t="shared" si="1"/>
        <v>0</v>
      </c>
      <c r="AY9" s="272">
        <f t="shared" si="1"/>
        <v>0</v>
      </c>
      <c r="AZ9" s="272">
        <f t="shared" si="1"/>
        <v>0</v>
      </c>
      <c r="BA9" s="272">
        <f t="shared" si="1"/>
        <v>0</v>
      </c>
      <c r="BB9" s="272">
        <f t="shared" si="1"/>
        <v>0</v>
      </c>
      <c r="BC9" s="272">
        <f t="shared" si="1"/>
        <v>0</v>
      </c>
      <c r="BD9" s="272">
        <f t="shared" si="1"/>
        <v>0</v>
      </c>
      <c r="BE9" s="272">
        <f t="shared" si="1"/>
        <v>0</v>
      </c>
      <c r="BF9" s="272">
        <f t="shared" si="1"/>
        <v>0</v>
      </c>
      <c r="BG9" s="272">
        <f t="shared" si="1"/>
        <v>0</v>
      </c>
      <c r="BH9" s="272">
        <f t="shared" si="1"/>
        <v>0</v>
      </c>
      <c r="BI9" s="272">
        <f t="shared" si="1"/>
        <v>0</v>
      </c>
      <c r="BJ9" s="272">
        <f t="shared" si="1"/>
        <v>0</v>
      </c>
      <c r="BK9" s="272">
        <f t="shared" si="1"/>
        <v>0</v>
      </c>
      <c r="BL9" s="272">
        <f t="shared" si="1"/>
        <v>0</v>
      </c>
      <c r="BM9" s="272">
        <f t="shared" si="1"/>
        <v>0</v>
      </c>
      <c r="BN9" s="272">
        <f t="shared" si="1"/>
        <v>0</v>
      </c>
      <c r="BO9" s="272">
        <f t="shared" si="1"/>
        <v>0</v>
      </c>
      <c r="BP9" s="272">
        <f t="shared" si="1"/>
        <v>0</v>
      </c>
      <c r="BQ9" s="272">
        <f t="shared" si="1"/>
        <v>0</v>
      </c>
      <c r="BR9" s="272">
        <f t="shared" si="1"/>
        <v>0</v>
      </c>
      <c r="BS9" s="272">
        <f t="shared" si="1"/>
        <v>0</v>
      </c>
      <c r="BT9" s="272">
        <f t="shared" si="1"/>
        <v>0</v>
      </c>
      <c r="BU9" s="272">
        <f t="shared" si="1"/>
        <v>0</v>
      </c>
      <c r="BV9" s="272">
        <f t="shared" si="1"/>
        <v>0</v>
      </c>
      <c r="BW9" s="272">
        <f t="shared" si="1"/>
        <v>0</v>
      </c>
      <c r="BX9" s="272">
        <f t="shared" si="1"/>
        <v>0</v>
      </c>
      <c r="BY9" s="272">
        <f t="shared" si="1"/>
        <v>0</v>
      </c>
      <c r="BZ9" s="272">
        <f t="shared" si="1"/>
        <v>0</v>
      </c>
      <c r="CA9" s="272">
        <f t="shared" si="1"/>
        <v>0</v>
      </c>
      <c r="CB9" s="272">
        <f t="shared" si="1"/>
        <v>0</v>
      </c>
      <c r="CC9" s="272">
        <f t="shared" si="1"/>
        <v>0</v>
      </c>
      <c r="CD9" s="272">
        <f t="shared" si="1"/>
        <v>0</v>
      </c>
      <c r="CE9" s="272">
        <f t="shared" si="1"/>
        <v>0</v>
      </c>
      <c r="CF9" s="272">
        <f t="shared" si="1"/>
        <v>0</v>
      </c>
      <c r="CG9" s="272">
        <f t="shared" si="1"/>
        <v>0</v>
      </c>
      <c r="CH9" s="272">
        <f t="shared" si="1"/>
        <v>0</v>
      </c>
      <c r="CI9" s="272">
        <f t="shared" si="1"/>
        <v>0</v>
      </c>
      <c r="CJ9" s="272">
        <f t="shared" si="1"/>
        <v>0</v>
      </c>
      <c r="CK9" s="272">
        <f t="shared" si="1"/>
        <v>0</v>
      </c>
      <c r="CL9" s="272">
        <f t="shared" si="1"/>
        <v>0</v>
      </c>
      <c r="CM9" s="272">
        <f t="shared" ref="CM9:DC9" si="2">IF(CM7=0,0,((CM6*0.293*CM8)/(1000*CM7)))</f>
        <v>0</v>
      </c>
      <c r="CN9" s="272">
        <f t="shared" si="2"/>
        <v>0</v>
      </c>
      <c r="CO9" s="272">
        <f t="shared" si="2"/>
        <v>0</v>
      </c>
      <c r="CP9" s="272">
        <f t="shared" si="2"/>
        <v>0</v>
      </c>
      <c r="CQ9" s="272">
        <f t="shared" si="2"/>
        <v>0</v>
      </c>
      <c r="CR9" s="272">
        <f t="shared" si="2"/>
        <v>0</v>
      </c>
      <c r="CS9" s="272">
        <f t="shared" si="2"/>
        <v>0</v>
      </c>
      <c r="CT9" s="272">
        <f t="shared" si="2"/>
        <v>0</v>
      </c>
      <c r="CU9" s="272">
        <f t="shared" si="2"/>
        <v>0</v>
      </c>
      <c r="CV9" s="272">
        <f t="shared" si="2"/>
        <v>0</v>
      </c>
      <c r="CW9" s="272">
        <f t="shared" si="2"/>
        <v>0</v>
      </c>
      <c r="CX9" s="272">
        <f t="shared" si="2"/>
        <v>0</v>
      </c>
      <c r="CY9" s="272">
        <f t="shared" si="2"/>
        <v>0</v>
      </c>
      <c r="CZ9" s="272">
        <f t="shared" si="2"/>
        <v>0</v>
      </c>
      <c r="DA9" s="272">
        <f t="shared" si="2"/>
        <v>0</v>
      </c>
      <c r="DB9" s="272">
        <f t="shared" si="2"/>
        <v>0</v>
      </c>
      <c r="DC9" s="272">
        <f t="shared" si="2"/>
        <v>0</v>
      </c>
    </row>
    <row r="10" spans="1:107" ht="15" customHeight="1" x14ac:dyDescent="0.35">
      <c r="B10" s="885">
        <v>7</v>
      </c>
      <c r="C10" s="261" t="s">
        <v>731</v>
      </c>
      <c r="D10" s="261"/>
      <c r="E10" s="267"/>
      <c r="F10" s="268" t="s">
        <v>1157</v>
      </c>
      <c r="G10" s="273" t="str">
        <f>IF(COUNTA(H10:DC10)=0,"",IF(OR(LARGE(H10:DC10,1)&gt;1,SMALL(H10:DC10,1)&lt;0),"ERRO",""))</f>
        <v/>
      </c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</row>
    <row r="11" spans="1:107" ht="15" customHeight="1" x14ac:dyDescent="0.35">
      <c r="B11" s="887"/>
      <c r="C11" s="261" t="s">
        <v>644</v>
      </c>
      <c r="D11" s="261"/>
      <c r="E11" s="267" t="s">
        <v>5</v>
      </c>
      <c r="F11" s="268" t="s">
        <v>1004</v>
      </c>
      <c r="G11" s="280">
        <f>SUM(H11:DC11)</f>
        <v>0</v>
      </c>
      <c r="H11" s="272">
        <f>H9*H10</f>
        <v>0</v>
      </c>
      <c r="I11" s="272">
        <f t="shared" ref="I11:Z11" si="3">I9*I10</f>
        <v>0</v>
      </c>
      <c r="J11" s="272">
        <f t="shared" si="3"/>
        <v>0</v>
      </c>
      <c r="K11" s="272">
        <f t="shared" si="3"/>
        <v>0</v>
      </c>
      <c r="L11" s="272">
        <f t="shared" si="3"/>
        <v>0</v>
      </c>
      <c r="M11" s="272">
        <f t="shared" si="3"/>
        <v>0</v>
      </c>
      <c r="N11" s="272">
        <f t="shared" si="3"/>
        <v>0</v>
      </c>
      <c r="O11" s="272">
        <f t="shared" si="3"/>
        <v>0</v>
      </c>
      <c r="P11" s="272">
        <f t="shared" si="3"/>
        <v>0</v>
      </c>
      <c r="Q11" s="272">
        <f t="shared" si="3"/>
        <v>0</v>
      </c>
      <c r="R11" s="272">
        <f t="shared" si="3"/>
        <v>0</v>
      </c>
      <c r="S11" s="272">
        <f t="shared" si="3"/>
        <v>0</v>
      </c>
      <c r="T11" s="272">
        <f t="shared" si="3"/>
        <v>0</v>
      </c>
      <c r="U11" s="272">
        <f t="shared" si="3"/>
        <v>0</v>
      </c>
      <c r="V11" s="272">
        <f t="shared" si="3"/>
        <v>0</v>
      </c>
      <c r="W11" s="272">
        <f t="shared" si="3"/>
        <v>0</v>
      </c>
      <c r="X11" s="272">
        <f t="shared" si="3"/>
        <v>0</v>
      </c>
      <c r="Y11" s="272">
        <f t="shared" si="3"/>
        <v>0</v>
      </c>
      <c r="Z11" s="272">
        <f t="shared" si="3"/>
        <v>0</v>
      </c>
      <c r="AA11" s="272">
        <f t="shared" ref="AA11:CL11" si="4">AA9*AA10</f>
        <v>0</v>
      </c>
      <c r="AB11" s="272">
        <f t="shared" si="4"/>
        <v>0</v>
      </c>
      <c r="AC11" s="272">
        <f t="shared" si="4"/>
        <v>0</v>
      </c>
      <c r="AD11" s="272">
        <f t="shared" si="4"/>
        <v>0</v>
      </c>
      <c r="AE11" s="272">
        <f t="shared" si="4"/>
        <v>0</v>
      </c>
      <c r="AF11" s="272">
        <f t="shared" si="4"/>
        <v>0</v>
      </c>
      <c r="AG11" s="272">
        <f t="shared" si="4"/>
        <v>0</v>
      </c>
      <c r="AH11" s="272">
        <f t="shared" si="4"/>
        <v>0</v>
      </c>
      <c r="AI11" s="272">
        <f t="shared" si="4"/>
        <v>0</v>
      </c>
      <c r="AJ11" s="272">
        <f t="shared" si="4"/>
        <v>0</v>
      </c>
      <c r="AK11" s="272">
        <f t="shared" si="4"/>
        <v>0</v>
      </c>
      <c r="AL11" s="272">
        <f t="shared" si="4"/>
        <v>0</v>
      </c>
      <c r="AM11" s="272">
        <f t="shared" si="4"/>
        <v>0</v>
      </c>
      <c r="AN11" s="272">
        <f t="shared" si="4"/>
        <v>0</v>
      </c>
      <c r="AO11" s="272">
        <f t="shared" si="4"/>
        <v>0</v>
      </c>
      <c r="AP11" s="272">
        <f t="shared" si="4"/>
        <v>0</v>
      </c>
      <c r="AQ11" s="272">
        <f t="shared" si="4"/>
        <v>0</v>
      </c>
      <c r="AR11" s="272">
        <f t="shared" si="4"/>
        <v>0</v>
      </c>
      <c r="AS11" s="272">
        <f t="shared" si="4"/>
        <v>0</v>
      </c>
      <c r="AT11" s="272">
        <f t="shared" si="4"/>
        <v>0</v>
      </c>
      <c r="AU11" s="272">
        <f t="shared" si="4"/>
        <v>0</v>
      </c>
      <c r="AV11" s="272">
        <f t="shared" si="4"/>
        <v>0</v>
      </c>
      <c r="AW11" s="272">
        <f t="shared" si="4"/>
        <v>0</v>
      </c>
      <c r="AX11" s="272">
        <f t="shared" si="4"/>
        <v>0</v>
      </c>
      <c r="AY11" s="272">
        <f t="shared" si="4"/>
        <v>0</v>
      </c>
      <c r="AZ11" s="272">
        <f t="shared" si="4"/>
        <v>0</v>
      </c>
      <c r="BA11" s="272">
        <f t="shared" si="4"/>
        <v>0</v>
      </c>
      <c r="BB11" s="272">
        <f t="shared" si="4"/>
        <v>0</v>
      </c>
      <c r="BC11" s="272">
        <f t="shared" si="4"/>
        <v>0</v>
      </c>
      <c r="BD11" s="272">
        <f t="shared" si="4"/>
        <v>0</v>
      </c>
      <c r="BE11" s="272">
        <f t="shared" si="4"/>
        <v>0</v>
      </c>
      <c r="BF11" s="272">
        <f t="shared" si="4"/>
        <v>0</v>
      </c>
      <c r="BG11" s="272">
        <f t="shared" si="4"/>
        <v>0</v>
      </c>
      <c r="BH11" s="272">
        <f t="shared" si="4"/>
        <v>0</v>
      </c>
      <c r="BI11" s="272">
        <f t="shared" si="4"/>
        <v>0</v>
      </c>
      <c r="BJ11" s="272">
        <f t="shared" si="4"/>
        <v>0</v>
      </c>
      <c r="BK11" s="272">
        <f t="shared" si="4"/>
        <v>0</v>
      </c>
      <c r="BL11" s="272">
        <f t="shared" si="4"/>
        <v>0</v>
      </c>
      <c r="BM11" s="272">
        <f t="shared" si="4"/>
        <v>0</v>
      </c>
      <c r="BN11" s="272">
        <f t="shared" si="4"/>
        <v>0</v>
      </c>
      <c r="BO11" s="272">
        <f t="shared" si="4"/>
        <v>0</v>
      </c>
      <c r="BP11" s="272">
        <f t="shared" si="4"/>
        <v>0</v>
      </c>
      <c r="BQ11" s="272">
        <f t="shared" si="4"/>
        <v>0</v>
      </c>
      <c r="BR11" s="272">
        <f t="shared" si="4"/>
        <v>0</v>
      </c>
      <c r="BS11" s="272">
        <f t="shared" si="4"/>
        <v>0</v>
      </c>
      <c r="BT11" s="272">
        <f t="shared" si="4"/>
        <v>0</v>
      </c>
      <c r="BU11" s="272">
        <f t="shared" si="4"/>
        <v>0</v>
      </c>
      <c r="BV11" s="272">
        <f t="shared" si="4"/>
        <v>0</v>
      </c>
      <c r="BW11" s="272">
        <f t="shared" si="4"/>
        <v>0</v>
      </c>
      <c r="BX11" s="272">
        <f t="shared" si="4"/>
        <v>0</v>
      </c>
      <c r="BY11" s="272">
        <f t="shared" si="4"/>
        <v>0</v>
      </c>
      <c r="BZ11" s="272">
        <f t="shared" si="4"/>
        <v>0</v>
      </c>
      <c r="CA11" s="272">
        <f t="shared" si="4"/>
        <v>0</v>
      </c>
      <c r="CB11" s="272">
        <f t="shared" si="4"/>
        <v>0</v>
      </c>
      <c r="CC11" s="272">
        <f t="shared" si="4"/>
        <v>0</v>
      </c>
      <c r="CD11" s="272">
        <f t="shared" si="4"/>
        <v>0</v>
      </c>
      <c r="CE11" s="272">
        <f t="shared" si="4"/>
        <v>0</v>
      </c>
      <c r="CF11" s="272">
        <f t="shared" si="4"/>
        <v>0</v>
      </c>
      <c r="CG11" s="272">
        <f t="shared" si="4"/>
        <v>0</v>
      </c>
      <c r="CH11" s="272">
        <f t="shared" si="4"/>
        <v>0</v>
      </c>
      <c r="CI11" s="272">
        <f t="shared" si="4"/>
        <v>0</v>
      </c>
      <c r="CJ11" s="272">
        <f t="shared" si="4"/>
        <v>0</v>
      </c>
      <c r="CK11" s="272">
        <f t="shared" si="4"/>
        <v>0</v>
      </c>
      <c r="CL11" s="272">
        <f t="shared" si="4"/>
        <v>0</v>
      </c>
      <c r="CM11" s="272">
        <f t="shared" ref="CM11:DC11" si="5">CM9*CM10</f>
        <v>0</v>
      </c>
      <c r="CN11" s="272">
        <f t="shared" si="5"/>
        <v>0</v>
      </c>
      <c r="CO11" s="272">
        <f t="shared" si="5"/>
        <v>0</v>
      </c>
      <c r="CP11" s="272">
        <f t="shared" si="5"/>
        <v>0</v>
      </c>
      <c r="CQ11" s="272">
        <f t="shared" si="5"/>
        <v>0</v>
      </c>
      <c r="CR11" s="272">
        <f t="shared" si="5"/>
        <v>0</v>
      </c>
      <c r="CS11" s="272">
        <f t="shared" si="5"/>
        <v>0</v>
      </c>
      <c r="CT11" s="272">
        <f t="shared" si="5"/>
        <v>0</v>
      </c>
      <c r="CU11" s="272">
        <f t="shared" si="5"/>
        <v>0</v>
      </c>
      <c r="CV11" s="272">
        <f t="shared" si="5"/>
        <v>0</v>
      </c>
      <c r="CW11" s="272">
        <f t="shared" si="5"/>
        <v>0</v>
      </c>
      <c r="CX11" s="272">
        <f t="shared" si="5"/>
        <v>0</v>
      </c>
      <c r="CY11" s="272">
        <f t="shared" si="5"/>
        <v>0</v>
      </c>
      <c r="CZ11" s="272">
        <f t="shared" si="5"/>
        <v>0</v>
      </c>
      <c r="DA11" s="272">
        <f t="shared" si="5"/>
        <v>0</v>
      </c>
      <c r="DB11" s="272">
        <f t="shared" si="5"/>
        <v>0</v>
      </c>
      <c r="DC11" s="272">
        <f t="shared" si="5"/>
        <v>0</v>
      </c>
    </row>
    <row r="12" spans="1:107" ht="15" customHeight="1" x14ac:dyDescent="0.35">
      <c r="B12" s="885">
        <v>8</v>
      </c>
      <c r="C12" s="261" t="s">
        <v>66</v>
      </c>
      <c r="D12" s="261"/>
      <c r="E12" s="267" t="s">
        <v>68</v>
      </c>
      <c r="F12" s="268"/>
      <c r="G12" s="273" t="str">
        <f>IF(COUNTA(H12:DC12)=0,"",IF(OR(LARGE(H12:DC12,1)&gt;24,SMALL(H12:DC12,1)&lt;0),"ERRO",""))</f>
        <v/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spans="1:107" ht="15" customHeight="1" x14ac:dyDescent="0.35">
      <c r="B13" s="886"/>
      <c r="C13" s="275" t="s">
        <v>67</v>
      </c>
      <c r="D13" s="275"/>
      <c r="E13" s="276" t="s">
        <v>69</v>
      </c>
      <c r="F13" s="268"/>
      <c r="G13" s="273" t="str">
        <f>IF(COUNTA(H13:DC13)=0,"",IF(OR(LARGE(H13:DC13,1)&gt;365,SMALL(H13:DC13,1)&lt;0),"ERRO",""))</f>
        <v/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spans="1:107" ht="15" customHeight="1" x14ac:dyDescent="0.35">
      <c r="B14" s="887"/>
      <c r="C14" s="261" t="s">
        <v>56</v>
      </c>
      <c r="D14" s="261"/>
      <c r="E14" s="267" t="s">
        <v>58</v>
      </c>
      <c r="F14" s="268" t="s">
        <v>873</v>
      </c>
      <c r="G14" s="273" t="str">
        <f>IF(COUNTA(H14:DC14)=0,"",IF(OR(LARGE(H14:DC14,1)&gt;8760,SMALL(H14:DC14,1)&lt;0),"ERRO",""))</f>
        <v/>
      </c>
      <c r="H14" s="278">
        <f>H12*H13</f>
        <v>0</v>
      </c>
      <c r="I14" s="278">
        <f t="shared" ref="I14:Z14" si="6">I12*I13</f>
        <v>0</v>
      </c>
      <c r="J14" s="278">
        <f t="shared" si="6"/>
        <v>0</v>
      </c>
      <c r="K14" s="278">
        <f t="shared" si="6"/>
        <v>0</v>
      </c>
      <c r="L14" s="278">
        <f t="shared" si="6"/>
        <v>0</v>
      </c>
      <c r="M14" s="278">
        <f t="shared" si="6"/>
        <v>0</v>
      </c>
      <c r="N14" s="278">
        <f t="shared" si="6"/>
        <v>0</v>
      </c>
      <c r="O14" s="278">
        <f t="shared" si="6"/>
        <v>0</v>
      </c>
      <c r="P14" s="278">
        <f t="shared" si="6"/>
        <v>0</v>
      </c>
      <c r="Q14" s="278">
        <f t="shared" si="6"/>
        <v>0</v>
      </c>
      <c r="R14" s="278">
        <f t="shared" si="6"/>
        <v>0</v>
      </c>
      <c r="S14" s="278">
        <f t="shared" si="6"/>
        <v>0</v>
      </c>
      <c r="T14" s="278">
        <f t="shared" si="6"/>
        <v>0</v>
      </c>
      <c r="U14" s="278">
        <f t="shared" si="6"/>
        <v>0</v>
      </c>
      <c r="V14" s="278">
        <f t="shared" si="6"/>
        <v>0</v>
      </c>
      <c r="W14" s="278">
        <f t="shared" si="6"/>
        <v>0</v>
      </c>
      <c r="X14" s="278">
        <f t="shared" si="6"/>
        <v>0</v>
      </c>
      <c r="Y14" s="278">
        <f t="shared" si="6"/>
        <v>0</v>
      </c>
      <c r="Z14" s="278">
        <f t="shared" si="6"/>
        <v>0</v>
      </c>
      <c r="AA14" s="278">
        <f t="shared" ref="AA14:CL14" si="7">AA12*AA13</f>
        <v>0</v>
      </c>
      <c r="AB14" s="278">
        <f t="shared" si="7"/>
        <v>0</v>
      </c>
      <c r="AC14" s="278">
        <f t="shared" si="7"/>
        <v>0</v>
      </c>
      <c r="AD14" s="278">
        <f t="shared" si="7"/>
        <v>0</v>
      </c>
      <c r="AE14" s="278">
        <f t="shared" si="7"/>
        <v>0</v>
      </c>
      <c r="AF14" s="278">
        <f t="shared" si="7"/>
        <v>0</v>
      </c>
      <c r="AG14" s="278">
        <f t="shared" si="7"/>
        <v>0</v>
      </c>
      <c r="AH14" s="278">
        <f t="shared" si="7"/>
        <v>0</v>
      </c>
      <c r="AI14" s="278">
        <f t="shared" si="7"/>
        <v>0</v>
      </c>
      <c r="AJ14" s="278">
        <f t="shared" si="7"/>
        <v>0</v>
      </c>
      <c r="AK14" s="278">
        <f t="shared" si="7"/>
        <v>0</v>
      </c>
      <c r="AL14" s="278">
        <f t="shared" si="7"/>
        <v>0</v>
      </c>
      <c r="AM14" s="278">
        <f t="shared" si="7"/>
        <v>0</v>
      </c>
      <c r="AN14" s="278">
        <f t="shared" si="7"/>
        <v>0</v>
      </c>
      <c r="AO14" s="278">
        <f t="shared" si="7"/>
        <v>0</v>
      </c>
      <c r="AP14" s="278">
        <f t="shared" si="7"/>
        <v>0</v>
      </c>
      <c r="AQ14" s="278">
        <f t="shared" si="7"/>
        <v>0</v>
      </c>
      <c r="AR14" s="278">
        <f t="shared" si="7"/>
        <v>0</v>
      </c>
      <c r="AS14" s="278">
        <f t="shared" si="7"/>
        <v>0</v>
      </c>
      <c r="AT14" s="278">
        <f t="shared" si="7"/>
        <v>0</v>
      </c>
      <c r="AU14" s="278">
        <f t="shared" si="7"/>
        <v>0</v>
      </c>
      <c r="AV14" s="278">
        <f t="shared" si="7"/>
        <v>0</v>
      </c>
      <c r="AW14" s="278">
        <f t="shared" si="7"/>
        <v>0</v>
      </c>
      <c r="AX14" s="278">
        <f t="shared" si="7"/>
        <v>0</v>
      </c>
      <c r="AY14" s="278">
        <f t="shared" si="7"/>
        <v>0</v>
      </c>
      <c r="AZ14" s="278">
        <f t="shared" si="7"/>
        <v>0</v>
      </c>
      <c r="BA14" s="278">
        <f t="shared" si="7"/>
        <v>0</v>
      </c>
      <c r="BB14" s="278">
        <f t="shared" si="7"/>
        <v>0</v>
      </c>
      <c r="BC14" s="278">
        <f t="shared" si="7"/>
        <v>0</v>
      </c>
      <c r="BD14" s="278">
        <f t="shared" si="7"/>
        <v>0</v>
      </c>
      <c r="BE14" s="278">
        <f t="shared" si="7"/>
        <v>0</v>
      </c>
      <c r="BF14" s="278">
        <f t="shared" si="7"/>
        <v>0</v>
      </c>
      <c r="BG14" s="278">
        <f t="shared" si="7"/>
        <v>0</v>
      </c>
      <c r="BH14" s="278">
        <f t="shared" si="7"/>
        <v>0</v>
      </c>
      <c r="BI14" s="278">
        <f t="shared" si="7"/>
        <v>0</v>
      </c>
      <c r="BJ14" s="278">
        <f t="shared" si="7"/>
        <v>0</v>
      </c>
      <c r="BK14" s="278">
        <f t="shared" si="7"/>
        <v>0</v>
      </c>
      <c r="BL14" s="278">
        <f t="shared" si="7"/>
        <v>0</v>
      </c>
      <c r="BM14" s="278">
        <f t="shared" si="7"/>
        <v>0</v>
      </c>
      <c r="BN14" s="278">
        <f t="shared" si="7"/>
        <v>0</v>
      </c>
      <c r="BO14" s="278">
        <f t="shared" si="7"/>
        <v>0</v>
      </c>
      <c r="BP14" s="278">
        <f t="shared" si="7"/>
        <v>0</v>
      </c>
      <c r="BQ14" s="278">
        <f t="shared" si="7"/>
        <v>0</v>
      </c>
      <c r="BR14" s="278">
        <f t="shared" si="7"/>
        <v>0</v>
      </c>
      <c r="BS14" s="278">
        <f t="shared" si="7"/>
        <v>0</v>
      </c>
      <c r="BT14" s="278">
        <f t="shared" si="7"/>
        <v>0</v>
      </c>
      <c r="BU14" s="278">
        <f t="shared" si="7"/>
        <v>0</v>
      </c>
      <c r="BV14" s="278">
        <f t="shared" si="7"/>
        <v>0</v>
      </c>
      <c r="BW14" s="278">
        <f t="shared" si="7"/>
        <v>0</v>
      </c>
      <c r="BX14" s="278">
        <f t="shared" si="7"/>
        <v>0</v>
      </c>
      <c r="BY14" s="278">
        <f t="shared" si="7"/>
        <v>0</v>
      </c>
      <c r="BZ14" s="278">
        <f t="shared" si="7"/>
        <v>0</v>
      </c>
      <c r="CA14" s="278">
        <f t="shared" si="7"/>
        <v>0</v>
      </c>
      <c r="CB14" s="278">
        <f t="shared" si="7"/>
        <v>0</v>
      </c>
      <c r="CC14" s="278">
        <f t="shared" si="7"/>
        <v>0</v>
      </c>
      <c r="CD14" s="278">
        <f t="shared" si="7"/>
        <v>0</v>
      </c>
      <c r="CE14" s="278">
        <f t="shared" si="7"/>
        <v>0</v>
      </c>
      <c r="CF14" s="278">
        <f t="shared" si="7"/>
        <v>0</v>
      </c>
      <c r="CG14" s="278">
        <f t="shared" si="7"/>
        <v>0</v>
      </c>
      <c r="CH14" s="278">
        <f t="shared" si="7"/>
        <v>0</v>
      </c>
      <c r="CI14" s="278">
        <f t="shared" si="7"/>
        <v>0</v>
      </c>
      <c r="CJ14" s="278">
        <f t="shared" si="7"/>
        <v>0</v>
      </c>
      <c r="CK14" s="278">
        <f t="shared" si="7"/>
        <v>0</v>
      </c>
      <c r="CL14" s="278">
        <f t="shared" si="7"/>
        <v>0</v>
      </c>
      <c r="CM14" s="278">
        <f t="shared" ref="CM14:DC14" si="8">CM12*CM13</f>
        <v>0</v>
      </c>
      <c r="CN14" s="278">
        <f t="shared" si="8"/>
        <v>0</v>
      </c>
      <c r="CO14" s="278">
        <f t="shared" si="8"/>
        <v>0</v>
      </c>
      <c r="CP14" s="278">
        <f t="shared" si="8"/>
        <v>0</v>
      </c>
      <c r="CQ14" s="278">
        <f t="shared" si="8"/>
        <v>0</v>
      </c>
      <c r="CR14" s="278">
        <f t="shared" si="8"/>
        <v>0</v>
      </c>
      <c r="CS14" s="278">
        <f t="shared" si="8"/>
        <v>0</v>
      </c>
      <c r="CT14" s="278">
        <f t="shared" si="8"/>
        <v>0</v>
      </c>
      <c r="CU14" s="278">
        <f t="shared" si="8"/>
        <v>0</v>
      </c>
      <c r="CV14" s="278">
        <f t="shared" si="8"/>
        <v>0</v>
      </c>
      <c r="CW14" s="278">
        <f t="shared" si="8"/>
        <v>0</v>
      </c>
      <c r="CX14" s="278">
        <f t="shared" si="8"/>
        <v>0</v>
      </c>
      <c r="CY14" s="278">
        <f t="shared" si="8"/>
        <v>0</v>
      </c>
      <c r="CZ14" s="278">
        <f t="shared" si="8"/>
        <v>0</v>
      </c>
      <c r="DA14" s="278">
        <f t="shared" si="8"/>
        <v>0</v>
      </c>
      <c r="DB14" s="278">
        <f t="shared" si="8"/>
        <v>0</v>
      </c>
      <c r="DC14" s="278">
        <f t="shared" si="8"/>
        <v>0</v>
      </c>
    </row>
    <row r="15" spans="1:107" ht="15" customHeight="1" x14ac:dyDescent="0.35">
      <c r="B15" s="885">
        <v>9</v>
      </c>
      <c r="C15" s="261" t="s">
        <v>1133</v>
      </c>
      <c r="D15" s="261"/>
      <c r="E15" s="267" t="s">
        <v>68</v>
      </c>
      <c r="F15" s="268" t="s">
        <v>1220</v>
      </c>
      <c r="G15" s="273" t="str">
        <f>IF(COUNTA(H15:DC15)=0,"",IF(OR(LARGE(H15:DC15,1)&gt;3,SMALL(H15:DC15,1)&lt;0),"ERRO",""))</f>
        <v/>
      </c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07" ht="15" customHeight="1" x14ac:dyDescent="0.35">
      <c r="B16" s="886"/>
      <c r="C16" s="261" t="s">
        <v>1134</v>
      </c>
      <c r="D16" s="261"/>
      <c r="E16" s="262" t="s">
        <v>1131</v>
      </c>
      <c r="F16" s="268" t="s">
        <v>1221</v>
      </c>
      <c r="G16" s="273" t="str">
        <f>IF(COUNTA(H16:DC16)=0,"",IF(OR(LARGE(H16:DC16,1)&gt;22,SMALL(H16:DC16,1)&lt;0),"ERRO",""))</f>
        <v/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ht="15" customHeight="1" x14ac:dyDescent="0.35">
      <c r="B17" s="886"/>
      <c r="C17" s="261" t="s">
        <v>1135</v>
      </c>
      <c r="D17" s="261"/>
      <c r="E17" s="262" t="s">
        <v>1132</v>
      </c>
      <c r="F17" s="268" t="s">
        <v>1222</v>
      </c>
      <c r="G17" s="273" t="str">
        <f>IF(COUNTA(H17:DC17)=0,"",IF(OR(LARGE(H17:DC17,1)&gt;12,SMALL(H17:DC17,1)&lt;0),"ERRO",""))</f>
        <v/>
      </c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</row>
    <row r="18" spans="2:107" ht="15" customHeight="1" x14ac:dyDescent="0.35">
      <c r="B18" s="886"/>
      <c r="C18" s="261" t="s">
        <v>643</v>
      </c>
      <c r="D18" s="261"/>
      <c r="E18" s="267" t="s">
        <v>5</v>
      </c>
      <c r="F18" s="268" t="s">
        <v>1060</v>
      </c>
      <c r="G18" s="280">
        <f>SUM(H18:DC18)</f>
        <v>0</v>
      </c>
      <c r="H18" s="272">
        <f>H11*((H15*H16*H17)/792)</f>
        <v>0</v>
      </c>
      <c r="I18" s="272">
        <f t="shared" ref="I18:Z18" si="9">I11*((I15*I16*I17)/792)</f>
        <v>0</v>
      </c>
      <c r="J18" s="272">
        <f t="shared" si="9"/>
        <v>0</v>
      </c>
      <c r="K18" s="272">
        <f t="shared" si="9"/>
        <v>0</v>
      </c>
      <c r="L18" s="272">
        <f t="shared" si="9"/>
        <v>0</v>
      </c>
      <c r="M18" s="272">
        <f t="shared" si="9"/>
        <v>0</v>
      </c>
      <c r="N18" s="272">
        <f t="shared" si="9"/>
        <v>0</v>
      </c>
      <c r="O18" s="272">
        <f t="shared" si="9"/>
        <v>0</v>
      </c>
      <c r="P18" s="272">
        <f t="shared" si="9"/>
        <v>0</v>
      </c>
      <c r="Q18" s="272">
        <f t="shared" si="9"/>
        <v>0</v>
      </c>
      <c r="R18" s="272">
        <f t="shared" si="9"/>
        <v>0</v>
      </c>
      <c r="S18" s="272">
        <f t="shared" si="9"/>
        <v>0</v>
      </c>
      <c r="T18" s="272">
        <f t="shared" si="9"/>
        <v>0</v>
      </c>
      <c r="U18" s="272">
        <f t="shared" si="9"/>
        <v>0</v>
      </c>
      <c r="V18" s="272">
        <f t="shared" si="9"/>
        <v>0</v>
      </c>
      <c r="W18" s="272">
        <f t="shared" si="9"/>
        <v>0</v>
      </c>
      <c r="X18" s="272">
        <f t="shared" si="9"/>
        <v>0</v>
      </c>
      <c r="Y18" s="272">
        <f t="shared" si="9"/>
        <v>0</v>
      </c>
      <c r="Z18" s="272">
        <f t="shared" si="9"/>
        <v>0</v>
      </c>
      <c r="AA18" s="272">
        <f t="shared" ref="AA18:CL18" si="10">AA11*((AA15*AA16*AA17)/792)</f>
        <v>0</v>
      </c>
      <c r="AB18" s="272">
        <f t="shared" si="10"/>
        <v>0</v>
      </c>
      <c r="AC18" s="272">
        <f t="shared" si="10"/>
        <v>0</v>
      </c>
      <c r="AD18" s="272">
        <f t="shared" si="10"/>
        <v>0</v>
      </c>
      <c r="AE18" s="272">
        <f t="shared" si="10"/>
        <v>0</v>
      </c>
      <c r="AF18" s="272">
        <f t="shared" si="10"/>
        <v>0</v>
      </c>
      <c r="AG18" s="272">
        <f t="shared" si="10"/>
        <v>0</v>
      </c>
      <c r="AH18" s="272">
        <f t="shared" si="10"/>
        <v>0</v>
      </c>
      <c r="AI18" s="272">
        <f t="shared" si="10"/>
        <v>0</v>
      </c>
      <c r="AJ18" s="272">
        <f t="shared" si="10"/>
        <v>0</v>
      </c>
      <c r="AK18" s="272">
        <f t="shared" si="10"/>
        <v>0</v>
      </c>
      <c r="AL18" s="272">
        <f t="shared" si="10"/>
        <v>0</v>
      </c>
      <c r="AM18" s="272">
        <f t="shared" si="10"/>
        <v>0</v>
      </c>
      <c r="AN18" s="272">
        <f t="shared" si="10"/>
        <v>0</v>
      </c>
      <c r="AO18" s="272">
        <f t="shared" si="10"/>
        <v>0</v>
      </c>
      <c r="AP18" s="272">
        <f t="shared" si="10"/>
        <v>0</v>
      </c>
      <c r="AQ18" s="272">
        <f t="shared" si="10"/>
        <v>0</v>
      </c>
      <c r="AR18" s="272">
        <f t="shared" si="10"/>
        <v>0</v>
      </c>
      <c r="AS18" s="272">
        <f t="shared" si="10"/>
        <v>0</v>
      </c>
      <c r="AT18" s="272">
        <f t="shared" si="10"/>
        <v>0</v>
      </c>
      <c r="AU18" s="272">
        <f t="shared" si="10"/>
        <v>0</v>
      </c>
      <c r="AV18" s="272">
        <f t="shared" si="10"/>
        <v>0</v>
      </c>
      <c r="AW18" s="272">
        <f t="shared" si="10"/>
        <v>0</v>
      </c>
      <c r="AX18" s="272">
        <f t="shared" si="10"/>
        <v>0</v>
      </c>
      <c r="AY18" s="272">
        <f t="shared" si="10"/>
        <v>0</v>
      </c>
      <c r="AZ18" s="272">
        <f t="shared" si="10"/>
        <v>0</v>
      </c>
      <c r="BA18" s="272">
        <f t="shared" si="10"/>
        <v>0</v>
      </c>
      <c r="BB18" s="272">
        <f t="shared" si="10"/>
        <v>0</v>
      </c>
      <c r="BC18" s="272">
        <f t="shared" si="10"/>
        <v>0</v>
      </c>
      <c r="BD18" s="272">
        <f t="shared" si="10"/>
        <v>0</v>
      </c>
      <c r="BE18" s="272">
        <f t="shared" si="10"/>
        <v>0</v>
      </c>
      <c r="BF18" s="272">
        <f t="shared" si="10"/>
        <v>0</v>
      </c>
      <c r="BG18" s="272">
        <f t="shared" si="10"/>
        <v>0</v>
      </c>
      <c r="BH18" s="272">
        <f t="shared" si="10"/>
        <v>0</v>
      </c>
      <c r="BI18" s="272">
        <f t="shared" si="10"/>
        <v>0</v>
      </c>
      <c r="BJ18" s="272">
        <f t="shared" si="10"/>
        <v>0</v>
      </c>
      <c r="BK18" s="272">
        <f t="shared" si="10"/>
        <v>0</v>
      </c>
      <c r="BL18" s="272">
        <f t="shared" si="10"/>
        <v>0</v>
      </c>
      <c r="BM18" s="272">
        <f t="shared" si="10"/>
        <v>0</v>
      </c>
      <c r="BN18" s="272">
        <f t="shared" si="10"/>
        <v>0</v>
      </c>
      <c r="BO18" s="272">
        <f t="shared" si="10"/>
        <v>0</v>
      </c>
      <c r="BP18" s="272">
        <f t="shared" si="10"/>
        <v>0</v>
      </c>
      <c r="BQ18" s="272">
        <f t="shared" si="10"/>
        <v>0</v>
      </c>
      <c r="BR18" s="272">
        <f t="shared" si="10"/>
        <v>0</v>
      </c>
      <c r="BS18" s="272">
        <f t="shared" si="10"/>
        <v>0</v>
      </c>
      <c r="BT18" s="272">
        <f t="shared" si="10"/>
        <v>0</v>
      </c>
      <c r="BU18" s="272">
        <f t="shared" si="10"/>
        <v>0</v>
      </c>
      <c r="BV18" s="272">
        <f t="shared" si="10"/>
        <v>0</v>
      </c>
      <c r="BW18" s="272">
        <f t="shared" si="10"/>
        <v>0</v>
      </c>
      <c r="BX18" s="272">
        <f t="shared" si="10"/>
        <v>0</v>
      </c>
      <c r="BY18" s="272">
        <f t="shared" si="10"/>
        <v>0</v>
      </c>
      <c r="BZ18" s="272">
        <f t="shared" si="10"/>
        <v>0</v>
      </c>
      <c r="CA18" s="272">
        <f t="shared" si="10"/>
        <v>0</v>
      </c>
      <c r="CB18" s="272">
        <f t="shared" si="10"/>
        <v>0</v>
      </c>
      <c r="CC18" s="272">
        <f t="shared" si="10"/>
        <v>0</v>
      </c>
      <c r="CD18" s="272">
        <f t="shared" si="10"/>
        <v>0</v>
      </c>
      <c r="CE18" s="272">
        <f t="shared" si="10"/>
        <v>0</v>
      </c>
      <c r="CF18" s="272">
        <f t="shared" si="10"/>
        <v>0</v>
      </c>
      <c r="CG18" s="272">
        <f t="shared" si="10"/>
        <v>0</v>
      </c>
      <c r="CH18" s="272">
        <f t="shared" si="10"/>
        <v>0</v>
      </c>
      <c r="CI18" s="272">
        <f t="shared" si="10"/>
        <v>0</v>
      </c>
      <c r="CJ18" s="272">
        <f t="shared" si="10"/>
        <v>0</v>
      </c>
      <c r="CK18" s="272">
        <f t="shared" si="10"/>
        <v>0</v>
      </c>
      <c r="CL18" s="272">
        <f t="shared" si="10"/>
        <v>0</v>
      </c>
      <c r="CM18" s="272">
        <f t="shared" ref="CM18:DC18" si="11">CM11*((CM15*CM16*CM17)/792)</f>
        <v>0</v>
      </c>
      <c r="CN18" s="272">
        <f t="shared" si="11"/>
        <v>0</v>
      </c>
      <c r="CO18" s="272">
        <f t="shared" si="11"/>
        <v>0</v>
      </c>
      <c r="CP18" s="272">
        <f t="shared" si="11"/>
        <v>0</v>
      </c>
      <c r="CQ18" s="272">
        <f t="shared" si="11"/>
        <v>0</v>
      </c>
      <c r="CR18" s="272">
        <f t="shared" si="11"/>
        <v>0</v>
      </c>
      <c r="CS18" s="272">
        <f t="shared" si="11"/>
        <v>0</v>
      </c>
      <c r="CT18" s="272">
        <f t="shared" si="11"/>
        <v>0</v>
      </c>
      <c r="CU18" s="272">
        <f t="shared" si="11"/>
        <v>0</v>
      </c>
      <c r="CV18" s="272">
        <f t="shared" si="11"/>
        <v>0</v>
      </c>
      <c r="CW18" s="272">
        <f t="shared" si="11"/>
        <v>0</v>
      </c>
      <c r="CX18" s="272">
        <f t="shared" si="11"/>
        <v>0</v>
      </c>
      <c r="CY18" s="272">
        <f t="shared" si="11"/>
        <v>0</v>
      </c>
      <c r="CZ18" s="272">
        <f t="shared" si="11"/>
        <v>0</v>
      </c>
      <c r="DA18" s="272">
        <f t="shared" si="11"/>
        <v>0</v>
      </c>
      <c r="DB18" s="272">
        <f t="shared" si="11"/>
        <v>0</v>
      </c>
      <c r="DC18" s="272">
        <f t="shared" si="11"/>
        <v>0</v>
      </c>
    </row>
    <row r="19" spans="2:107" ht="15" customHeight="1" x14ac:dyDescent="0.35">
      <c r="B19" s="887"/>
      <c r="C19" s="261" t="s">
        <v>60</v>
      </c>
      <c r="D19" s="261"/>
      <c r="E19" s="261"/>
      <c r="F19" s="268" t="s">
        <v>73</v>
      </c>
      <c r="G19" s="273" t="str">
        <f>IF(COUNTA(H19:DC19)=0,"",IF(OR(LARGE(H19:DC19,1)&gt;1,SMALL(H19:DC19,1)&lt;0),"ERRO",""))</f>
        <v/>
      </c>
      <c r="H19" s="279">
        <f>IF(H11=0,0,H18/H11)</f>
        <v>0</v>
      </c>
      <c r="I19" s="279">
        <f t="shared" ref="I19:Z19" si="12">IF(I11=0,0,I18/I11)</f>
        <v>0</v>
      </c>
      <c r="J19" s="279">
        <f t="shared" si="12"/>
        <v>0</v>
      </c>
      <c r="K19" s="279">
        <f t="shared" si="12"/>
        <v>0</v>
      </c>
      <c r="L19" s="279">
        <f t="shared" si="12"/>
        <v>0</v>
      </c>
      <c r="M19" s="279">
        <f t="shared" si="12"/>
        <v>0</v>
      </c>
      <c r="N19" s="279">
        <f t="shared" si="12"/>
        <v>0</v>
      </c>
      <c r="O19" s="279">
        <f t="shared" si="12"/>
        <v>0</v>
      </c>
      <c r="P19" s="279">
        <f t="shared" si="12"/>
        <v>0</v>
      </c>
      <c r="Q19" s="279">
        <f t="shared" si="12"/>
        <v>0</v>
      </c>
      <c r="R19" s="279">
        <f t="shared" si="12"/>
        <v>0</v>
      </c>
      <c r="S19" s="279">
        <f t="shared" si="12"/>
        <v>0</v>
      </c>
      <c r="T19" s="279">
        <f t="shared" si="12"/>
        <v>0</v>
      </c>
      <c r="U19" s="279">
        <f t="shared" si="12"/>
        <v>0</v>
      </c>
      <c r="V19" s="279">
        <f t="shared" si="12"/>
        <v>0</v>
      </c>
      <c r="W19" s="279">
        <f t="shared" si="12"/>
        <v>0</v>
      </c>
      <c r="X19" s="279">
        <f t="shared" si="12"/>
        <v>0</v>
      </c>
      <c r="Y19" s="279">
        <f t="shared" si="12"/>
        <v>0</v>
      </c>
      <c r="Z19" s="279">
        <f t="shared" si="12"/>
        <v>0</v>
      </c>
      <c r="AA19" s="279">
        <f t="shared" ref="AA19:CL19" si="13">IF(AA11=0,0,AA18/AA11)</f>
        <v>0</v>
      </c>
      <c r="AB19" s="279">
        <f t="shared" si="13"/>
        <v>0</v>
      </c>
      <c r="AC19" s="279">
        <f t="shared" si="13"/>
        <v>0</v>
      </c>
      <c r="AD19" s="279">
        <f t="shared" si="13"/>
        <v>0</v>
      </c>
      <c r="AE19" s="279">
        <f t="shared" si="13"/>
        <v>0</v>
      </c>
      <c r="AF19" s="279">
        <f t="shared" si="13"/>
        <v>0</v>
      </c>
      <c r="AG19" s="279">
        <f t="shared" si="13"/>
        <v>0</v>
      </c>
      <c r="AH19" s="279">
        <f t="shared" si="13"/>
        <v>0</v>
      </c>
      <c r="AI19" s="279">
        <f t="shared" si="13"/>
        <v>0</v>
      </c>
      <c r="AJ19" s="279">
        <f t="shared" si="13"/>
        <v>0</v>
      </c>
      <c r="AK19" s="279">
        <f t="shared" si="13"/>
        <v>0</v>
      </c>
      <c r="AL19" s="279">
        <f t="shared" si="13"/>
        <v>0</v>
      </c>
      <c r="AM19" s="279">
        <f t="shared" si="13"/>
        <v>0</v>
      </c>
      <c r="AN19" s="279">
        <f t="shared" si="13"/>
        <v>0</v>
      </c>
      <c r="AO19" s="279">
        <f t="shared" si="13"/>
        <v>0</v>
      </c>
      <c r="AP19" s="279">
        <f t="shared" si="13"/>
        <v>0</v>
      </c>
      <c r="AQ19" s="279">
        <f t="shared" si="13"/>
        <v>0</v>
      </c>
      <c r="AR19" s="279">
        <f t="shared" si="13"/>
        <v>0</v>
      </c>
      <c r="AS19" s="279">
        <f t="shared" si="13"/>
        <v>0</v>
      </c>
      <c r="AT19" s="279">
        <f t="shared" si="13"/>
        <v>0</v>
      </c>
      <c r="AU19" s="279">
        <f t="shared" si="13"/>
        <v>0</v>
      </c>
      <c r="AV19" s="279">
        <f t="shared" si="13"/>
        <v>0</v>
      </c>
      <c r="AW19" s="279">
        <f t="shared" si="13"/>
        <v>0</v>
      </c>
      <c r="AX19" s="279">
        <f t="shared" si="13"/>
        <v>0</v>
      </c>
      <c r="AY19" s="279">
        <f t="shared" si="13"/>
        <v>0</v>
      </c>
      <c r="AZ19" s="279">
        <f t="shared" si="13"/>
        <v>0</v>
      </c>
      <c r="BA19" s="279">
        <f t="shared" si="13"/>
        <v>0</v>
      </c>
      <c r="BB19" s="279">
        <f t="shared" si="13"/>
        <v>0</v>
      </c>
      <c r="BC19" s="279">
        <f t="shared" si="13"/>
        <v>0</v>
      </c>
      <c r="BD19" s="279">
        <f t="shared" si="13"/>
        <v>0</v>
      </c>
      <c r="BE19" s="279">
        <f t="shared" si="13"/>
        <v>0</v>
      </c>
      <c r="BF19" s="279">
        <f t="shared" si="13"/>
        <v>0</v>
      </c>
      <c r="BG19" s="279">
        <f t="shared" si="13"/>
        <v>0</v>
      </c>
      <c r="BH19" s="279">
        <f t="shared" si="13"/>
        <v>0</v>
      </c>
      <c r="BI19" s="279">
        <f t="shared" si="13"/>
        <v>0</v>
      </c>
      <c r="BJ19" s="279">
        <f t="shared" si="13"/>
        <v>0</v>
      </c>
      <c r="BK19" s="279">
        <f t="shared" si="13"/>
        <v>0</v>
      </c>
      <c r="BL19" s="279">
        <f t="shared" si="13"/>
        <v>0</v>
      </c>
      <c r="BM19" s="279">
        <f t="shared" si="13"/>
        <v>0</v>
      </c>
      <c r="BN19" s="279">
        <f t="shared" si="13"/>
        <v>0</v>
      </c>
      <c r="BO19" s="279">
        <f t="shared" si="13"/>
        <v>0</v>
      </c>
      <c r="BP19" s="279">
        <f t="shared" si="13"/>
        <v>0</v>
      </c>
      <c r="BQ19" s="279">
        <f t="shared" si="13"/>
        <v>0</v>
      </c>
      <c r="BR19" s="279">
        <f t="shared" si="13"/>
        <v>0</v>
      </c>
      <c r="BS19" s="279">
        <f t="shared" si="13"/>
        <v>0</v>
      </c>
      <c r="BT19" s="279">
        <f t="shared" si="13"/>
        <v>0</v>
      </c>
      <c r="BU19" s="279">
        <f t="shared" si="13"/>
        <v>0</v>
      </c>
      <c r="BV19" s="279">
        <f t="shared" si="13"/>
        <v>0</v>
      </c>
      <c r="BW19" s="279">
        <f t="shared" si="13"/>
        <v>0</v>
      </c>
      <c r="BX19" s="279">
        <f t="shared" si="13"/>
        <v>0</v>
      </c>
      <c r="BY19" s="279">
        <f t="shared" si="13"/>
        <v>0</v>
      </c>
      <c r="BZ19" s="279">
        <f t="shared" si="13"/>
        <v>0</v>
      </c>
      <c r="CA19" s="279">
        <f t="shared" si="13"/>
        <v>0</v>
      </c>
      <c r="CB19" s="279">
        <f t="shared" si="13"/>
        <v>0</v>
      </c>
      <c r="CC19" s="279">
        <f t="shared" si="13"/>
        <v>0</v>
      </c>
      <c r="CD19" s="279">
        <f t="shared" si="13"/>
        <v>0</v>
      </c>
      <c r="CE19" s="279">
        <f t="shared" si="13"/>
        <v>0</v>
      </c>
      <c r="CF19" s="279">
        <f t="shared" si="13"/>
        <v>0</v>
      </c>
      <c r="CG19" s="279">
        <f t="shared" si="13"/>
        <v>0</v>
      </c>
      <c r="CH19" s="279">
        <f t="shared" si="13"/>
        <v>0</v>
      </c>
      <c r="CI19" s="279">
        <f t="shared" si="13"/>
        <v>0</v>
      </c>
      <c r="CJ19" s="279">
        <f t="shared" si="13"/>
        <v>0</v>
      </c>
      <c r="CK19" s="279">
        <f t="shared" si="13"/>
        <v>0</v>
      </c>
      <c r="CL19" s="279">
        <f t="shared" si="13"/>
        <v>0</v>
      </c>
      <c r="CM19" s="279">
        <f t="shared" ref="CM19:DC19" si="14">IF(CM11=0,0,CM18/CM11)</f>
        <v>0</v>
      </c>
      <c r="CN19" s="279">
        <f t="shared" si="14"/>
        <v>0</v>
      </c>
      <c r="CO19" s="279">
        <f t="shared" si="14"/>
        <v>0</v>
      </c>
      <c r="CP19" s="279">
        <f t="shared" si="14"/>
        <v>0</v>
      </c>
      <c r="CQ19" s="279">
        <f t="shared" si="14"/>
        <v>0</v>
      </c>
      <c r="CR19" s="279">
        <f t="shared" si="14"/>
        <v>0</v>
      </c>
      <c r="CS19" s="279">
        <f t="shared" si="14"/>
        <v>0</v>
      </c>
      <c r="CT19" s="279">
        <f t="shared" si="14"/>
        <v>0</v>
      </c>
      <c r="CU19" s="279">
        <f t="shared" si="14"/>
        <v>0</v>
      </c>
      <c r="CV19" s="279">
        <f t="shared" si="14"/>
        <v>0</v>
      </c>
      <c r="CW19" s="279">
        <f t="shared" si="14"/>
        <v>0</v>
      </c>
      <c r="CX19" s="279">
        <f t="shared" si="14"/>
        <v>0</v>
      </c>
      <c r="CY19" s="279">
        <f t="shared" si="14"/>
        <v>0</v>
      </c>
      <c r="CZ19" s="279">
        <f t="shared" si="14"/>
        <v>0</v>
      </c>
      <c r="DA19" s="279">
        <f t="shared" si="14"/>
        <v>0</v>
      </c>
      <c r="DB19" s="279">
        <f t="shared" si="14"/>
        <v>0</v>
      </c>
      <c r="DC19" s="279">
        <f t="shared" si="14"/>
        <v>0</v>
      </c>
    </row>
    <row r="20" spans="2:107" ht="15" customHeight="1" x14ac:dyDescent="0.35">
      <c r="B20" s="256">
        <v>10</v>
      </c>
      <c r="C20" s="261" t="s">
        <v>61</v>
      </c>
      <c r="D20" s="261"/>
      <c r="E20" s="267" t="s">
        <v>4</v>
      </c>
      <c r="F20" s="268" t="s">
        <v>1061</v>
      </c>
      <c r="G20" s="280">
        <f>SUM(H20:DC20)</f>
        <v>0</v>
      </c>
      <c r="H20" s="278">
        <f>(H11*H14)/1000</f>
        <v>0</v>
      </c>
      <c r="I20" s="278">
        <f t="shared" ref="I20:Z20" si="15">(I11*I14)/1000</f>
        <v>0</v>
      </c>
      <c r="J20" s="278">
        <f t="shared" si="15"/>
        <v>0</v>
      </c>
      <c r="K20" s="278">
        <f t="shared" si="15"/>
        <v>0</v>
      </c>
      <c r="L20" s="278">
        <f t="shared" si="15"/>
        <v>0</v>
      </c>
      <c r="M20" s="278">
        <f t="shared" si="15"/>
        <v>0</v>
      </c>
      <c r="N20" s="278">
        <f t="shared" si="15"/>
        <v>0</v>
      </c>
      <c r="O20" s="278">
        <f t="shared" si="15"/>
        <v>0</v>
      </c>
      <c r="P20" s="278">
        <f t="shared" si="15"/>
        <v>0</v>
      </c>
      <c r="Q20" s="278">
        <f t="shared" si="15"/>
        <v>0</v>
      </c>
      <c r="R20" s="278">
        <f t="shared" si="15"/>
        <v>0</v>
      </c>
      <c r="S20" s="278">
        <f t="shared" si="15"/>
        <v>0</v>
      </c>
      <c r="T20" s="278">
        <f t="shared" si="15"/>
        <v>0</v>
      </c>
      <c r="U20" s="278">
        <f t="shared" si="15"/>
        <v>0</v>
      </c>
      <c r="V20" s="278">
        <f t="shared" si="15"/>
        <v>0</v>
      </c>
      <c r="W20" s="278">
        <f t="shared" si="15"/>
        <v>0</v>
      </c>
      <c r="X20" s="278">
        <f t="shared" si="15"/>
        <v>0</v>
      </c>
      <c r="Y20" s="278">
        <f t="shared" si="15"/>
        <v>0</v>
      </c>
      <c r="Z20" s="278">
        <f t="shared" si="15"/>
        <v>0</v>
      </c>
      <c r="AA20" s="278">
        <f t="shared" ref="AA20:CL20" si="16">(AA11*AA14)/1000</f>
        <v>0</v>
      </c>
      <c r="AB20" s="278">
        <f t="shared" si="16"/>
        <v>0</v>
      </c>
      <c r="AC20" s="278">
        <f t="shared" si="16"/>
        <v>0</v>
      </c>
      <c r="AD20" s="278">
        <f t="shared" si="16"/>
        <v>0</v>
      </c>
      <c r="AE20" s="278">
        <f t="shared" si="16"/>
        <v>0</v>
      </c>
      <c r="AF20" s="278">
        <f t="shared" si="16"/>
        <v>0</v>
      </c>
      <c r="AG20" s="278">
        <f t="shared" si="16"/>
        <v>0</v>
      </c>
      <c r="AH20" s="278">
        <f t="shared" si="16"/>
        <v>0</v>
      </c>
      <c r="AI20" s="278">
        <f t="shared" si="16"/>
        <v>0</v>
      </c>
      <c r="AJ20" s="278">
        <f t="shared" si="16"/>
        <v>0</v>
      </c>
      <c r="AK20" s="278">
        <f t="shared" si="16"/>
        <v>0</v>
      </c>
      <c r="AL20" s="278">
        <f t="shared" si="16"/>
        <v>0</v>
      </c>
      <c r="AM20" s="278">
        <f t="shared" si="16"/>
        <v>0</v>
      </c>
      <c r="AN20" s="278">
        <f t="shared" si="16"/>
        <v>0</v>
      </c>
      <c r="AO20" s="278">
        <f t="shared" si="16"/>
        <v>0</v>
      </c>
      <c r="AP20" s="278">
        <f t="shared" si="16"/>
        <v>0</v>
      </c>
      <c r="AQ20" s="278">
        <f t="shared" si="16"/>
        <v>0</v>
      </c>
      <c r="AR20" s="278">
        <f t="shared" si="16"/>
        <v>0</v>
      </c>
      <c r="AS20" s="278">
        <f t="shared" si="16"/>
        <v>0</v>
      </c>
      <c r="AT20" s="278">
        <f t="shared" si="16"/>
        <v>0</v>
      </c>
      <c r="AU20" s="278">
        <f t="shared" si="16"/>
        <v>0</v>
      </c>
      <c r="AV20" s="278">
        <f t="shared" si="16"/>
        <v>0</v>
      </c>
      <c r="AW20" s="278">
        <f t="shared" si="16"/>
        <v>0</v>
      </c>
      <c r="AX20" s="278">
        <f t="shared" si="16"/>
        <v>0</v>
      </c>
      <c r="AY20" s="278">
        <f t="shared" si="16"/>
        <v>0</v>
      </c>
      <c r="AZ20" s="278">
        <f t="shared" si="16"/>
        <v>0</v>
      </c>
      <c r="BA20" s="278">
        <f t="shared" si="16"/>
        <v>0</v>
      </c>
      <c r="BB20" s="278">
        <f t="shared" si="16"/>
        <v>0</v>
      </c>
      <c r="BC20" s="278">
        <f t="shared" si="16"/>
        <v>0</v>
      </c>
      <c r="BD20" s="278">
        <f t="shared" si="16"/>
        <v>0</v>
      </c>
      <c r="BE20" s="278">
        <f t="shared" si="16"/>
        <v>0</v>
      </c>
      <c r="BF20" s="278">
        <f t="shared" si="16"/>
        <v>0</v>
      </c>
      <c r="BG20" s="278">
        <f t="shared" si="16"/>
        <v>0</v>
      </c>
      <c r="BH20" s="278">
        <f t="shared" si="16"/>
        <v>0</v>
      </c>
      <c r="BI20" s="278">
        <f t="shared" si="16"/>
        <v>0</v>
      </c>
      <c r="BJ20" s="278">
        <f t="shared" si="16"/>
        <v>0</v>
      </c>
      <c r="BK20" s="278">
        <f t="shared" si="16"/>
        <v>0</v>
      </c>
      <c r="BL20" s="278">
        <f t="shared" si="16"/>
        <v>0</v>
      </c>
      <c r="BM20" s="278">
        <f t="shared" si="16"/>
        <v>0</v>
      </c>
      <c r="BN20" s="278">
        <f t="shared" si="16"/>
        <v>0</v>
      </c>
      <c r="BO20" s="278">
        <f t="shared" si="16"/>
        <v>0</v>
      </c>
      <c r="BP20" s="278">
        <f t="shared" si="16"/>
        <v>0</v>
      </c>
      <c r="BQ20" s="278">
        <f t="shared" si="16"/>
        <v>0</v>
      </c>
      <c r="BR20" s="278">
        <f t="shared" si="16"/>
        <v>0</v>
      </c>
      <c r="BS20" s="278">
        <f t="shared" si="16"/>
        <v>0</v>
      </c>
      <c r="BT20" s="278">
        <f t="shared" si="16"/>
        <v>0</v>
      </c>
      <c r="BU20" s="278">
        <f t="shared" si="16"/>
        <v>0</v>
      </c>
      <c r="BV20" s="278">
        <f t="shared" si="16"/>
        <v>0</v>
      </c>
      <c r="BW20" s="278">
        <f t="shared" si="16"/>
        <v>0</v>
      </c>
      <c r="BX20" s="278">
        <f t="shared" si="16"/>
        <v>0</v>
      </c>
      <c r="BY20" s="278">
        <f t="shared" si="16"/>
        <v>0</v>
      </c>
      <c r="BZ20" s="278">
        <f t="shared" si="16"/>
        <v>0</v>
      </c>
      <c r="CA20" s="278">
        <f t="shared" si="16"/>
        <v>0</v>
      </c>
      <c r="CB20" s="278">
        <f t="shared" si="16"/>
        <v>0</v>
      </c>
      <c r="CC20" s="278">
        <f t="shared" si="16"/>
        <v>0</v>
      </c>
      <c r="CD20" s="278">
        <f t="shared" si="16"/>
        <v>0</v>
      </c>
      <c r="CE20" s="278">
        <f t="shared" si="16"/>
        <v>0</v>
      </c>
      <c r="CF20" s="278">
        <f t="shared" si="16"/>
        <v>0</v>
      </c>
      <c r="CG20" s="278">
        <f t="shared" si="16"/>
        <v>0</v>
      </c>
      <c r="CH20" s="278">
        <f t="shared" si="16"/>
        <v>0</v>
      </c>
      <c r="CI20" s="278">
        <f t="shared" si="16"/>
        <v>0</v>
      </c>
      <c r="CJ20" s="278">
        <f t="shared" si="16"/>
        <v>0</v>
      </c>
      <c r="CK20" s="278">
        <f t="shared" si="16"/>
        <v>0</v>
      </c>
      <c r="CL20" s="278">
        <f t="shared" si="16"/>
        <v>0</v>
      </c>
      <c r="CM20" s="278">
        <f t="shared" ref="CM20:DC20" si="17">(CM11*CM14)/1000</f>
        <v>0</v>
      </c>
      <c r="CN20" s="278">
        <f t="shared" si="17"/>
        <v>0</v>
      </c>
      <c r="CO20" s="278">
        <f t="shared" si="17"/>
        <v>0</v>
      </c>
      <c r="CP20" s="278">
        <f t="shared" si="17"/>
        <v>0</v>
      </c>
      <c r="CQ20" s="278">
        <f t="shared" si="17"/>
        <v>0</v>
      </c>
      <c r="CR20" s="278">
        <f t="shared" si="17"/>
        <v>0</v>
      </c>
      <c r="CS20" s="278">
        <f t="shared" si="17"/>
        <v>0</v>
      </c>
      <c r="CT20" s="278">
        <f t="shared" si="17"/>
        <v>0</v>
      </c>
      <c r="CU20" s="278">
        <f t="shared" si="17"/>
        <v>0</v>
      </c>
      <c r="CV20" s="278">
        <f t="shared" si="17"/>
        <v>0</v>
      </c>
      <c r="CW20" s="278">
        <f t="shared" si="17"/>
        <v>0</v>
      </c>
      <c r="CX20" s="278">
        <f t="shared" si="17"/>
        <v>0</v>
      </c>
      <c r="CY20" s="278">
        <f t="shared" si="17"/>
        <v>0</v>
      </c>
      <c r="CZ20" s="278">
        <f t="shared" si="17"/>
        <v>0</v>
      </c>
      <c r="DA20" s="278">
        <f t="shared" si="17"/>
        <v>0</v>
      </c>
      <c r="DB20" s="278">
        <f t="shared" si="17"/>
        <v>0</v>
      </c>
      <c r="DC20" s="278">
        <f t="shared" si="17"/>
        <v>0</v>
      </c>
    </row>
    <row r="21" spans="2:107" ht="15" customHeight="1" x14ac:dyDescent="0.35">
      <c r="B21" s="256">
        <v>11</v>
      </c>
      <c r="C21" s="261" t="s">
        <v>62</v>
      </c>
      <c r="D21" s="261"/>
      <c r="E21" s="262" t="s">
        <v>5</v>
      </c>
      <c r="F21" s="268" t="s">
        <v>874</v>
      </c>
      <c r="G21" s="281">
        <f>SUM(H21:DC21)</f>
        <v>0</v>
      </c>
      <c r="H21" s="282">
        <f>H11*H19</f>
        <v>0</v>
      </c>
      <c r="I21" s="282">
        <f t="shared" ref="I21:Z21" si="18">I11*I19</f>
        <v>0</v>
      </c>
      <c r="J21" s="282">
        <f t="shared" si="18"/>
        <v>0</v>
      </c>
      <c r="K21" s="282">
        <f t="shared" si="18"/>
        <v>0</v>
      </c>
      <c r="L21" s="282">
        <f t="shared" si="18"/>
        <v>0</v>
      </c>
      <c r="M21" s="282">
        <f t="shared" si="18"/>
        <v>0</v>
      </c>
      <c r="N21" s="282">
        <f t="shared" si="18"/>
        <v>0</v>
      </c>
      <c r="O21" s="282">
        <f t="shared" si="18"/>
        <v>0</v>
      </c>
      <c r="P21" s="282">
        <f t="shared" si="18"/>
        <v>0</v>
      </c>
      <c r="Q21" s="282">
        <f t="shared" si="18"/>
        <v>0</v>
      </c>
      <c r="R21" s="282">
        <f t="shared" si="18"/>
        <v>0</v>
      </c>
      <c r="S21" s="282">
        <f t="shared" si="18"/>
        <v>0</v>
      </c>
      <c r="T21" s="282">
        <f t="shared" si="18"/>
        <v>0</v>
      </c>
      <c r="U21" s="282">
        <f t="shared" si="18"/>
        <v>0</v>
      </c>
      <c r="V21" s="282">
        <f t="shared" si="18"/>
        <v>0</v>
      </c>
      <c r="W21" s="282">
        <f t="shared" si="18"/>
        <v>0</v>
      </c>
      <c r="X21" s="282">
        <f t="shared" si="18"/>
        <v>0</v>
      </c>
      <c r="Y21" s="282">
        <f t="shared" si="18"/>
        <v>0</v>
      </c>
      <c r="Z21" s="282">
        <f t="shared" si="18"/>
        <v>0</v>
      </c>
      <c r="AA21" s="282">
        <f t="shared" ref="AA21:CL21" si="19">AA11*AA19</f>
        <v>0</v>
      </c>
      <c r="AB21" s="282">
        <f t="shared" si="19"/>
        <v>0</v>
      </c>
      <c r="AC21" s="282">
        <f t="shared" si="19"/>
        <v>0</v>
      </c>
      <c r="AD21" s="282">
        <f t="shared" si="19"/>
        <v>0</v>
      </c>
      <c r="AE21" s="282">
        <f t="shared" si="19"/>
        <v>0</v>
      </c>
      <c r="AF21" s="282">
        <f t="shared" si="19"/>
        <v>0</v>
      </c>
      <c r="AG21" s="282">
        <f t="shared" si="19"/>
        <v>0</v>
      </c>
      <c r="AH21" s="282">
        <f t="shared" si="19"/>
        <v>0</v>
      </c>
      <c r="AI21" s="282">
        <f t="shared" si="19"/>
        <v>0</v>
      </c>
      <c r="AJ21" s="282">
        <f t="shared" si="19"/>
        <v>0</v>
      </c>
      <c r="AK21" s="282">
        <f t="shared" si="19"/>
        <v>0</v>
      </c>
      <c r="AL21" s="282">
        <f t="shared" si="19"/>
        <v>0</v>
      </c>
      <c r="AM21" s="282">
        <f t="shared" si="19"/>
        <v>0</v>
      </c>
      <c r="AN21" s="282">
        <f t="shared" si="19"/>
        <v>0</v>
      </c>
      <c r="AO21" s="282">
        <f t="shared" si="19"/>
        <v>0</v>
      </c>
      <c r="AP21" s="282">
        <f t="shared" si="19"/>
        <v>0</v>
      </c>
      <c r="AQ21" s="282">
        <f t="shared" si="19"/>
        <v>0</v>
      </c>
      <c r="AR21" s="282">
        <f t="shared" si="19"/>
        <v>0</v>
      </c>
      <c r="AS21" s="282">
        <f t="shared" si="19"/>
        <v>0</v>
      </c>
      <c r="AT21" s="282">
        <f t="shared" si="19"/>
        <v>0</v>
      </c>
      <c r="AU21" s="282">
        <f t="shared" si="19"/>
        <v>0</v>
      </c>
      <c r="AV21" s="282">
        <f t="shared" si="19"/>
        <v>0</v>
      </c>
      <c r="AW21" s="282">
        <f t="shared" si="19"/>
        <v>0</v>
      </c>
      <c r="AX21" s="282">
        <f t="shared" si="19"/>
        <v>0</v>
      </c>
      <c r="AY21" s="282">
        <f t="shared" si="19"/>
        <v>0</v>
      </c>
      <c r="AZ21" s="282">
        <f t="shared" si="19"/>
        <v>0</v>
      </c>
      <c r="BA21" s="282">
        <f t="shared" si="19"/>
        <v>0</v>
      </c>
      <c r="BB21" s="282">
        <f t="shared" si="19"/>
        <v>0</v>
      </c>
      <c r="BC21" s="282">
        <f t="shared" si="19"/>
        <v>0</v>
      </c>
      <c r="BD21" s="282">
        <f t="shared" si="19"/>
        <v>0</v>
      </c>
      <c r="BE21" s="282">
        <f t="shared" si="19"/>
        <v>0</v>
      </c>
      <c r="BF21" s="282">
        <f t="shared" si="19"/>
        <v>0</v>
      </c>
      <c r="BG21" s="282">
        <f t="shared" si="19"/>
        <v>0</v>
      </c>
      <c r="BH21" s="282">
        <f t="shared" si="19"/>
        <v>0</v>
      </c>
      <c r="BI21" s="282">
        <f t="shared" si="19"/>
        <v>0</v>
      </c>
      <c r="BJ21" s="282">
        <f t="shared" si="19"/>
        <v>0</v>
      </c>
      <c r="BK21" s="282">
        <f t="shared" si="19"/>
        <v>0</v>
      </c>
      <c r="BL21" s="282">
        <f t="shared" si="19"/>
        <v>0</v>
      </c>
      <c r="BM21" s="282">
        <f t="shared" si="19"/>
        <v>0</v>
      </c>
      <c r="BN21" s="282">
        <f t="shared" si="19"/>
        <v>0</v>
      </c>
      <c r="BO21" s="282">
        <f t="shared" si="19"/>
        <v>0</v>
      </c>
      <c r="BP21" s="282">
        <f t="shared" si="19"/>
        <v>0</v>
      </c>
      <c r="BQ21" s="282">
        <f t="shared" si="19"/>
        <v>0</v>
      </c>
      <c r="BR21" s="282">
        <f t="shared" si="19"/>
        <v>0</v>
      </c>
      <c r="BS21" s="282">
        <f t="shared" si="19"/>
        <v>0</v>
      </c>
      <c r="BT21" s="282">
        <f t="shared" si="19"/>
        <v>0</v>
      </c>
      <c r="BU21" s="282">
        <f t="shared" si="19"/>
        <v>0</v>
      </c>
      <c r="BV21" s="282">
        <f t="shared" si="19"/>
        <v>0</v>
      </c>
      <c r="BW21" s="282">
        <f t="shared" si="19"/>
        <v>0</v>
      </c>
      <c r="BX21" s="282">
        <f t="shared" si="19"/>
        <v>0</v>
      </c>
      <c r="BY21" s="282">
        <f t="shared" si="19"/>
        <v>0</v>
      </c>
      <c r="BZ21" s="282">
        <f t="shared" si="19"/>
        <v>0</v>
      </c>
      <c r="CA21" s="282">
        <f t="shared" si="19"/>
        <v>0</v>
      </c>
      <c r="CB21" s="282">
        <f t="shared" si="19"/>
        <v>0</v>
      </c>
      <c r="CC21" s="282">
        <f t="shared" si="19"/>
        <v>0</v>
      </c>
      <c r="CD21" s="282">
        <f t="shared" si="19"/>
        <v>0</v>
      </c>
      <c r="CE21" s="282">
        <f t="shared" si="19"/>
        <v>0</v>
      </c>
      <c r="CF21" s="282">
        <f t="shared" si="19"/>
        <v>0</v>
      </c>
      <c r="CG21" s="282">
        <f t="shared" si="19"/>
        <v>0</v>
      </c>
      <c r="CH21" s="282">
        <f t="shared" si="19"/>
        <v>0</v>
      </c>
      <c r="CI21" s="282">
        <f t="shared" si="19"/>
        <v>0</v>
      </c>
      <c r="CJ21" s="282">
        <f t="shared" si="19"/>
        <v>0</v>
      </c>
      <c r="CK21" s="282">
        <f t="shared" si="19"/>
        <v>0</v>
      </c>
      <c r="CL21" s="282">
        <f t="shared" si="19"/>
        <v>0</v>
      </c>
      <c r="CM21" s="282">
        <f t="shared" ref="CM21:DC21" si="20">CM11*CM19</f>
        <v>0</v>
      </c>
      <c r="CN21" s="282">
        <f t="shared" si="20"/>
        <v>0</v>
      </c>
      <c r="CO21" s="282">
        <f t="shared" si="20"/>
        <v>0</v>
      </c>
      <c r="CP21" s="282">
        <f t="shared" si="20"/>
        <v>0</v>
      </c>
      <c r="CQ21" s="282">
        <f t="shared" si="20"/>
        <v>0</v>
      </c>
      <c r="CR21" s="282">
        <f t="shared" si="20"/>
        <v>0</v>
      </c>
      <c r="CS21" s="282">
        <f t="shared" si="20"/>
        <v>0</v>
      </c>
      <c r="CT21" s="282">
        <f t="shared" si="20"/>
        <v>0</v>
      </c>
      <c r="CU21" s="282">
        <f t="shared" si="20"/>
        <v>0</v>
      </c>
      <c r="CV21" s="282">
        <f t="shared" si="20"/>
        <v>0</v>
      </c>
      <c r="CW21" s="282">
        <f t="shared" si="20"/>
        <v>0</v>
      </c>
      <c r="CX21" s="282">
        <f t="shared" si="20"/>
        <v>0</v>
      </c>
      <c r="CY21" s="282">
        <f t="shared" si="20"/>
        <v>0</v>
      </c>
      <c r="CZ21" s="282">
        <f t="shared" si="20"/>
        <v>0</v>
      </c>
      <c r="DA21" s="282">
        <f t="shared" si="20"/>
        <v>0</v>
      </c>
      <c r="DB21" s="282">
        <f t="shared" si="20"/>
        <v>0</v>
      </c>
      <c r="DC21" s="282">
        <f t="shared" si="20"/>
        <v>0</v>
      </c>
    </row>
    <row r="23" spans="2:107" ht="15" customHeight="1" x14ac:dyDescent="0.35">
      <c r="B23" s="766" t="s">
        <v>972</v>
      </c>
      <c r="C23" s="767"/>
      <c r="D23" s="767"/>
      <c r="E23" s="767"/>
      <c r="F23" s="768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255"/>
      <c r="AY23" s="255"/>
      <c r="AZ23" s="255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255"/>
      <c r="BM23" s="255"/>
      <c r="BN23" s="255"/>
      <c r="BO23" s="255"/>
      <c r="BP23" s="255"/>
      <c r="BQ23" s="255"/>
      <c r="BR23" s="255"/>
      <c r="BS23" s="255"/>
      <c r="BT23" s="255"/>
      <c r="BU23" s="255"/>
      <c r="BV23" s="255"/>
      <c r="BW23" s="255"/>
      <c r="BX23" s="255"/>
      <c r="BY23" s="255"/>
      <c r="BZ23" s="255"/>
      <c r="CA23" s="255"/>
      <c r="CB23" s="255"/>
      <c r="CC23" s="255"/>
      <c r="CD23" s="255"/>
      <c r="CE23" s="255"/>
      <c r="CF23" s="255"/>
      <c r="CG23" s="255"/>
      <c r="CH23" s="255"/>
      <c r="CI23" s="255"/>
      <c r="CJ23" s="255"/>
      <c r="CK23" s="255"/>
      <c r="CL23" s="255"/>
      <c r="CM23" s="255"/>
      <c r="CN23" s="255"/>
      <c r="CO23" s="255"/>
      <c r="CP23" s="255"/>
      <c r="CQ23" s="255"/>
      <c r="CR23" s="255"/>
      <c r="CS23" s="255"/>
      <c r="CT23" s="255"/>
      <c r="CU23" s="255"/>
      <c r="CV23" s="255"/>
      <c r="CW23" s="255"/>
      <c r="CX23" s="255"/>
      <c r="CY23" s="255"/>
      <c r="CZ23" s="255"/>
      <c r="DA23" s="255"/>
      <c r="DB23" s="255"/>
      <c r="DC23" s="255"/>
    </row>
    <row r="24" spans="2:107" s="110" customFormat="1" ht="15" customHeight="1" x14ac:dyDescent="0.35">
      <c r="B24" s="256"/>
      <c r="C24" s="257"/>
      <c r="D24" s="257"/>
      <c r="E24" s="257"/>
      <c r="F24" s="258"/>
      <c r="G24" s="259" t="s">
        <v>51</v>
      </c>
      <c r="H24" s="260" t="s">
        <v>591</v>
      </c>
      <c r="I24" s="260" t="s">
        <v>592</v>
      </c>
      <c r="J24" s="260" t="s">
        <v>593</v>
      </c>
      <c r="K24" s="260" t="s">
        <v>594</v>
      </c>
      <c r="L24" s="260" t="s">
        <v>595</v>
      </c>
      <c r="M24" s="260" t="s">
        <v>596</v>
      </c>
      <c r="N24" s="260" t="s">
        <v>597</v>
      </c>
      <c r="O24" s="260" t="s">
        <v>598</v>
      </c>
      <c r="P24" s="260" t="s">
        <v>599</v>
      </c>
      <c r="Q24" s="260" t="s">
        <v>600</v>
      </c>
      <c r="R24" s="260" t="s">
        <v>601</v>
      </c>
      <c r="S24" s="260" t="s">
        <v>602</v>
      </c>
      <c r="T24" s="260" t="s">
        <v>603</v>
      </c>
      <c r="U24" s="260" t="s">
        <v>604</v>
      </c>
      <c r="V24" s="260" t="s">
        <v>605</v>
      </c>
      <c r="W24" s="260" t="s">
        <v>606</v>
      </c>
      <c r="X24" s="260" t="s">
        <v>607</v>
      </c>
      <c r="Y24" s="260" t="s">
        <v>608</v>
      </c>
      <c r="Z24" s="260" t="s">
        <v>609</v>
      </c>
      <c r="AA24" s="260" t="s">
        <v>610</v>
      </c>
      <c r="AB24" s="260" t="s">
        <v>1613</v>
      </c>
      <c r="AC24" s="260" t="s">
        <v>1614</v>
      </c>
      <c r="AD24" s="260" t="s">
        <v>1615</v>
      </c>
      <c r="AE24" s="260" t="s">
        <v>1616</v>
      </c>
      <c r="AF24" s="260" t="s">
        <v>1617</v>
      </c>
      <c r="AG24" s="260" t="s">
        <v>1618</v>
      </c>
      <c r="AH24" s="260" t="s">
        <v>1619</v>
      </c>
      <c r="AI24" s="260" t="s">
        <v>1620</v>
      </c>
      <c r="AJ24" s="260" t="s">
        <v>1621</v>
      </c>
      <c r="AK24" s="260" t="s">
        <v>1622</v>
      </c>
      <c r="AL24" s="260" t="s">
        <v>1623</v>
      </c>
      <c r="AM24" s="260" t="s">
        <v>1624</v>
      </c>
      <c r="AN24" s="260" t="s">
        <v>1625</v>
      </c>
      <c r="AO24" s="260" t="s">
        <v>1626</v>
      </c>
      <c r="AP24" s="260" t="s">
        <v>1627</v>
      </c>
      <c r="AQ24" s="260" t="s">
        <v>1628</v>
      </c>
      <c r="AR24" s="260" t="s">
        <v>1629</v>
      </c>
      <c r="AS24" s="260" t="s">
        <v>1630</v>
      </c>
      <c r="AT24" s="260" t="s">
        <v>1631</v>
      </c>
      <c r="AU24" s="260" t="s">
        <v>1632</v>
      </c>
      <c r="AV24" s="260" t="s">
        <v>1633</v>
      </c>
      <c r="AW24" s="260" t="s">
        <v>1634</v>
      </c>
      <c r="AX24" s="260" t="s">
        <v>1635</v>
      </c>
      <c r="AY24" s="260" t="s">
        <v>1636</v>
      </c>
      <c r="AZ24" s="260" t="s">
        <v>1637</v>
      </c>
      <c r="BA24" s="260" t="s">
        <v>1638</v>
      </c>
      <c r="BB24" s="260" t="s">
        <v>1639</v>
      </c>
      <c r="BC24" s="260" t="s">
        <v>1640</v>
      </c>
      <c r="BD24" s="260" t="s">
        <v>1641</v>
      </c>
      <c r="BE24" s="260" t="s">
        <v>1642</v>
      </c>
      <c r="BF24" s="260" t="s">
        <v>1643</v>
      </c>
      <c r="BG24" s="260" t="s">
        <v>1644</v>
      </c>
      <c r="BH24" s="260" t="s">
        <v>1645</v>
      </c>
      <c r="BI24" s="260" t="s">
        <v>1646</v>
      </c>
      <c r="BJ24" s="260" t="s">
        <v>1647</v>
      </c>
      <c r="BK24" s="260" t="s">
        <v>1648</v>
      </c>
      <c r="BL24" s="260" t="s">
        <v>1649</v>
      </c>
      <c r="BM24" s="260" t="s">
        <v>1650</v>
      </c>
      <c r="BN24" s="260" t="s">
        <v>1651</v>
      </c>
      <c r="BO24" s="260" t="s">
        <v>1652</v>
      </c>
      <c r="BP24" s="260" t="s">
        <v>1653</v>
      </c>
      <c r="BQ24" s="260" t="s">
        <v>1654</v>
      </c>
      <c r="BR24" s="260" t="s">
        <v>1655</v>
      </c>
      <c r="BS24" s="260" t="s">
        <v>1656</v>
      </c>
      <c r="BT24" s="260" t="s">
        <v>1657</v>
      </c>
      <c r="BU24" s="260" t="s">
        <v>1658</v>
      </c>
      <c r="BV24" s="260" t="s">
        <v>1659</v>
      </c>
      <c r="BW24" s="260" t="s">
        <v>1660</v>
      </c>
      <c r="BX24" s="260" t="s">
        <v>1661</v>
      </c>
      <c r="BY24" s="260" t="s">
        <v>1662</v>
      </c>
      <c r="BZ24" s="260" t="s">
        <v>1663</v>
      </c>
      <c r="CA24" s="260" t="s">
        <v>1664</v>
      </c>
      <c r="CB24" s="260" t="s">
        <v>1665</v>
      </c>
      <c r="CC24" s="260" t="s">
        <v>1666</v>
      </c>
      <c r="CD24" s="260" t="s">
        <v>1667</v>
      </c>
      <c r="CE24" s="260" t="s">
        <v>1668</v>
      </c>
      <c r="CF24" s="260" t="s">
        <v>1669</v>
      </c>
      <c r="CG24" s="260" t="s">
        <v>1670</v>
      </c>
      <c r="CH24" s="260" t="s">
        <v>1671</v>
      </c>
      <c r="CI24" s="260" t="s">
        <v>1672</v>
      </c>
      <c r="CJ24" s="260" t="s">
        <v>1673</v>
      </c>
      <c r="CK24" s="260" t="s">
        <v>1674</v>
      </c>
      <c r="CL24" s="260" t="s">
        <v>1675</v>
      </c>
      <c r="CM24" s="260" t="s">
        <v>1676</v>
      </c>
      <c r="CN24" s="260" t="s">
        <v>1677</v>
      </c>
      <c r="CO24" s="260" t="s">
        <v>1678</v>
      </c>
      <c r="CP24" s="260" t="s">
        <v>1679</v>
      </c>
      <c r="CQ24" s="260" t="s">
        <v>1680</v>
      </c>
      <c r="CR24" s="260" t="s">
        <v>1681</v>
      </c>
      <c r="CS24" s="260" t="s">
        <v>1682</v>
      </c>
      <c r="CT24" s="260" t="s">
        <v>1683</v>
      </c>
      <c r="CU24" s="260" t="s">
        <v>1684</v>
      </c>
      <c r="CV24" s="260" t="s">
        <v>1685</v>
      </c>
      <c r="CW24" s="260" t="s">
        <v>1686</v>
      </c>
      <c r="CX24" s="260" t="s">
        <v>1687</v>
      </c>
      <c r="CY24" s="260" t="s">
        <v>1688</v>
      </c>
      <c r="CZ24" s="260" t="s">
        <v>1689</v>
      </c>
      <c r="DA24" s="260" t="s">
        <v>1690</v>
      </c>
      <c r="DB24" s="260" t="s">
        <v>1691</v>
      </c>
      <c r="DC24" s="260" t="s">
        <v>1692</v>
      </c>
    </row>
    <row r="25" spans="2:107" s="110" customFormat="1" ht="15" customHeight="1" x14ac:dyDescent="0.35">
      <c r="B25" s="256">
        <v>11</v>
      </c>
      <c r="C25" s="354" t="s">
        <v>3028</v>
      </c>
      <c r="D25" s="257"/>
      <c r="E25" s="257"/>
      <c r="F25" s="258"/>
      <c r="G25" s="259"/>
      <c r="H25" s="260" t="str">
        <f>IF(H4="","",H4)</f>
        <v/>
      </c>
      <c r="I25" s="260" t="str">
        <f t="shared" ref="I25:BT25" si="21">IF(I4="","",I4)</f>
        <v/>
      </c>
      <c r="J25" s="260" t="str">
        <f t="shared" si="21"/>
        <v/>
      </c>
      <c r="K25" s="260" t="str">
        <f t="shared" si="21"/>
        <v/>
      </c>
      <c r="L25" s="260" t="str">
        <f t="shared" si="21"/>
        <v/>
      </c>
      <c r="M25" s="260" t="str">
        <f t="shared" si="21"/>
        <v/>
      </c>
      <c r="N25" s="260" t="str">
        <f t="shared" si="21"/>
        <v/>
      </c>
      <c r="O25" s="260" t="str">
        <f t="shared" si="21"/>
        <v/>
      </c>
      <c r="P25" s="260" t="str">
        <f t="shared" si="21"/>
        <v/>
      </c>
      <c r="Q25" s="260" t="str">
        <f t="shared" si="21"/>
        <v/>
      </c>
      <c r="R25" s="260" t="str">
        <f t="shared" si="21"/>
        <v/>
      </c>
      <c r="S25" s="260" t="str">
        <f t="shared" si="21"/>
        <v/>
      </c>
      <c r="T25" s="260" t="str">
        <f t="shared" si="21"/>
        <v/>
      </c>
      <c r="U25" s="260" t="str">
        <f t="shared" si="21"/>
        <v/>
      </c>
      <c r="V25" s="260" t="str">
        <f t="shared" si="21"/>
        <v/>
      </c>
      <c r="W25" s="260" t="str">
        <f t="shared" si="21"/>
        <v/>
      </c>
      <c r="X25" s="260" t="str">
        <f t="shared" si="21"/>
        <v/>
      </c>
      <c r="Y25" s="260" t="str">
        <f t="shared" si="21"/>
        <v/>
      </c>
      <c r="Z25" s="260" t="str">
        <f t="shared" si="21"/>
        <v/>
      </c>
      <c r="AA25" s="260" t="str">
        <f t="shared" si="21"/>
        <v/>
      </c>
      <c r="AB25" s="260" t="str">
        <f t="shared" si="21"/>
        <v/>
      </c>
      <c r="AC25" s="260" t="str">
        <f t="shared" si="21"/>
        <v/>
      </c>
      <c r="AD25" s="260" t="str">
        <f t="shared" si="21"/>
        <v/>
      </c>
      <c r="AE25" s="260" t="str">
        <f t="shared" si="21"/>
        <v/>
      </c>
      <c r="AF25" s="260" t="str">
        <f t="shared" si="21"/>
        <v/>
      </c>
      <c r="AG25" s="260" t="str">
        <f t="shared" si="21"/>
        <v/>
      </c>
      <c r="AH25" s="260" t="str">
        <f t="shared" si="21"/>
        <v/>
      </c>
      <c r="AI25" s="260" t="str">
        <f t="shared" si="21"/>
        <v/>
      </c>
      <c r="AJ25" s="260" t="str">
        <f t="shared" si="21"/>
        <v/>
      </c>
      <c r="AK25" s="260" t="str">
        <f t="shared" si="21"/>
        <v/>
      </c>
      <c r="AL25" s="260" t="str">
        <f t="shared" si="21"/>
        <v/>
      </c>
      <c r="AM25" s="260" t="str">
        <f t="shared" si="21"/>
        <v/>
      </c>
      <c r="AN25" s="260" t="str">
        <f t="shared" si="21"/>
        <v/>
      </c>
      <c r="AO25" s="260" t="str">
        <f t="shared" si="21"/>
        <v/>
      </c>
      <c r="AP25" s="260" t="str">
        <f t="shared" si="21"/>
        <v/>
      </c>
      <c r="AQ25" s="260" t="str">
        <f t="shared" si="21"/>
        <v/>
      </c>
      <c r="AR25" s="260" t="str">
        <f t="shared" si="21"/>
        <v/>
      </c>
      <c r="AS25" s="260" t="str">
        <f t="shared" si="21"/>
        <v/>
      </c>
      <c r="AT25" s="260" t="str">
        <f t="shared" si="21"/>
        <v/>
      </c>
      <c r="AU25" s="260" t="str">
        <f t="shared" si="21"/>
        <v/>
      </c>
      <c r="AV25" s="260" t="str">
        <f t="shared" si="21"/>
        <v/>
      </c>
      <c r="AW25" s="260" t="str">
        <f t="shared" si="21"/>
        <v/>
      </c>
      <c r="AX25" s="260" t="str">
        <f t="shared" si="21"/>
        <v/>
      </c>
      <c r="AY25" s="260" t="str">
        <f t="shared" si="21"/>
        <v/>
      </c>
      <c r="AZ25" s="260" t="str">
        <f t="shared" si="21"/>
        <v/>
      </c>
      <c r="BA25" s="260" t="str">
        <f t="shared" si="21"/>
        <v/>
      </c>
      <c r="BB25" s="260" t="str">
        <f t="shared" si="21"/>
        <v/>
      </c>
      <c r="BC25" s="260" t="str">
        <f t="shared" si="21"/>
        <v/>
      </c>
      <c r="BD25" s="260" t="str">
        <f t="shared" si="21"/>
        <v/>
      </c>
      <c r="BE25" s="260" t="str">
        <f t="shared" si="21"/>
        <v/>
      </c>
      <c r="BF25" s="260" t="str">
        <f t="shared" si="21"/>
        <v/>
      </c>
      <c r="BG25" s="260" t="str">
        <f t="shared" si="21"/>
        <v/>
      </c>
      <c r="BH25" s="260" t="str">
        <f t="shared" si="21"/>
        <v/>
      </c>
      <c r="BI25" s="260" t="str">
        <f t="shared" si="21"/>
        <v/>
      </c>
      <c r="BJ25" s="260" t="str">
        <f t="shared" si="21"/>
        <v/>
      </c>
      <c r="BK25" s="260" t="str">
        <f t="shared" si="21"/>
        <v/>
      </c>
      <c r="BL25" s="260" t="str">
        <f t="shared" si="21"/>
        <v/>
      </c>
      <c r="BM25" s="260" t="str">
        <f t="shared" si="21"/>
        <v/>
      </c>
      <c r="BN25" s="260" t="str">
        <f t="shared" si="21"/>
        <v/>
      </c>
      <c r="BO25" s="260" t="str">
        <f t="shared" si="21"/>
        <v/>
      </c>
      <c r="BP25" s="260" t="str">
        <f t="shared" si="21"/>
        <v/>
      </c>
      <c r="BQ25" s="260" t="str">
        <f t="shared" si="21"/>
        <v/>
      </c>
      <c r="BR25" s="260" t="str">
        <f t="shared" si="21"/>
        <v/>
      </c>
      <c r="BS25" s="260" t="str">
        <f t="shared" si="21"/>
        <v/>
      </c>
      <c r="BT25" s="260" t="str">
        <f t="shared" si="21"/>
        <v/>
      </c>
      <c r="BU25" s="260" t="str">
        <f t="shared" ref="BU25:DC25" si="22">IF(BU4="","",BU4)</f>
        <v/>
      </c>
      <c r="BV25" s="260" t="str">
        <f t="shared" si="22"/>
        <v/>
      </c>
      <c r="BW25" s="260" t="str">
        <f t="shared" si="22"/>
        <v/>
      </c>
      <c r="BX25" s="260" t="str">
        <f t="shared" si="22"/>
        <v/>
      </c>
      <c r="BY25" s="260" t="str">
        <f t="shared" si="22"/>
        <v/>
      </c>
      <c r="BZ25" s="260" t="str">
        <f t="shared" si="22"/>
        <v/>
      </c>
      <c r="CA25" s="260" t="str">
        <f t="shared" si="22"/>
        <v/>
      </c>
      <c r="CB25" s="260" t="str">
        <f t="shared" si="22"/>
        <v/>
      </c>
      <c r="CC25" s="260" t="str">
        <f t="shared" si="22"/>
        <v/>
      </c>
      <c r="CD25" s="260" t="str">
        <f t="shared" si="22"/>
        <v/>
      </c>
      <c r="CE25" s="260" t="str">
        <f t="shared" si="22"/>
        <v/>
      </c>
      <c r="CF25" s="260" t="str">
        <f t="shared" si="22"/>
        <v/>
      </c>
      <c r="CG25" s="260" t="str">
        <f t="shared" si="22"/>
        <v/>
      </c>
      <c r="CH25" s="260" t="str">
        <f t="shared" si="22"/>
        <v/>
      </c>
      <c r="CI25" s="260" t="str">
        <f t="shared" si="22"/>
        <v/>
      </c>
      <c r="CJ25" s="260" t="str">
        <f t="shared" si="22"/>
        <v/>
      </c>
      <c r="CK25" s="260" t="str">
        <f t="shared" si="22"/>
        <v/>
      </c>
      <c r="CL25" s="260" t="str">
        <f t="shared" si="22"/>
        <v/>
      </c>
      <c r="CM25" s="260" t="str">
        <f t="shared" si="22"/>
        <v/>
      </c>
      <c r="CN25" s="260" t="str">
        <f t="shared" si="22"/>
        <v/>
      </c>
      <c r="CO25" s="260" t="str">
        <f t="shared" si="22"/>
        <v/>
      </c>
      <c r="CP25" s="260" t="str">
        <f t="shared" si="22"/>
        <v/>
      </c>
      <c r="CQ25" s="260" t="str">
        <f t="shared" si="22"/>
        <v/>
      </c>
      <c r="CR25" s="260" t="str">
        <f t="shared" si="22"/>
        <v/>
      </c>
      <c r="CS25" s="260" t="str">
        <f t="shared" si="22"/>
        <v/>
      </c>
      <c r="CT25" s="260" t="str">
        <f t="shared" si="22"/>
        <v/>
      </c>
      <c r="CU25" s="260" t="str">
        <f t="shared" si="22"/>
        <v/>
      </c>
      <c r="CV25" s="260" t="str">
        <f t="shared" si="22"/>
        <v/>
      </c>
      <c r="CW25" s="260" t="str">
        <f t="shared" si="22"/>
        <v/>
      </c>
      <c r="CX25" s="260" t="str">
        <f t="shared" si="22"/>
        <v/>
      </c>
      <c r="CY25" s="260" t="str">
        <f t="shared" si="22"/>
        <v/>
      </c>
      <c r="CZ25" s="260" t="str">
        <f t="shared" si="22"/>
        <v/>
      </c>
      <c r="DA25" s="260" t="str">
        <f t="shared" si="22"/>
        <v/>
      </c>
      <c r="DB25" s="260" t="str">
        <f t="shared" si="22"/>
        <v/>
      </c>
      <c r="DC25" s="260" t="str">
        <f t="shared" si="22"/>
        <v/>
      </c>
    </row>
    <row r="26" spans="2:107" ht="15" customHeight="1" x14ac:dyDescent="0.35">
      <c r="B26" s="256">
        <v>12</v>
      </c>
      <c r="C26" s="261" t="s">
        <v>122</v>
      </c>
      <c r="D26" s="261"/>
      <c r="E26" s="262"/>
      <c r="F26" s="263"/>
      <c r="G26" s="264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</row>
    <row r="27" spans="2:107" ht="15" customHeight="1" x14ac:dyDescent="0.35">
      <c r="B27" s="256">
        <v>13</v>
      </c>
      <c r="C27" s="261" t="s">
        <v>611</v>
      </c>
      <c r="D27" s="261"/>
      <c r="E27" s="267" t="s">
        <v>612</v>
      </c>
      <c r="F27" s="268" t="s">
        <v>892</v>
      </c>
      <c r="G27" s="271">
        <f>SUM(H27:DC27)</f>
        <v>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</row>
    <row r="28" spans="2:107" ht="15" customHeight="1" x14ac:dyDescent="0.35">
      <c r="B28" s="256">
        <v>14</v>
      </c>
      <c r="C28" s="261" t="s">
        <v>614</v>
      </c>
      <c r="D28" s="261"/>
      <c r="E28" s="267" t="s">
        <v>613</v>
      </c>
      <c r="F28" s="268" t="s">
        <v>1005</v>
      </c>
      <c r="G28" s="271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</row>
    <row r="29" spans="2:107" ht="15" customHeight="1" x14ac:dyDescent="0.35">
      <c r="B29" s="256">
        <v>15</v>
      </c>
      <c r="C29" s="261" t="s">
        <v>55</v>
      </c>
      <c r="D29" s="261"/>
      <c r="E29" s="267"/>
      <c r="F29" s="268" t="s">
        <v>891</v>
      </c>
      <c r="G29" s="271">
        <f>SUM(H29:DC29)</f>
        <v>0</v>
      </c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</row>
    <row r="30" spans="2:107" ht="15" customHeight="1" x14ac:dyDescent="0.35">
      <c r="B30" s="256">
        <v>16</v>
      </c>
      <c r="C30" s="261" t="s">
        <v>59</v>
      </c>
      <c r="D30" s="261"/>
      <c r="E30" s="267" t="s">
        <v>5</v>
      </c>
      <c r="F30" s="268" t="s">
        <v>616</v>
      </c>
      <c r="G30" s="280">
        <f>SUM(H30:DC30)</f>
        <v>0</v>
      </c>
      <c r="H30" s="272">
        <f>IF(H28=0,0,((H27*0.293*H29)/(1000*H28)))</f>
        <v>0</v>
      </c>
      <c r="I30" s="272">
        <f t="shared" ref="I30:Z30" si="23">IF(I28=0,0,((I27*0.293*I29)/(1000*I28)))</f>
        <v>0</v>
      </c>
      <c r="J30" s="272">
        <f t="shared" si="23"/>
        <v>0</v>
      </c>
      <c r="K30" s="272">
        <f t="shared" si="23"/>
        <v>0</v>
      </c>
      <c r="L30" s="272">
        <f t="shared" si="23"/>
        <v>0</v>
      </c>
      <c r="M30" s="272">
        <f t="shared" si="23"/>
        <v>0</v>
      </c>
      <c r="N30" s="272">
        <f t="shared" si="23"/>
        <v>0</v>
      </c>
      <c r="O30" s="272">
        <f t="shared" si="23"/>
        <v>0</v>
      </c>
      <c r="P30" s="272">
        <f t="shared" si="23"/>
        <v>0</v>
      </c>
      <c r="Q30" s="272">
        <f t="shared" si="23"/>
        <v>0</v>
      </c>
      <c r="R30" s="272">
        <f t="shared" si="23"/>
        <v>0</v>
      </c>
      <c r="S30" s="272">
        <f t="shared" si="23"/>
        <v>0</v>
      </c>
      <c r="T30" s="272">
        <f t="shared" si="23"/>
        <v>0</v>
      </c>
      <c r="U30" s="272">
        <f t="shared" si="23"/>
        <v>0</v>
      </c>
      <c r="V30" s="272">
        <f t="shared" si="23"/>
        <v>0</v>
      </c>
      <c r="W30" s="272">
        <f t="shared" si="23"/>
        <v>0</v>
      </c>
      <c r="X30" s="272">
        <f t="shared" si="23"/>
        <v>0</v>
      </c>
      <c r="Y30" s="272">
        <f t="shared" si="23"/>
        <v>0</v>
      </c>
      <c r="Z30" s="272">
        <f t="shared" si="23"/>
        <v>0</v>
      </c>
      <c r="AA30" s="272">
        <f t="shared" ref="AA30:CL30" si="24">IF(AA28=0,0,((AA27*0.293*AA29)/(1000*AA28)))</f>
        <v>0</v>
      </c>
      <c r="AB30" s="272">
        <f t="shared" si="24"/>
        <v>0</v>
      </c>
      <c r="AC30" s="272">
        <f t="shared" si="24"/>
        <v>0</v>
      </c>
      <c r="AD30" s="272">
        <f t="shared" si="24"/>
        <v>0</v>
      </c>
      <c r="AE30" s="272">
        <f t="shared" si="24"/>
        <v>0</v>
      </c>
      <c r="AF30" s="272">
        <f t="shared" si="24"/>
        <v>0</v>
      </c>
      <c r="AG30" s="272">
        <f t="shared" si="24"/>
        <v>0</v>
      </c>
      <c r="AH30" s="272">
        <f t="shared" si="24"/>
        <v>0</v>
      </c>
      <c r="AI30" s="272">
        <f t="shared" si="24"/>
        <v>0</v>
      </c>
      <c r="AJ30" s="272">
        <f t="shared" si="24"/>
        <v>0</v>
      </c>
      <c r="AK30" s="272">
        <f t="shared" si="24"/>
        <v>0</v>
      </c>
      <c r="AL30" s="272">
        <f t="shared" si="24"/>
        <v>0</v>
      </c>
      <c r="AM30" s="272">
        <f t="shared" si="24"/>
        <v>0</v>
      </c>
      <c r="AN30" s="272">
        <f t="shared" si="24"/>
        <v>0</v>
      </c>
      <c r="AO30" s="272">
        <f t="shared" si="24"/>
        <v>0</v>
      </c>
      <c r="AP30" s="272">
        <f t="shared" si="24"/>
        <v>0</v>
      </c>
      <c r="AQ30" s="272">
        <f t="shared" si="24"/>
        <v>0</v>
      </c>
      <c r="AR30" s="272">
        <f t="shared" si="24"/>
        <v>0</v>
      </c>
      <c r="AS30" s="272">
        <f t="shared" si="24"/>
        <v>0</v>
      </c>
      <c r="AT30" s="272">
        <f t="shared" si="24"/>
        <v>0</v>
      </c>
      <c r="AU30" s="272">
        <f t="shared" si="24"/>
        <v>0</v>
      </c>
      <c r="AV30" s="272">
        <f t="shared" si="24"/>
        <v>0</v>
      </c>
      <c r="AW30" s="272">
        <f t="shared" si="24"/>
        <v>0</v>
      </c>
      <c r="AX30" s="272">
        <f t="shared" si="24"/>
        <v>0</v>
      </c>
      <c r="AY30" s="272">
        <f t="shared" si="24"/>
        <v>0</v>
      </c>
      <c r="AZ30" s="272">
        <f t="shared" si="24"/>
        <v>0</v>
      </c>
      <c r="BA30" s="272">
        <f t="shared" si="24"/>
        <v>0</v>
      </c>
      <c r="BB30" s="272">
        <f t="shared" si="24"/>
        <v>0</v>
      </c>
      <c r="BC30" s="272">
        <f t="shared" si="24"/>
        <v>0</v>
      </c>
      <c r="BD30" s="272">
        <f t="shared" si="24"/>
        <v>0</v>
      </c>
      <c r="BE30" s="272">
        <f t="shared" si="24"/>
        <v>0</v>
      </c>
      <c r="BF30" s="272">
        <f t="shared" si="24"/>
        <v>0</v>
      </c>
      <c r="BG30" s="272">
        <f t="shared" si="24"/>
        <v>0</v>
      </c>
      <c r="BH30" s="272">
        <f t="shared" si="24"/>
        <v>0</v>
      </c>
      <c r="BI30" s="272">
        <f t="shared" si="24"/>
        <v>0</v>
      </c>
      <c r="BJ30" s="272">
        <f t="shared" si="24"/>
        <v>0</v>
      </c>
      <c r="BK30" s="272">
        <f t="shared" si="24"/>
        <v>0</v>
      </c>
      <c r="BL30" s="272">
        <f t="shared" si="24"/>
        <v>0</v>
      </c>
      <c r="BM30" s="272">
        <f t="shared" si="24"/>
        <v>0</v>
      </c>
      <c r="BN30" s="272">
        <f t="shared" si="24"/>
        <v>0</v>
      </c>
      <c r="BO30" s="272">
        <f t="shared" si="24"/>
        <v>0</v>
      </c>
      <c r="BP30" s="272">
        <f t="shared" si="24"/>
        <v>0</v>
      </c>
      <c r="BQ30" s="272">
        <f t="shared" si="24"/>
        <v>0</v>
      </c>
      <c r="BR30" s="272">
        <f t="shared" si="24"/>
        <v>0</v>
      </c>
      <c r="BS30" s="272">
        <f t="shared" si="24"/>
        <v>0</v>
      </c>
      <c r="BT30" s="272">
        <f t="shared" si="24"/>
        <v>0</v>
      </c>
      <c r="BU30" s="272">
        <f t="shared" si="24"/>
        <v>0</v>
      </c>
      <c r="BV30" s="272">
        <f t="shared" si="24"/>
        <v>0</v>
      </c>
      <c r="BW30" s="272">
        <f t="shared" si="24"/>
        <v>0</v>
      </c>
      <c r="BX30" s="272">
        <f t="shared" si="24"/>
        <v>0</v>
      </c>
      <c r="BY30" s="272">
        <f t="shared" si="24"/>
        <v>0</v>
      </c>
      <c r="BZ30" s="272">
        <f t="shared" si="24"/>
        <v>0</v>
      </c>
      <c r="CA30" s="272">
        <f t="shared" si="24"/>
        <v>0</v>
      </c>
      <c r="CB30" s="272">
        <f t="shared" si="24"/>
        <v>0</v>
      </c>
      <c r="CC30" s="272">
        <f t="shared" si="24"/>
        <v>0</v>
      </c>
      <c r="CD30" s="272">
        <f t="shared" si="24"/>
        <v>0</v>
      </c>
      <c r="CE30" s="272">
        <f t="shared" si="24"/>
        <v>0</v>
      </c>
      <c r="CF30" s="272">
        <f t="shared" si="24"/>
        <v>0</v>
      </c>
      <c r="CG30" s="272">
        <f t="shared" si="24"/>
        <v>0</v>
      </c>
      <c r="CH30" s="272">
        <f t="shared" si="24"/>
        <v>0</v>
      </c>
      <c r="CI30" s="272">
        <f t="shared" si="24"/>
        <v>0</v>
      </c>
      <c r="CJ30" s="272">
        <f t="shared" si="24"/>
        <v>0</v>
      </c>
      <c r="CK30" s="272">
        <f t="shared" si="24"/>
        <v>0</v>
      </c>
      <c r="CL30" s="272">
        <f t="shared" si="24"/>
        <v>0</v>
      </c>
      <c r="CM30" s="272">
        <f t="shared" ref="CM30:DC30" si="25">IF(CM28=0,0,((CM27*0.293*CM29)/(1000*CM28)))</f>
        <v>0</v>
      </c>
      <c r="CN30" s="272">
        <f t="shared" si="25"/>
        <v>0</v>
      </c>
      <c r="CO30" s="272">
        <f t="shared" si="25"/>
        <v>0</v>
      </c>
      <c r="CP30" s="272">
        <f t="shared" si="25"/>
        <v>0</v>
      </c>
      <c r="CQ30" s="272">
        <f t="shared" si="25"/>
        <v>0</v>
      </c>
      <c r="CR30" s="272">
        <f t="shared" si="25"/>
        <v>0</v>
      </c>
      <c r="CS30" s="272">
        <f t="shared" si="25"/>
        <v>0</v>
      </c>
      <c r="CT30" s="272">
        <f t="shared" si="25"/>
        <v>0</v>
      </c>
      <c r="CU30" s="272">
        <f t="shared" si="25"/>
        <v>0</v>
      </c>
      <c r="CV30" s="272">
        <f t="shared" si="25"/>
        <v>0</v>
      </c>
      <c r="CW30" s="272">
        <f t="shared" si="25"/>
        <v>0</v>
      </c>
      <c r="CX30" s="272">
        <f t="shared" si="25"/>
        <v>0</v>
      </c>
      <c r="CY30" s="272">
        <f t="shared" si="25"/>
        <v>0</v>
      </c>
      <c r="CZ30" s="272">
        <f t="shared" si="25"/>
        <v>0</v>
      </c>
      <c r="DA30" s="272">
        <f t="shared" si="25"/>
        <v>0</v>
      </c>
      <c r="DB30" s="272">
        <f t="shared" si="25"/>
        <v>0</v>
      </c>
      <c r="DC30" s="272">
        <f t="shared" si="25"/>
        <v>0</v>
      </c>
    </row>
    <row r="31" spans="2:107" ht="15" customHeight="1" x14ac:dyDescent="0.35">
      <c r="B31" s="885">
        <v>17</v>
      </c>
      <c r="C31" s="261" t="s">
        <v>731</v>
      </c>
      <c r="D31" s="261"/>
      <c r="E31" s="267"/>
      <c r="F31" s="268" t="s">
        <v>1158</v>
      </c>
      <c r="G31" s="273" t="str">
        <f>IF(COUNTA(H31:DC31)=0,"",IF(OR(LARGE(H31:DC31,1)&gt;1,SMALL(H31:DC31,1)&lt;0),"ERRO",""))</f>
        <v/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</row>
    <row r="32" spans="2:107" ht="15" customHeight="1" x14ac:dyDescent="0.35">
      <c r="B32" s="887"/>
      <c r="C32" s="261" t="s">
        <v>644</v>
      </c>
      <c r="D32" s="261"/>
      <c r="E32" s="267" t="s">
        <v>5</v>
      </c>
      <c r="F32" s="268" t="s">
        <v>1006</v>
      </c>
      <c r="G32" s="280">
        <f>SUM(H32:DC32)</f>
        <v>0</v>
      </c>
      <c r="H32" s="272">
        <f>H30*H31</f>
        <v>0</v>
      </c>
      <c r="I32" s="272">
        <f t="shared" ref="I32:Z32" si="26">I30*I31</f>
        <v>0</v>
      </c>
      <c r="J32" s="272">
        <f t="shared" si="26"/>
        <v>0</v>
      </c>
      <c r="K32" s="272">
        <f t="shared" si="26"/>
        <v>0</v>
      </c>
      <c r="L32" s="272">
        <f t="shared" si="26"/>
        <v>0</v>
      </c>
      <c r="M32" s="272">
        <f t="shared" si="26"/>
        <v>0</v>
      </c>
      <c r="N32" s="272">
        <f t="shared" si="26"/>
        <v>0</v>
      </c>
      <c r="O32" s="272">
        <f t="shared" si="26"/>
        <v>0</v>
      </c>
      <c r="P32" s="272">
        <f t="shared" si="26"/>
        <v>0</v>
      </c>
      <c r="Q32" s="272">
        <f t="shared" si="26"/>
        <v>0</v>
      </c>
      <c r="R32" s="272">
        <f t="shared" si="26"/>
        <v>0</v>
      </c>
      <c r="S32" s="272">
        <f t="shared" si="26"/>
        <v>0</v>
      </c>
      <c r="T32" s="272">
        <f t="shared" si="26"/>
        <v>0</v>
      </c>
      <c r="U32" s="272">
        <f t="shared" si="26"/>
        <v>0</v>
      </c>
      <c r="V32" s="272">
        <f t="shared" si="26"/>
        <v>0</v>
      </c>
      <c r="W32" s="272">
        <f t="shared" si="26"/>
        <v>0</v>
      </c>
      <c r="X32" s="272">
        <f t="shared" si="26"/>
        <v>0</v>
      </c>
      <c r="Y32" s="272">
        <f t="shared" si="26"/>
        <v>0</v>
      </c>
      <c r="Z32" s="272">
        <f t="shared" si="26"/>
        <v>0</v>
      </c>
      <c r="AA32" s="272">
        <f t="shared" ref="AA32:CL32" si="27">AA30*AA31</f>
        <v>0</v>
      </c>
      <c r="AB32" s="272">
        <f t="shared" si="27"/>
        <v>0</v>
      </c>
      <c r="AC32" s="272">
        <f t="shared" si="27"/>
        <v>0</v>
      </c>
      <c r="AD32" s="272">
        <f t="shared" si="27"/>
        <v>0</v>
      </c>
      <c r="AE32" s="272">
        <f t="shared" si="27"/>
        <v>0</v>
      </c>
      <c r="AF32" s="272">
        <f t="shared" si="27"/>
        <v>0</v>
      </c>
      <c r="AG32" s="272">
        <f t="shared" si="27"/>
        <v>0</v>
      </c>
      <c r="AH32" s="272">
        <f t="shared" si="27"/>
        <v>0</v>
      </c>
      <c r="AI32" s="272">
        <f t="shared" si="27"/>
        <v>0</v>
      </c>
      <c r="AJ32" s="272">
        <f t="shared" si="27"/>
        <v>0</v>
      </c>
      <c r="AK32" s="272">
        <f t="shared" si="27"/>
        <v>0</v>
      </c>
      <c r="AL32" s="272">
        <f t="shared" si="27"/>
        <v>0</v>
      </c>
      <c r="AM32" s="272">
        <f t="shared" si="27"/>
        <v>0</v>
      </c>
      <c r="AN32" s="272">
        <f t="shared" si="27"/>
        <v>0</v>
      </c>
      <c r="AO32" s="272">
        <f t="shared" si="27"/>
        <v>0</v>
      </c>
      <c r="AP32" s="272">
        <f t="shared" si="27"/>
        <v>0</v>
      </c>
      <c r="AQ32" s="272">
        <f t="shared" si="27"/>
        <v>0</v>
      </c>
      <c r="AR32" s="272">
        <f t="shared" si="27"/>
        <v>0</v>
      </c>
      <c r="AS32" s="272">
        <f t="shared" si="27"/>
        <v>0</v>
      </c>
      <c r="AT32" s="272">
        <f t="shared" si="27"/>
        <v>0</v>
      </c>
      <c r="AU32" s="272">
        <f t="shared" si="27"/>
        <v>0</v>
      </c>
      <c r="AV32" s="272">
        <f t="shared" si="27"/>
        <v>0</v>
      </c>
      <c r="AW32" s="272">
        <f t="shared" si="27"/>
        <v>0</v>
      </c>
      <c r="AX32" s="272">
        <f t="shared" si="27"/>
        <v>0</v>
      </c>
      <c r="AY32" s="272">
        <f t="shared" si="27"/>
        <v>0</v>
      </c>
      <c r="AZ32" s="272">
        <f t="shared" si="27"/>
        <v>0</v>
      </c>
      <c r="BA32" s="272">
        <f t="shared" si="27"/>
        <v>0</v>
      </c>
      <c r="BB32" s="272">
        <f t="shared" si="27"/>
        <v>0</v>
      </c>
      <c r="BC32" s="272">
        <f t="shared" si="27"/>
        <v>0</v>
      </c>
      <c r="BD32" s="272">
        <f t="shared" si="27"/>
        <v>0</v>
      </c>
      <c r="BE32" s="272">
        <f t="shared" si="27"/>
        <v>0</v>
      </c>
      <c r="BF32" s="272">
        <f t="shared" si="27"/>
        <v>0</v>
      </c>
      <c r="BG32" s="272">
        <f t="shared" si="27"/>
        <v>0</v>
      </c>
      <c r="BH32" s="272">
        <f t="shared" si="27"/>
        <v>0</v>
      </c>
      <c r="BI32" s="272">
        <f t="shared" si="27"/>
        <v>0</v>
      </c>
      <c r="BJ32" s="272">
        <f t="shared" si="27"/>
        <v>0</v>
      </c>
      <c r="BK32" s="272">
        <f t="shared" si="27"/>
        <v>0</v>
      </c>
      <c r="BL32" s="272">
        <f t="shared" si="27"/>
        <v>0</v>
      </c>
      <c r="BM32" s="272">
        <f t="shared" si="27"/>
        <v>0</v>
      </c>
      <c r="BN32" s="272">
        <f t="shared" si="27"/>
        <v>0</v>
      </c>
      <c r="BO32" s="272">
        <f t="shared" si="27"/>
        <v>0</v>
      </c>
      <c r="BP32" s="272">
        <f t="shared" si="27"/>
        <v>0</v>
      </c>
      <c r="BQ32" s="272">
        <f t="shared" si="27"/>
        <v>0</v>
      </c>
      <c r="BR32" s="272">
        <f t="shared" si="27"/>
        <v>0</v>
      </c>
      <c r="BS32" s="272">
        <f t="shared" si="27"/>
        <v>0</v>
      </c>
      <c r="BT32" s="272">
        <f t="shared" si="27"/>
        <v>0</v>
      </c>
      <c r="BU32" s="272">
        <f t="shared" si="27"/>
        <v>0</v>
      </c>
      <c r="BV32" s="272">
        <f t="shared" si="27"/>
        <v>0</v>
      </c>
      <c r="BW32" s="272">
        <f t="shared" si="27"/>
        <v>0</v>
      </c>
      <c r="BX32" s="272">
        <f t="shared" si="27"/>
        <v>0</v>
      </c>
      <c r="BY32" s="272">
        <f t="shared" si="27"/>
        <v>0</v>
      </c>
      <c r="BZ32" s="272">
        <f t="shared" si="27"/>
        <v>0</v>
      </c>
      <c r="CA32" s="272">
        <f t="shared" si="27"/>
        <v>0</v>
      </c>
      <c r="CB32" s="272">
        <f t="shared" si="27"/>
        <v>0</v>
      </c>
      <c r="CC32" s="272">
        <f t="shared" si="27"/>
        <v>0</v>
      </c>
      <c r="CD32" s="272">
        <f t="shared" si="27"/>
        <v>0</v>
      </c>
      <c r="CE32" s="272">
        <f t="shared" si="27"/>
        <v>0</v>
      </c>
      <c r="CF32" s="272">
        <f t="shared" si="27"/>
        <v>0</v>
      </c>
      <c r="CG32" s="272">
        <f t="shared" si="27"/>
        <v>0</v>
      </c>
      <c r="CH32" s="272">
        <f t="shared" si="27"/>
        <v>0</v>
      </c>
      <c r="CI32" s="272">
        <f t="shared" si="27"/>
        <v>0</v>
      </c>
      <c r="CJ32" s="272">
        <f t="shared" si="27"/>
        <v>0</v>
      </c>
      <c r="CK32" s="272">
        <f t="shared" si="27"/>
        <v>0</v>
      </c>
      <c r="CL32" s="272">
        <f t="shared" si="27"/>
        <v>0</v>
      </c>
      <c r="CM32" s="272">
        <f t="shared" ref="CM32:DC32" si="28">CM30*CM31</f>
        <v>0</v>
      </c>
      <c r="CN32" s="272">
        <f t="shared" si="28"/>
        <v>0</v>
      </c>
      <c r="CO32" s="272">
        <f t="shared" si="28"/>
        <v>0</v>
      </c>
      <c r="CP32" s="272">
        <f t="shared" si="28"/>
        <v>0</v>
      </c>
      <c r="CQ32" s="272">
        <f t="shared" si="28"/>
        <v>0</v>
      </c>
      <c r="CR32" s="272">
        <f t="shared" si="28"/>
        <v>0</v>
      </c>
      <c r="CS32" s="272">
        <f t="shared" si="28"/>
        <v>0</v>
      </c>
      <c r="CT32" s="272">
        <f t="shared" si="28"/>
        <v>0</v>
      </c>
      <c r="CU32" s="272">
        <f t="shared" si="28"/>
        <v>0</v>
      </c>
      <c r="CV32" s="272">
        <f t="shared" si="28"/>
        <v>0</v>
      </c>
      <c r="CW32" s="272">
        <f t="shared" si="28"/>
        <v>0</v>
      </c>
      <c r="CX32" s="272">
        <f t="shared" si="28"/>
        <v>0</v>
      </c>
      <c r="CY32" s="272">
        <f t="shared" si="28"/>
        <v>0</v>
      </c>
      <c r="CZ32" s="272">
        <f t="shared" si="28"/>
        <v>0</v>
      </c>
      <c r="DA32" s="272">
        <f t="shared" si="28"/>
        <v>0</v>
      </c>
      <c r="DB32" s="272">
        <f t="shared" si="28"/>
        <v>0</v>
      </c>
      <c r="DC32" s="272">
        <f t="shared" si="28"/>
        <v>0</v>
      </c>
    </row>
    <row r="33" spans="2:107" ht="15" customHeight="1" x14ac:dyDescent="0.35">
      <c r="B33" s="885">
        <v>18</v>
      </c>
      <c r="C33" s="261" t="s">
        <v>66</v>
      </c>
      <c r="D33" s="261"/>
      <c r="E33" s="267" t="s">
        <v>68</v>
      </c>
      <c r="F33" s="268"/>
      <c r="G33" s="273" t="str">
        <f>IF(COUNTA(H33:DC33)=0,"",IF(OR(LARGE(H33:DC33,1)&gt;24,SMALL(H33:DC33,1)&lt;0),"ERRO",""))</f>
        <v/>
      </c>
      <c r="H33" s="632">
        <f t="shared" ref="H33:AM33" si="29">H12</f>
        <v>0</v>
      </c>
      <c r="I33" s="632">
        <f t="shared" si="29"/>
        <v>0</v>
      </c>
      <c r="J33" s="632">
        <f t="shared" si="29"/>
        <v>0</v>
      </c>
      <c r="K33" s="632">
        <f t="shared" si="29"/>
        <v>0</v>
      </c>
      <c r="L33" s="632">
        <f t="shared" si="29"/>
        <v>0</v>
      </c>
      <c r="M33" s="632">
        <f t="shared" si="29"/>
        <v>0</v>
      </c>
      <c r="N33" s="632">
        <f t="shared" si="29"/>
        <v>0</v>
      </c>
      <c r="O33" s="632">
        <f t="shared" si="29"/>
        <v>0</v>
      </c>
      <c r="P33" s="632">
        <f t="shared" si="29"/>
        <v>0</v>
      </c>
      <c r="Q33" s="632">
        <f t="shared" si="29"/>
        <v>0</v>
      </c>
      <c r="R33" s="632">
        <f t="shared" si="29"/>
        <v>0</v>
      </c>
      <c r="S33" s="632">
        <f t="shared" si="29"/>
        <v>0</v>
      </c>
      <c r="T33" s="632">
        <f t="shared" si="29"/>
        <v>0</v>
      </c>
      <c r="U33" s="632">
        <f t="shared" si="29"/>
        <v>0</v>
      </c>
      <c r="V33" s="632">
        <f t="shared" si="29"/>
        <v>0</v>
      </c>
      <c r="W33" s="632">
        <f t="shared" si="29"/>
        <v>0</v>
      </c>
      <c r="X33" s="632">
        <f t="shared" si="29"/>
        <v>0</v>
      </c>
      <c r="Y33" s="632">
        <f t="shared" si="29"/>
        <v>0</v>
      </c>
      <c r="Z33" s="632">
        <f t="shared" si="29"/>
        <v>0</v>
      </c>
      <c r="AA33" s="632">
        <f t="shared" si="29"/>
        <v>0</v>
      </c>
      <c r="AB33" s="632">
        <f t="shared" si="29"/>
        <v>0</v>
      </c>
      <c r="AC33" s="632">
        <f t="shared" si="29"/>
        <v>0</v>
      </c>
      <c r="AD33" s="632">
        <f t="shared" si="29"/>
        <v>0</v>
      </c>
      <c r="AE33" s="632">
        <f t="shared" si="29"/>
        <v>0</v>
      </c>
      <c r="AF33" s="632">
        <f t="shared" si="29"/>
        <v>0</v>
      </c>
      <c r="AG33" s="632">
        <f t="shared" si="29"/>
        <v>0</v>
      </c>
      <c r="AH33" s="632">
        <f t="shared" si="29"/>
        <v>0</v>
      </c>
      <c r="AI33" s="632">
        <f t="shared" si="29"/>
        <v>0</v>
      </c>
      <c r="AJ33" s="632">
        <f t="shared" si="29"/>
        <v>0</v>
      </c>
      <c r="AK33" s="632">
        <f t="shared" si="29"/>
        <v>0</v>
      </c>
      <c r="AL33" s="632">
        <f t="shared" si="29"/>
        <v>0</v>
      </c>
      <c r="AM33" s="632">
        <f t="shared" si="29"/>
        <v>0</v>
      </c>
      <c r="AN33" s="632">
        <f t="shared" ref="AN33:BS33" si="30">AN12</f>
        <v>0</v>
      </c>
      <c r="AO33" s="632">
        <f t="shared" si="30"/>
        <v>0</v>
      </c>
      <c r="AP33" s="632">
        <f t="shared" si="30"/>
        <v>0</v>
      </c>
      <c r="AQ33" s="632">
        <f t="shared" si="30"/>
        <v>0</v>
      </c>
      <c r="AR33" s="632">
        <f t="shared" si="30"/>
        <v>0</v>
      </c>
      <c r="AS33" s="632">
        <f t="shared" si="30"/>
        <v>0</v>
      </c>
      <c r="AT33" s="632">
        <f t="shared" si="30"/>
        <v>0</v>
      </c>
      <c r="AU33" s="632">
        <f t="shared" si="30"/>
        <v>0</v>
      </c>
      <c r="AV33" s="632">
        <f t="shared" si="30"/>
        <v>0</v>
      </c>
      <c r="AW33" s="632">
        <f t="shared" si="30"/>
        <v>0</v>
      </c>
      <c r="AX33" s="632">
        <f t="shared" si="30"/>
        <v>0</v>
      </c>
      <c r="AY33" s="632">
        <f t="shared" si="30"/>
        <v>0</v>
      </c>
      <c r="AZ33" s="632">
        <f t="shared" si="30"/>
        <v>0</v>
      </c>
      <c r="BA33" s="632">
        <f t="shared" si="30"/>
        <v>0</v>
      </c>
      <c r="BB33" s="632">
        <f t="shared" si="30"/>
        <v>0</v>
      </c>
      <c r="BC33" s="632">
        <f t="shared" si="30"/>
        <v>0</v>
      </c>
      <c r="BD33" s="632">
        <f t="shared" si="30"/>
        <v>0</v>
      </c>
      <c r="BE33" s="632">
        <f t="shared" si="30"/>
        <v>0</v>
      </c>
      <c r="BF33" s="632">
        <f t="shared" si="30"/>
        <v>0</v>
      </c>
      <c r="BG33" s="632">
        <f t="shared" si="30"/>
        <v>0</v>
      </c>
      <c r="BH33" s="632">
        <f t="shared" si="30"/>
        <v>0</v>
      </c>
      <c r="BI33" s="632">
        <f t="shared" si="30"/>
        <v>0</v>
      </c>
      <c r="BJ33" s="632">
        <f t="shared" si="30"/>
        <v>0</v>
      </c>
      <c r="BK33" s="632">
        <f t="shared" si="30"/>
        <v>0</v>
      </c>
      <c r="BL33" s="632">
        <f t="shared" si="30"/>
        <v>0</v>
      </c>
      <c r="BM33" s="632">
        <f t="shared" si="30"/>
        <v>0</v>
      </c>
      <c r="BN33" s="632">
        <f t="shared" si="30"/>
        <v>0</v>
      </c>
      <c r="BO33" s="632">
        <f t="shared" si="30"/>
        <v>0</v>
      </c>
      <c r="BP33" s="632">
        <f t="shared" si="30"/>
        <v>0</v>
      </c>
      <c r="BQ33" s="632">
        <f t="shared" si="30"/>
        <v>0</v>
      </c>
      <c r="BR33" s="632">
        <f t="shared" si="30"/>
        <v>0</v>
      </c>
      <c r="BS33" s="632">
        <f t="shared" si="30"/>
        <v>0</v>
      </c>
      <c r="BT33" s="632">
        <f t="shared" ref="BT33:DC33" si="31">BT12</f>
        <v>0</v>
      </c>
      <c r="BU33" s="632">
        <f t="shared" si="31"/>
        <v>0</v>
      </c>
      <c r="BV33" s="632">
        <f t="shared" si="31"/>
        <v>0</v>
      </c>
      <c r="BW33" s="632">
        <f t="shared" si="31"/>
        <v>0</v>
      </c>
      <c r="BX33" s="632">
        <f t="shared" si="31"/>
        <v>0</v>
      </c>
      <c r="BY33" s="632">
        <f t="shared" si="31"/>
        <v>0</v>
      </c>
      <c r="BZ33" s="632">
        <f t="shared" si="31"/>
        <v>0</v>
      </c>
      <c r="CA33" s="632">
        <f t="shared" si="31"/>
        <v>0</v>
      </c>
      <c r="CB33" s="632">
        <f t="shared" si="31"/>
        <v>0</v>
      </c>
      <c r="CC33" s="632">
        <f t="shared" si="31"/>
        <v>0</v>
      </c>
      <c r="CD33" s="632">
        <f t="shared" si="31"/>
        <v>0</v>
      </c>
      <c r="CE33" s="632">
        <f t="shared" si="31"/>
        <v>0</v>
      </c>
      <c r="CF33" s="632">
        <f t="shared" si="31"/>
        <v>0</v>
      </c>
      <c r="CG33" s="632">
        <f t="shared" si="31"/>
        <v>0</v>
      </c>
      <c r="CH33" s="632">
        <f t="shared" si="31"/>
        <v>0</v>
      </c>
      <c r="CI33" s="632">
        <f t="shared" si="31"/>
        <v>0</v>
      </c>
      <c r="CJ33" s="632">
        <f t="shared" si="31"/>
        <v>0</v>
      </c>
      <c r="CK33" s="632">
        <f t="shared" si="31"/>
        <v>0</v>
      </c>
      <c r="CL33" s="632">
        <f t="shared" si="31"/>
        <v>0</v>
      </c>
      <c r="CM33" s="632">
        <f t="shared" si="31"/>
        <v>0</v>
      </c>
      <c r="CN33" s="632">
        <f t="shared" si="31"/>
        <v>0</v>
      </c>
      <c r="CO33" s="632">
        <f t="shared" si="31"/>
        <v>0</v>
      </c>
      <c r="CP33" s="632">
        <f t="shared" si="31"/>
        <v>0</v>
      </c>
      <c r="CQ33" s="632">
        <f t="shared" si="31"/>
        <v>0</v>
      </c>
      <c r="CR33" s="632">
        <f t="shared" si="31"/>
        <v>0</v>
      </c>
      <c r="CS33" s="632">
        <f t="shared" si="31"/>
        <v>0</v>
      </c>
      <c r="CT33" s="632">
        <f t="shared" si="31"/>
        <v>0</v>
      </c>
      <c r="CU33" s="632">
        <f t="shared" si="31"/>
        <v>0</v>
      </c>
      <c r="CV33" s="632">
        <f t="shared" si="31"/>
        <v>0</v>
      </c>
      <c r="CW33" s="632">
        <f t="shared" si="31"/>
        <v>0</v>
      </c>
      <c r="CX33" s="632">
        <f t="shared" si="31"/>
        <v>0</v>
      </c>
      <c r="CY33" s="632">
        <f t="shared" si="31"/>
        <v>0</v>
      </c>
      <c r="CZ33" s="632">
        <f t="shared" si="31"/>
        <v>0</v>
      </c>
      <c r="DA33" s="632">
        <f t="shared" si="31"/>
        <v>0</v>
      </c>
      <c r="DB33" s="632">
        <f t="shared" si="31"/>
        <v>0</v>
      </c>
      <c r="DC33" s="632">
        <f t="shared" si="31"/>
        <v>0</v>
      </c>
    </row>
    <row r="34" spans="2:107" ht="15" customHeight="1" x14ac:dyDescent="0.35">
      <c r="B34" s="886"/>
      <c r="C34" s="275" t="s">
        <v>67</v>
      </c>
      <c r="D34" s="275"/>
      <c r="E34" s="276" t="s">
        <v>69</v>
      </c>
      <c r="F34" s="268"/>
      <c r="G34" s="273" t="str">
        <f>IF(COUNTA(H34:DC34)=0,"",IF(OR(LARGE(H34:DC34,1)&gt;365,SMALL(H34:DC34,1)&lt;0),"ERRO",""))</f>
        <v/>
      </c>
      <c r="H34" s="632">
        <f t="shared" ref="H34:AM34" si="32">H13</f>
        <v>0</v>
      </c>
      <c r="I34" s="632">
        <f t="shared" si="32"/>
        <v>0</v>
      </c>
      <c r="J34" s="632">
        <f t="shared" si="32"/>
        <v>0</v>
      </c>
      <c r="K34" s="632">
        <f t="shared" si="32"/>
        <v>0</v>
      </c>
      <c r="L34" s="632">
        <f t="shared" si="32"/>
        <v>0</v>
      </c>
      <c r="M34" s="632">
        <f t="shared" si="32"/>
        <v>0</v>
      </c>
      <c r="N34" s="632">
        <f t="shared" si="32"/>
        <v>0</v>
      </c>
      <c r="O34" s="632">
        <f t="shared" si="32"/>
        <v>0</v>
      </c>
      <c r="P34" s="632">
        <f t="shared" si="32"/>
        <v>0</v>
      </c>
      <c r="Q34" s="632">
        <f t="shared" si="32"/>
        <v>0</v>
      </c>
      <c r="R34" s="632">
        <f t="shared" si="32"/>
        <v>0</v>
      </c>
      <c r="S34" s="632">
        <f t="shared" si="32"/>
        <v>0</v>
      </c>
      <c r="T34" s="632">
        <f t="shared" si="32"/>
        <v>0</v>
      </c>
      <c r="U34" s="632">
        <f t="shared" si="32"/>
        <v>0</v>
      </c>
      <c r="V34" s="632">
        <f t="shared" si="32"/>
        <v>0</v>
      </c>
      <c r="W34" s="632">
        <f t="shared" si="32"/>
        <v>0</v>
      </c>
      <c r="X34" s="632">
        <f t="shared" si="32"/>
        <v>0</v>
      </c>
      <c r="Y34" s="632">
        <f t="shared" si="32"/>
        <v>0</v>
      </c>
      <c r="Z34" s="632">
        <f t="shared" si="32"/>
        <v>0</v>
      </c>
      <c r="AA34" s="632">
        <f t="shared" si="32"/>
        <v>0</v>
      </c>
      <c r="AB34" s="632">
        <f t="shared" si="32"/>
        <v>0</v>
      </c>
      <c r="AC34" s="632">
        <f t="shared" si="32"/>
        <v>0</v>
      </c>
      <c r="AD34" s="632">
        <f t="shared" si="32"/>
        <v>0</v>
      </c>
      <c r="AE34" s="632">
        <f t="shared" si="32"/>
        <v>0</v>
      </c>
      <c r="AF34" s="632">
        <f t="shared" si="32"/>
        <v>0</v>
      </c>
      <c r="AG34" s="632">
        <f t="shared" si="32"/>
        <v>0</v>
      </c>
      <c r="AH34" s="632">
        <f t="shared" si="32"/>
        <v>0</v>
      </c>
      <c r="AI34" s="632">
        <f t="shared" si="32"/>
        <v>0</v>
      </c>
      <c r="AJ34" s="632">
        <f t="shared" si="32"/>
        <v>0</v>
      </c>
      <c r="AK34" s="632">
        <f t="shared" si="32"/>
        <v>0</v>
      </c>
      <c r="AL34" s="632">
        <f t="shared" si="32"/>
        <v>0</v>
      </c>
      <c r="AM34" s="632">
        <f t="shared" si="32"/>
        <v>0</v>
      </c>
      <c r="AN34" s="632">
        <f t="shared" ref="AN34:BS34" si="33">AN13</f>
        <v>0</v>
      </c>
      <c r="AO34" s="632">
        <f t="shared" si="33"/>
        <v>0</v>
      </c>
      <c r="AP34" s="632">
        <f t="shared" si="33"/>
        <v>0</v>
      </c>
      <c r="AQ34" s="632">
        <f t="shared" si="33"/>
        <v>0</v>
      </c>
      <c r="AR34" s="632">
        <f t="shared" si="33"/>
        <v>0</v>
      </c>
      <c r="AS34" s="632">
        <f t="shared" si="33"/>
        <v>0</v>
      </c>
      <c r="AT34" s="632">
        <f t="shared" si="33"/>
        <v>0</v>
      </c>
      <c r="AU34" s="632">
        <f t="shared" si="33"/>
        <v>0</v>
      </c>
      <c r="AV34" s="632">
        <f t="shared" si="33"/>
        <v>0</v>
      </c>
      <c r="AW34" s="632">
        <f t="shared" si="33"/>
        <v>0</v>
      </c>
      <c r="AX34" s="632">
        <f t="shared" si="33"/>
        <v>0</v>
      </c>
      <c r="AY34" s="632">
        <f t="shared" si="33"/>
        <v>0</v>
      </c>
      <c r="AZ34" s="632">
        <f t="shared" si="33"/>
        <v>0</v>
      </c>
      <c r="BA34" s="632">
        <f t="shared" si="33"/>
        <v>0</v>
      </c>
      <c r="BB34" s="632">
        <f t="shared" si="33"/>
        <v>0</v>
      </c>
      <c r="BC34" s="632">
        <f t="shared" si="33"/>
        <v>0</v>
      </c>
      <c r="BD34" s="632">
        <f t="shared" si="33"/>
        <v>0</v>
      </c>
      <c r="BE34" s="632">
        <f t="shared" si="33"/>
        <v>0</v>
      </c>
      <c r="BF34" s="632">
        <f t="shared" si="33"/>
        <v>0</v>
      </c>
      <c r="BG34" s="632">
        <f t="shared" si="33"/>
        <v>0</v>
      </c>
      <c r="BH34" s="632">
        <f t="shared" si="33"/>
        <v>0</v>
      </c>
      <c r="BI34" s="632">
        <f t="shared" si="33"/>
        <v>0</v>
      </c>
      <c r="BJ34" s="632">
        <f t="shared" si="33"/>
        <v>0</v>
      </c>
      <c r="BK34" s="632">
        <f t="shared" si="33"/>
        <v>0</v>
      </c>
      <c r="BL34" s="632">
        <f t="shared" si="33"/>
        <v>0</v>
      </c>
      <c r="BM34" s="632">
        <f t="shared" si="33"/>
        <v>0</v>
      </c>
      <c r="BN34" s="632">
        <f t="shared" si="33"/>
        <v>0</v>
      </c>
      <c r="BO34" s="632">
        <f t="shared" si="33"/>
        <v>0</v>
      </c>
      <c r="BP34" s="632">
        <f t="shared" si="33"/>
        <v>0</v>
      </c>
      <c r="BQ34" s="632">
        <f t="shared" si="33"/>
        <v>0</v>
      </c>
      <c r="BR34" s="632">
        <f t="shared" si="33"/>
        <v>0</v>
      </c>
      <c r="BS34" s="632">
        <f t="shared" si="33"/>
        <v>0</v>
      </c>
      <c r="BT34" s="632">
        <f t="shared" ref="BT34:DC34" si="34">BT13</f>
        <v>0</v>
      </c>
      <c r="BU34" s="632">
        <f t="shared" si="34"/>
        <v>0</v>
      </c>
      <c r="BV34" s="632">
        <f t="shared" si="34"/>
        <v>0</v>
      </c>
      <c r="BW34" s="632">
        <f t="shared" si="34"/>
        <v>0</v>
      </c>
      <c r="BX34" s="632">
        <f t="shared" si="34"/>
        <v>0</v>
      </c>
      <c r="BY34" s="632">
        <f t="shared" si="34"/>
        <v>0</v>
      </c>
      <c r="BZ34" s="632">
        <f t="shared" si="34"/>
        <v>0</v>
      </c>
      <c r="CA34" s="632">
        <f t="shared" si="34"/>
        <v>0</v>
      </c>
      <c r="CB34" s="632">
        <f t="shared" si="34"/>
        <v>0</v>
      </c>
      <c r="CC34" s="632">
        <f t="shared" si="34"/>
        <v>0</v>
      </c>
      <c r="CD34" s="632">
        <f t="shared" si="34"/>
        <v>0</v>
      </c>
      <c r="CE34" s="632">
        <f t="shared" si="34"/>
        <v>0</v>
      </c>
      <c r="CF34" s="632">
        <f t="shared" si="34"/>
        <v>0</v>
      </c>
      <c r="CG34" s="632">
        <f t="shared" si="34"/>
        <v>0</v>
      </c>
      <c r="CH34" s="632">
        <f t="shared" si="34"/>
        <v>0</v>
      </c>
      <c r="CI34" s="632">
        <f t="shared" si="34"/>
        <v>0</v>
      </c>
      <c r="CJ34" s="632">
        <f t="shared" si="34"/>
        <v>0</v>
      </c>
      <c r="CK34" s="632">
        <f t="shared" si="34"/>
        <v>0</v>
      </c>
      <c r="CL34" s="632">
        <f t="shared" si="34"/>
        <v>0</v>
      </c>
      <c r="CM34" s="632">
        <f t="shared" si="34"/>
        <v>0</v>
      </c>
      <c r="CN34" s="632">
        <f t="shared" si="34"/>
        <v>0</v>
      </c>
      <c r="CO34" s="632">
        <f t="shared" si="34"/>
        <v>0</v>
      </c>
      <c r="CP34" s="632">
        <f t="shared" si="34"/>
        <v>0</v>
      </c>
      <c r="CQ34" s="632">
        <f t="shared" si="34"/>
        <v>0</v>
      </c>
      <c r="CR34" s="632">
        <f t="shared" si="34"/>
        <v>0</v>
      </c>
      <c r="CS34" s="632">
        <f t="shared" si="34"/>
        <v>0</v>
      </c>
      <c r="CT34" s="632">
        <f t="shared" si="34"/>
        <v>0</v>
      </c>
      <c r="CU34" s="632">
        <f t="shared" si="34"/>
        <v>0</v>
      </c>
      <c r="CV34" s="632">
        <f t="shared" si="34"/>
        <v>0</v>
      </c>
      <c r="CW34" s="632">
        <f t="shared" si="34"/>
        <v>0</v>
      </c>
      <c r="CX34" s="632">
        <f t="shared" si="34"/>
        <v>0</v>
      </c>
      <c r="CY34" s="632">
        <f t="shared" si="34"/>
        <v>0</v>
      </c>
      <c r="CZ34" s="632">
        <f t="shared" si="34"/>
        <v>0</v>
      </c>
      <c r="DA34" s="632">
        <f t="shared" si="34"/>
        <v>0</v>
      </c>
      <c r="DB34" s="632">
        <f t="shared" si="34"/>
        <v>0</v>
      </c>
      <c r="DC34" s="632">
        <f t="shared" si="34"/>
        <v>0</v>
      </c>
    </row>
    <row r="35" spans="2:107" ht="15" customHeight="1" x14ac:dyDescent="0.35">
      <c r="B35" s="887"/>
      <c r="C35" s="261" t="s">
        <v>56</v>
      </c>
      <c r="D35" s="261"/>
      <c r="E35" s="267" t="s">
        <v>58</v>
      </c>
      <c r="F35" s="268" t="s">
        <v>879</v>
      </c>
      <c r="G35" s="273" t="str">
        <f>IF(COUNTA(H35:DC35)=0,"",IF(OR(LARGE(H35:DC35,1)&gt;8760,SMALL(H35:DC35,1)&lt;0),"ERRO",""))</f>
        <v/>
      </c>
      <c r="H35" s="278">
        <f>H33*H34</f>
        <v>0</v>
      </c>
      <c r="I35" s="278">
        <f t="shared" ref="I35:Z35" si="35">I33*I34</f>
        <v>0</v>
      </c>
      <c r="J35" s="278">
        <f t="shared" si="35"/>
        <v>0</v>
      </c>
      <c r="K35" s="278">
        <f t="shared" si="35"/>
        <v>0</v>
      </c>
      <c r="L35" s="278">
        <f t="shared" si="35"/>
        <v>0</v>
      </c>
      <c r="M35" s="278">
        <f t="shared" si="35"/>
        <v>0</v>
      </c>
      <c r="N35" s="278">
        <f t="shared" si="35"/>
        <v>0</v>
      </c>
      <c r="O35" s="278">
        <f t="shared" si="35"/>
        <v>0</v>
      </c>
      <c r="P35" s="278">
        <f t="shared" si="35"/>
        <v>0</v>
      </c>
      <c r="Q35" s="278">
        <f t="shared" si="35"/>
        <v>0</v>
      </c>
      <c r="R35" s="278">
        <f t="shared" si="35"/>
        <v>0</v>
      </c>
      <c r="S35" s="278">
        <f t="shared" si="35"/>
        <v>0</v>
      </c>
      <c r="T35" s="278">
        <f t="shared" si="35"/>
        <v>0</v>
      </c>
      <c r="U35" s="278">
        <f t="shared" si="35"/>
        <v>0</v>
      </c>
      <c r="V35" s="278">
        <f t="shared" si="35"/>
        <v>0</v>
      </c>
      <c r="W35" s="278">
        <f t="shared" si="35"/>
        <v>0</v>
      </c>
      <c r="X35" s="278">
        <f t="shared" si="35"/>
        <v>0</v>
      </c>
      <c r="Y35" s="278">
        <f t="shared" si="35"/>
        <v>0</v>
      </c>
      <c r="Z35" s="278">
        <f t="shared" si="35"/>
        <v>0</v>
      </c>
      <c r="AA35" s="278">
        <f t="shared" ref="AA35:CL35" si="36">AA33*AA34</f>
        <v>0</v>
      </c>
      <c r="AB35" s="278">
        <f t="shared" si="36"/>
        <v>0</v>
      </c>
      <c r="AC35" s="278">
        <f t="shared" si="36"/>
        <v>0</v>
      </c>
      <c r="AD35" s="278">
        <f t="shared" si="36"/>
        <v>0</v>
      </c>
      <c r="AE35" s="278">
        <f t="shared" si="36"/>
        <v>0</v>
      </c>
      <c r="AF35" s="278">
        <f t="shared" si="36"/>
        <v>0</v>
      </c>
      <c r="AG35" s="278">
        <f t="shared" si="36"/>
        <v>0</v>
      </c>
      <c r="AH35" s="278">
        <f t="shared" si="36"/>
        <v>0</v>
      </c>
      <c r="AI35" s="278">
        <f t="shared" si="36"/>
        <v>0</v>
      </c>
      <c r="AJ35" s="278">
        <f t="shared" si="36"/>
        <v>0</v>
      </c>
      <c r="AK35" s="278">
        <f t="shared" si="36"/>
        <v>0</v>
      </c>
      <c r="AL35" s="278">
        <f t="shared" si="36"/>
        <v>0</v>
      </c>
      <c r="AM35" s="278">
        <f t="shared" si="36"/>
        <v>0</v>
      </c>
      <c r="AN35" s="278">
        <f t="shared" si="36"/>
        <v>0</v>
      </c>
      <c r="AO35" s="278">
        <f t="shared" si="36"/>
        <v>0</v>
      </c>
      <c r="AP35" s="278">
        <f t="shared" si="36"/>
        <v>0</v>
      </c>
      <c r="AQ35" s="278">
        <f t="shared" si="36"/>
        <v>0</v>
      </c>
      <c r="AR35" s="278">
        <f t="shared" si="36"/>
        <v>0</v>
      </c>
      <c r="AS35" s="278">
        <f t="shared" si="36"/>
        <v>0</v>
      </c>
      <c r="AT35" s="278">
        <f t="shared" si="36"/>
        <v>0</v>
      </c>
      <c r="AU35" s="278">
        <f t="shared" si="36"/>
        <v>0</v>
      </c>
      <c r="AV35" s="278">
        <f t="shared" si="36"/>
        <v>0</v>
      </c>
      <c r="AW35" s="278">
        <f t="shared" si="36"/>
        <v>0</v>
      </c>
      <c r="AX35" s="278">
        <f t="shared" si="36"/>
        <v>0</v>
      </c>
      <c r="AY35" s="278">
        <f t="shared" si="36"/>
        <v>0</v>
      </c>
      <c r="AZ35" s="278">
        <f t="shared" si="36"/>
        <v>0</v>
      </c>
      <c r="BA35" s="278">
        <f t="shared" si="36"/>
        <v>0</v>
      </c>
      <c r="BB35" s="278">
        <f t="shared" si="36"/>
        <v>0</v>
      </c>
      <c r="BC35" s="278">
        <f t="shared" si="36"/>
        <v>0</v>
      </c>
      <c r="BD35" s="278">
        <f t="shared" si="36"/>
        <v>0</v>
      </c>
      <c r="BE35" s="278">
        <f t="shared" si="36"/>
        <v>0</v>
      </c>
      <c r="BF35" s="278">
        <f t="shared" si="36"/>
        <v>0</v>
      </c>
      <c r="BG35" s="278">
        <f t="shared" si="36"/>
        <v>0</v>
      </c>
      <c r="BH35" s="278">
        <f t="shared" si="36"/>
        <v>0</v>
      </c>
      <c r="BI35" s="278">
        <f t="shared" si="36"/>
        <v>0</v>
      </c>
      <c r="BJ35" s="278">
        <f t="shared" si="36"/>
        <v>0</v>
      </c>
      <c r="BK35" s="278">
        <f t="shared" si="36"/>
        <v>0</v>
      </c>
      <c r="BL35" s="278">
        <f t="shared" si="36"/>
        <v>0</v>
      </c>
      <c r="BM35" s="278">
        <f t="shared" si="36"/>
        <v>0</v>
      </c>
      <c r="BN35" s="278">
        <f t="shared" si="36"/>
        <v>0</v>
      </c>
      <c r="BO35" s="278">
        <f t="shared" si="36"/>
        <v>0</v>
      </c>
      <c r="BP35" s="278">
        <f t="shared" si="36"/>
        <v>0</v>
      </c>
      <c r="BQ35" s="278">
        <f t="shared" si="36"/>
        <v>0</v>
      </c>
      <c r="BR35" s="278">
        <f t="shared" si="36"/>
        <v>0</v>
      </c>
      <c r="BS35" s="278">
        <f t="shared" si="36"/>
        <v>0</v>
      </c>
      <c r="BT35" s="278">
        <f t="shared" si="36"/>
        <v>0</v>
      </c>
      <c r="BU35" s="278">
        <f t="shared" si="36"/>
        <v>0</v>
      </c>
      <c r="BV35" s="278">
        <f t="shared" si="36"/>
        <v>0</v>
      </c>
      <c r="BW35" s="278">
        <f t="shared" si="36"/>
        <v>0</v>
      </c>
      <c r="BX35" s="278">
        <f t="shared" si="36"/>
        <v>0</v>
      </c>
      <c r="BY35" s="278">
        <f t="shared" si="36"/>
        <v>0</v>
      </c>
      <c r="BZ35" s="278">
        <f t="shared" si="36"/>
        <v>0</v>
      </c>
      <c r="CA35" s="278">
        <f t="shared" si="36"/>
        <v>0</v>
      </c>
      <c r="CB35" s="278">
        <f t="shared" si="36"/>
        <v>0</v>
      </c>
      <c r="CC35" s="278">
        <f t="shared" si="36"/>
        <v>0</v>
      </c>
      <c r="CD35" s="278">
        <f t="shared" si="36"/>
        <v>0</v>
      </c>
      <c r="CE35" s="278">
        <f t="shared" si="36"/>
        <v>0</v>
      </c>
      <c r="CF35" s="278">
        <f t="shared" si="36"/>
        <v>0</v>
      </c>
      <c r="CG35" s="278">
        <f t="shared" si="36"/>
        <v>0</v>
      </c>
      <c r="CH35" s="278">
        <f t="shared" si="36"/>
        <v>0</v>
      </c>
      <c r="CI35" s="278">
        <f t="shared" si="36"/>
        <v>0</v>
      </c>
      <c r="CJ35" s="278">
        <f t="shared" si="36"/>
        <v>0</v>
      </c>
      <c r="CK35" s="278">
        <f t="shared" si="36"/>
        <v>0</v>
      </c>
      <c r="CL35" s="278">
        <f t="shared" si="36"/>
        <v>0</v>
      </c>
      <c r="CM35" s="278">
        <f t="shared" ref="CM35:DC35" si="37">CM33*CM34</f>
        <v>0</v>
      </c>
      <c r="CN35" s="278">
        <f t="shared" si="37"/>
        <v>0</v>
      </c>
      <c r="CO35" s="278">
        <f t="shared" si="37"/>
        <v>0</v>
      </c>
      <c r="CP35" s="278">
        <f t="shared" si="37"/>
        <v>0</v>
      </c>
      <c r="CQ35" s="278">
        <f t="shared" si="37"/>
        <v>0</v>
      </c>
      <c r="CR35" s="278">
        <f t="shared" si="37"/>
        <v>0</v>
      </c>
      <c r="CS35" s="278">
        <f t="shared" si="37"/>
        <v>0</v>
      </c>
      <c r="CT35" s="278">
        <f t="shared" si="37"/>
        <v>0</v>
      </c>
      <c r="CU35" s="278">
        <f t="shared" si="37"/>
        <v>0</v>
      </c>
      <c r="CV35" s="278">
        <f t="shared" si="37"/>
        <v>0</v>
      </c>
      <c r="CW35" s="278">
        <f t="shared" si="37"/>
        <v>0</v>
      </c>
      <c r="CX35" s="278">
        <f t="shared" si="37"/>
        <v>0</v>
      </c>
      <c r="CY35" s="278">
        <f t="shared" si="37"/>
        <v>0</v>
      </c>
      <c r="CZ35" s="278">
        <f t="shared" si="37"/>
        <v>0</v>
      </c>
      <c r="DA35" s="278">
        <f t="shared" si="37"/>
        <v>0</v>
      </c>
      <c r="DB35" s="278">
        <f t="shared" si="37"/>
        <v>0</v>
      </c>
      <c r="DC35" s="278">
        <f t="shared" si="37"/>
        <v>0</v>
      </c>
    </row>
    <row r="36" spans="2:107" ht="15" customHeight="1" x14ac:dyDescent="0.35">
      <c r="B36" s="885">
        <v>19</v>
      </c>
      <c r="C36" s="261" t="s">
        <v>1133</v>
      </c>
      <c r="D36" s="261"/>
      <c r="E36" s="267" t="s">
        <v>68</v>
      </c>
      <c r="F36" s="268" t="s">
        <v>1223</v>
      </c>
      <c r="G36" s="398" t="str">
        <f>IF(COUNTA(H36:DC36)=0,"",IF(OR(LARGE(H36:DC36,1)&gt;3,SMALL(H36:DC36,1)&lt;0),"ERRO",""))</f>
        <v/>
      </c>
      <c r="H36" s="633">
        <f t="shared" ref="H36:AM36" si="38">H15</f>
        <v>0</v>
      </c>
      <c r="I36" s="633">
        <f t="shared" si="38"/>
        <v>0</v>
      </c>
      <c r="J36" s="633">
        <f t="shared" si="38"/>
        <v>0</v>
      </c>
      <c r="K36" s="633">
        <f t="shared" si="38"/>
        <v>0</v>
      </c>
      <c r="L36" s="633">
        <f t="shared" si="38"/>
        <v>0</v>
      </c>
      <c r="M36" s="633">
        <f t="shared" si="38"/>
        <v>0</v>
      </c>
      <c r="N36" s="633">
        <f t="shared" si="38"/>
        <v>0</v>
      </c>
      <c r="O36" s="633">
        <f t="shared" si="38"/>
        <v>0</v>
      </c>
      <c r="P36" s="633">
        <f t="shared" si="38"/>
        <v>0</v>
      </c>
      <c r="Q36" s="633">
        <f t="shared" si="38"/>
        <v>0</v>
      </c>
      <c r="R36" s="633">
        <f t="shared" si="38"/>
        <v>0</v>
      </c>
      <c r="S36" s="633">
        <f t="shared" si="38"/>
        <v>0</v>
      </c>
      <c r="T36" s="633">
        <f t="shared" si="38"/>
        <v>0</v>
      </c>
      <c r="U36" s="633">
        <f t="shared" si="38"/>
        <v>0</v>
      </c>
      <c r="V36" s="633">
        <f t="shared" si="38"/>
        <v>0</v>
      </c>
      <c r="W36" s="633">
        <f t="shared" si="38"/>
        <v>0</v>
      </c>
      <c r="X36" s="633">
        <f t="shared" si="38"/>
        <v>0</v>
      </c>
      <c r="Y36" s="633">
        <f t="shared" si="38"/>
        <v>0</v>
      </c>
      <c r="Z36" s="633">
        <f t="shared" si="38"/>
        <v>0</v>
      </c>
      <c r="AA36" s="633">
        <f t="shared" si="38"/>
        <v>0</v>
      </c>
      <c r="AB36" s="633">
        <f t="shared" si="38"/>
        <v>0</v>
      </c>
      <c r="AC36" s="633">
        <f t="shared" si="38"/>
        <v>0</v>
      </c>
      <c r="AD36" s="633">
        <f t="shared" si="38"/>
        <v>0</v>
      </c>
      <c r="AE36" s="633">
        <f t="shared" si="38"/>
        <v>0</v>
      </c>
      <c r="AF36" s="633">
        <f t="shared" si="38"/>
        <v>0</v>
      </c>
      <c r="AG36" s="633">
        <f t="shared" si="38"/>
        <v>0</v>
      </c>
      <c r="AH36" s="633">
        <f t="shared" si="38"/>
        <v>0</v>
      </c>
      <c r="AI36" s="633">
        <f t="shared" si="38"/>
        <v>0</v>
      </c>
      <c r="AJ36" s="633">
        <f t="shared" si="38"/>
        <v>0</v>
      </c>
      <c r="AK36" s="633">
        <f t="shared" si="38"/>
        <v>0</v>
      </c>
      <c r="AL36" s="633">
        <f t="shared" si="38"/>
        <v>0</v>
      </c>
      <c r="AM36" s="633">
        <f t="shared" si="38"/>
        <v>0</v>
      </c>
      <c r="AN36" s="633">
        <f t="shared" ref="AN36:BS36" si="39">AN15</f>
        <v>0</v>
      </c>
      <c r="AO36" s="633">
        <f t="shared" si="39"/>
        <v>0</v>
      </c>
      <c r="AP36" s="633">
        <f t="shared" si="39"/>
        <v>0</v>
      </c>
      <c r="AQ36" s="633">
        <f t="shared" si="39"/>
        <v>0</v>
      </c>
      <c r="AR36" s="633">
        <f t="shared" si="39"/>
        <v>0</v>
      </c>
      <c r="AS36" s="633">
        <f t="shared" si="39"/>
        <v>0</v>
      </c>
      <c r="AT36" s="633">
        <f t="shared" si="39"/>
        <v>0</v>
      </c>
      <c r="AU36" s="633">
        <f t="shared" si="39"/>
        <v>0</v>
      </c>
      <c r="AV36" s="633">
        <f t="shared" si="39"/>
        <v>0</v>
      </c>
      <c r="AW36" s="633">
        <f t="shared" si="39"/>
        <v>0</v>
      </c>
      <c r="AX36" s="633">
        <f t="shared" si="39"/>
        <v>0</v>
      </c>
      <c r="AY36" s="633">
        <f t="shared" si="39"/>
        <v>0</v>
      </c>
      <c r="AZ36" s="633">
        <f t="shared" si="39"/>
        <v>0</v>
      </c>
      <c r="BA36" s="633">
        <f t="shared" si="39"/>
        <v>0</v>
      </c>
      <c r="BB36" s="633">
        <f t="shared" si="39"/>
        <v>0</v>
      </c>
      <c r="BC36" s="633">
        <f t="shared" si="39"/>
        <v>0</v>
      </c>
      <c r="BD36" s="633">
        <f t="shared" si="39"/>
        <v>0</v>
      </c>
      <c r="BE36" s="633">
        <f t="shared" si="39"/>
        <v>0</v>
      </c>
      <c r="BF36" s="633">
        <f t="shared" si="39"/>
        <v>0</v>
      </c>
      <c r="BG36" s="633">
        <f t="shared" si="39"/>
        <v>0</v>
      </c>
      <c r="BH36" s="633">
        <f t="shared" si="39"/>
        <v>0</v>
      </c>
      <c r="BI36" s="633">
        <f t="shared" si="39"/>
        <v>0</v>
      </c>
      <c r="BJ36" s="633">
        <f t="shared" si="39"/>
        <v>0</v>
      </c>
      <c r="BK36" s="633">
        <f t="shared" si="39"/>
        <v>0</v>
      </c>
      <c r="BL36" s="633">
        <f t="shared" si="39"/>
        <v>0</v>
      </c>
      <c r="BM36" s="633">
        <f t="shared" si="39"/>
        <v>0</v>
      </c>
      <c r="BN36" s="633">
        <f t="shared" si="39"/>
        <v>0</v>
      </c>
      <c r="BO36" s="633">
        <f t="shared" si="39"/>
        <v>0</v>
      </c>
      <c r="BP36" s="633">
        <f t="shared" si="39"/>
        <v>0</v>
      </c>
      <c r="BQ36" s="633">
        <f t="shared" si="39"/>
        <v>0</v>
      </c>
      <c r="BR36" s="633">
        <f t="shared" si="39"/>
        <v>0</v>
      </c>
      <c r="BS36" s="633">
        <f t="shared" si="39"/>
        <v>0</v>
      </c>
      <c r="BT36" s="633">
        <f t="shared" ref="BT36:DC36" si="40">BT15</f>
        <v>0</v>
      </c>
      <c r="BU36" s="633">
        <f t="shared" si="40"/>
        <v>0</v>
      </c>
      <c r="BV36" s="633">
        <f t="shared" si="40"/>
        <v>0</v>
      </c>
      <c r="BW36" s="633">
        <f t="shared" si="40"/>
        <v>0</v>
      </c>
      <c r="BX36" s="633">
        <f t="shared" si="40"/>
        <v>0</v>
      </c>
      <c r="BY36" s="633">
        <f t="shared" si="40"/>
        <v>0</v>
      </c>
      <c r="BZ36" s="633">
        <f t="shared" si="40"/>
        <v>0</v>
      </c>
      <c r="CA36" s="633">
        <f t="shared" si="40"/>
        <v>0</v>
      </c>
      <c r="CB36" s="633">
        <f t="shared" si="40"/>
        <v>0</v>
      </c>
      <c r="CC36" s="633">
        <f t="shared" si="40"/>
        <v>0</v>
      </c>
      <c r="CD36" s="633">
        <f t="shared" si="40"/>
        <v>0</v>
      </c>
      <c r="CE36" s="633">
        <f t="shared" si="40"/>
        <v>0</v>
      </c>
      <c r="CF36" s="633">
        <f t="shared" si="40"/>
        <v>0</v>
      </c>
      <c r="CG36" s="633">
        <f t="shared" si="40"/>
        <v>0</v>
      </c>
      <c r="CH36" s="633">
        <f t="shared" si="40"/>
        <v>0</v>
      </c>
      <c r="CI36" s="633">
        <f t="shared" si="40"/>
        <v>0</v>
      </c>
      <c r="CJ36" s="633">
        <f t="shared" si="40"/>
        <v>0</v>
      </c>
      <c r="CK36" s="633">
        <f t="shared" si="40"/>
        <v>0</v>
      </c>
      <c r="CL36" s="633">
        <f t="shared" si="40"/>
        <v>0</v>
      </c>
      <c r="CM36" s="633">
        <f t="shared" si="40"/>
        <v>0</v>
      </c>
      <c r="CN36" s="633">
        <f t="shared" si="40"/>
        <v>0</v>
      </c>
      <c r="CO36" s="633">
        <f t="shared" si="40"/>
        <v>0</v>
      </c>
      <c r="CP36" s="633">
        <f t="shared" si="40"/>
        <v>0</v>
      </c>
      <c r="CQ36" s="633">
        <f t="shared" si="40"/>
        <v>0</v>
      </c>
      <c r="CR36" s="633">
        <f t="shared" si="40"/>
        <v>0</v>
      </c>
      <c r="CS36" s="633">
        <f t="shared" si="40"/>
        <v>0</v>
      </c>
      <c r="CT36" s="633">
        <f t="shared" si="40"/>
        <v>0</v>
      </c>
      <c r="CU36" s="633">
        <f t="shared" si="40"/>
        <v>0</v>
      </c>
      <c r="CV36" s="633">
        <f t="shared" si="40"/>
        <v>0</v>
      </c>
      <c r="CW36" s="633">
        <f t="shared" si="40"/>
        <v>0</v>
      </c>
      <c r="CX36" s="633">
        <f t="shared" si="40"/>
        <v>0</v>
      </c>
      <c r="CY36" s="633">
        <f t="shared" si="40"/>
        <v>0</v>
      </c>
      <c r="CZ36" s="633">
        <f t="shared" si="40"/>
        <v>0</v>
      </c>
      <c r="DA36" s="633">
        <f t="shared" si="40"/>
        <v>0</v>
      </c>
      <c r="DB36" s="633">
        <f t="shared" si="40"/>
        <v>0</v>
      </c>
      <c r="DC36" s="633">
        <f t="shared" si="40"/>
        <v>0</v>
      </c>
    </row>
    <row r="37" spans="2:107" ht="15" customHeight="1" x14ac:dyDescent="0.35">
      <c r="B37" s="886"/>
      <c r="C37" s="261" t="s">
        <v>1134</v>
      </c>
      <c r="D37" s="261"/>
      <c r="E37" s="262" t="s">
        <v>1131</v>
      </c>
      <c r="F37" s="268" t="s">
        <v>1224</v>
      </c>
      <c r="G37" s="398" t="str">
        <f>IF(COUNTA(H37:DC37)=0,"",IF(OR(LARGE(H37:DC37,1)&gt;22,SMALL(H37:DC37,1)&lt;0),"ERRO",""))</f>
        <v/>
      </c>
      <c r="H37" s="633">
        <f t="shared" ref="H37:AM37" si="41">H16</f>
        <v>0</v>
      </c>
      <c r="I37" s="633">
        <f t="shared" si="41"/>
        <v>0</v>
      </c>
      <c r="J37" s="633">
        <f t="shared" si="41"/>
        <v>0</v>
      </c>
      <c r="K37" s="633">
        <f t="shared" si="41"/>
        <v>0</v>
      </c>
      <c r="L37" s="633">
        <f t="shared" si="41"/>
        <v>0</v>
      </c>
      <c r="M37" s="633">
        <f t="shared" si="41"/>
        <v>0</v>
      </c>
      <c r="N37" s="633">
        <f t="shared" si="41"/>
        <v>0</v>
      </c>
      <c r="O37" s="633">
        <f t="shared" si="41"/>
        <v>0</v>
      </c>
      <c r="P37" s="633">
        <f t="shared" si="41"/>
        <v>0</v>
      </c>
      <c r="Q37" s="633">
        <f t="shared" si="41"/>
        <v>0</v>
      </c>
      <c r="R37" s="633">
        <f t="shared" si="41"/>
        <v>0</v>
      </c>
      <c r="S37" s="633">
        <f t="shared" si="41"/>
        <v>0</v>
      </c>
      <c r="T37" s="633">
        <f t="shared" si="41"/>
        <v>0</v>
      </c>
      <c r="U37" s="633">
        <f t="shared" si="41"/>
        <v>0</v>
      </c>
      <c r="V37" s="633">
        <f t="shared" si="41"/>
        <v>0</v>
      </c>
      <c r="W37" s="633">
        <f t="shared" si="41"/>
        <v>0</v>
      </c>
      <c r="X37" s="633">
        <f t="shared" si="41"/>
        <v>0</v>
      </c>
      <c r="Y37" s="633">
        <f t="shared" si="41"/>
        <v>0</v>
      </c>
      <c r="Z37" s="633">
        <f t="shared" si="41"/>
        <v>0</v>
      </c>
      <c r="AA37" s="633">
        <f t="shared" si="41"/>
        <v>0</v>
      </c>
      <c r="AB37" s="633">
        <f t="shared" si="41"/>
        <v>0</v>
      </c>
      <c r="AC37" s="633">
        <f t="shared" si="41"/>
        <v>0</v>
      </c>
      <c r="AD37" s="633">
        <f t="shared" si="41"/>
        <v>0</v>
      </c>
      <c r="AE37" s="633">
        <f t="shared" si="41"/>
        <v>0</v>
      </c>
      <c r="AF37" s="633">
        <f t="shared" si="41"/>
        <v>0</v>
      </c>
      <c r="AG37" s="633">
        <f t="shared" si="41"/>
        <v>0</v>
      </c>
      <c r="AH37" s="633">
        <f t="shared" si="41"/>
        <v>0</v>
      </c>
      <c r="AI37" s="633">
        <f t="shared" si="41"/>
        <v>0</v>
      </c>
      <c r="AJ37" s="633">
        <f t="shared" si="41"/>
        <v>0</v>
      </c>
      <c r="AK37" s="633">
        <f t="shared" si="41"/>
        <v>0</v>
      </c>
      <c r="AL37" s="633">
        <f t="shared" si="41"/>
        <v>0</v>
      </c>
      <c r="AM37" s="633">
        <f t="shared" si="41"/>
        <v>0</v>
      </c>
      <c r="AN37" s="633">
        <f t="shared" ref="AN37:BS37" si="42">AN16</f>
        <v>0</v>
      </c>
      <c r="AO37" s="633">
        <f t="shared" si="42"/>
        <v>0</v>
      </c>
      <c r="AP37" s="633">
        <f t="shared" si="42"/>
        <v>0</v>
      </c>
      <c r="AQ37" s="633">
        <f t="shared" si="42"/>
        <v>0</v>
      </c>
      <c r="AR37" s="633">
        <f t="shared" si="42"/>
        <v>0</v>
      </c>
      <c r="AS37" s="633">
        <f t="shared" si="42"/>
        <v>0</v>
      </c>
      <c r="AT37" s="633">
        <f t="shared" si="42"/>
        <v>0</v>
      </c>
      <c r="AU37" s="633">
        <f t="shared" si="42"/>
        <v>0</v>
      </c>
      <c r="AV37" s="633">
        <f t="shared" si="42"/>
        <v>0</v>
      </c>
      <c r="AW37" s="633">
        <f t="shared" si="42"/>
        <v>0</v>
      </c>
      <c r="AX37" s="633">
        <f t="shared" si="42"/>
        <v>0</v>
      </c>
      <c r="AY37" s="633">
        <f t="shared" si="42"/>
        <v>0</v>
      </c>
      <c r="AZ37" s="633">
        <f t="shared" si="42"/>
        <v>0</v>
      </c>
      <c r="BA37" s="633">
        <f t="shared" si="42"/>
        <v>0</v>
      </c>
      <c r="BB37" s="633">
        <f t="shared" si="42"/>
        <v>0</v>
      </c>
      <c r="BC37" s="633">
        <f t="shared" si="42"/>
        <v>0</v>
      </c>
      <c r="BD37" s="633">
        <f t="shared" si="42"/>
        <v>0</v>
      </c>
      <c r="BE37" s="633">
        <f t="shared" si="42"/>
        <v>0</v>
      </c>
      <c r="BF37" s="633">
        <f t="shared" si="42"/>
        <v>0</v>
      </c>
      <c r="BG37" s="633">
        <f t="shared" si="42"/>
        <v>0</v>
      </c>
      <c r="BH37" s="633">
        <f t="shared" si="42"/>
        <v>0</v>
      </c>
      <c r="BI37" s="633">
        <f t="shared" si="42"/>
        <v>0</v>
      </c>
      <c r="BJ37" s="633">
        <f t="shared" si="42"/>
        <v>0</v>
      </c>
      <c r="BK37" s="633">
        <f t="shared" si="42"/>
        <v>0</v>
      </c>
      <c r="BL37" s="633">
        <f t="shared" si="42"/>
        <v>0</v>
      </c>
      <c r="BM37" s="633">
        <f t="shared" si="42"/>
        <v>0</v>
      </c>
      <c r="BN37" s="633">
        <f t="shared" si="42"/>
        <v>0</v>
      </c>
      <c r="BO37" s="633">
        <f t="shared" si="42"/>
        <v>0</v>
      </c>
      <c r="BP37" s="633">
        <f t="shared" si="42"/>
        <v>0</v>
      </c>
      <c r="BQ37" s="633">
        <f t="shared" si="42"/>
        <v>0</v>
      </c>
      <c r="BR37" s="633">
        <f t="shared" si="42"/>
        <v>0</v>
      </c>
      <c r="BS37" s="633">
        <f t="shared" si="42"/>
        <v>0</v>
      </c>
      <c r="BT37" s="633">
        <f t="shared" ref="BT37:DC37" si="43">BT16</f>
        <v>0</v>
      </c>
      <c r="BU37" s="633">
        <f t="shared" si="43"/>
        <v>0</v>
      </c>
      <c r="BV37" s="633">
        <f t="shared" si="43"/>
        <v>0</v>
      </c>
      <c r="BW37" s="633">
        <f t="shared" si="43"/>
        <v>0</v>
      </c>
      <c r="BX37" s="633">
        <f t="shared" si="43"/>
        <v>0</v>
      </c>
      <c r="BY37" s="633">
        <f t="shared" si="43"/>
        <v>0</v>
      </c>
      <c r="BZ37" s="633">
        <f t="shared" si="43"/>
        <v>0</v>
      </c>
      <c r="CA37" s="633">
        <f t="shared" si="43"/>
        <v>0</v>
      </c>
      <c r="CB37" s="633">
        <f t="shared" si="43"/>
        <v>0</v>
      </c>
      <c r="CC37" s="633">
        <f t="shared" si="43"/>
        <v>0</v>
      </c>
      <c r="CD37" s="633">
        <f t="shared" si="43"/>
        <v>0</v>
      </c>
      <c r="CE37" s="633">
        <f t="shared" si="43"/>
        <v>0</v>
      </c>
      <c r="CF37" s="633">
        <f t="shared" si="43"/>
        <v>0</v>
      </c>
      <c r="CG37" s="633">
        <f t="shared" si="43"/>
        <v>0</v>
      </c>
      <c r="CH37" s="633">
        <f t="shared" si="43"/>
        <v>0</v>
      </c>
      <c r="CI37" s="633">
        <f t="shared" si="43"/>
        <v>0</v>
      </c>
      <c r="CJ37" s="633">
        <f t="shared" si="43"/>
        <v>0</v>
      </c>
      <c r="CK37" s="633">
        <f t="shared" si="43"/>
        <v>0</v>
      </c>
      <c r="CL37" s="633">
        <f t="shared" si="43"/>
        <v>0</v>
      </c>
      <c r="CM37" s="633">
        <f t="shared" si="43"/>
        <v>0</v>
      </c>
      <c r="CN37" s="633">
        <f t="shared" si="43"/>
        <v>0</v>
      </c>
      <c r="CO37" s="633">
        <f t="shared" si="43"/>
        <v>0</v>
      </c>
      <c r="CP37" s="633">
        <f t="shared" si="43"/>
        <v>0</v>
      </c>
      <c r="CQ37" s="633">
        <f t="shared" si="43"/>
        <v>0</v>
      </c>
      <c r="CR37" s="633">
        <f t="shared" si="43"/>
        <v>0</v>
      </c>
      <c r="CS37" s="633">
        <f t="shared" si="43"/>
        <v>0</v>
      </c>
      <c r="CT37" s="633">
        <f t="shared" si="43"/>
        <v>0</v>
      </c>
      <c r="CU37" s="633">
        <f t="shared" si="43"/>
        <v>0</v>
      </c>
      <c r="CV37" s="633">
        <f t="shared" si="43"/>
        <v>0</v>
      </c>
      <c r="CW37" s="633">
        <f t="shared" si="43"/>
        <v>0</v>
      </c>
      <c r="CX37" s="633">
        <f t="shared" si="43"/>
        <v>0</v>
      </c>
      <c r="CY37" s="633">
        <f t="shared" si="43"/>
        <v>0</v>
      </c>
      <c r="CZ37" s="633">
        <f t="shared" si="43"/>
        <v>0</v>
      </c>
      <c r="DA37" s="633">
        <f t="shared" si="43"/>
        <v>0</v>
      </c>
      <c r="DB37" s="633">
        <f t="shared" si="43"/>
        <v>0</v>
      </c>
      <c r="DC37" s="633">
        <f t="shared" si="43"/>
        <v>0</v>
      </c>
    </row>
    <row r="38" spans="2:107" ht="15" customHeight="1" x14ac:dyDescent="0.35">
      <c r="B38" s="886"/>
      <c r="C38" s="261" t="s">
        <v>1135</v>
      </c>
      <c r="D38" s="261"/>
      <c r="E38" s="262" t="s">
        <v>1132</v>
      </c>
      <c r="F38" s="268" t="s">
        <v>1225</v>
      </c>
      <c r="G38" s="398" t="str">
        <f>IF(COUNTA(H38:DC38)=0,"",IF(OR(LARGE(H38:DC38,1)&gt;12,SMALL(H38:DC38,1)&lt;0),"ERRO",""))</f>
        <v/>
      </c>
      <c r="H38" s="633">
        <f t="shared" ref="H38:AM38" si="44">H17</f>
        <v>0</v>
      </c>
      <c r="I38" s="633">
        <f t="shared" si="44"/>
        <v>0</v>
      </c>
      <c r="J38" s="633">
        <f t="shared" si="44"/>
        <v>0</v>
      </c>
      <c r="K38" s="633">
        <f t="shared" si="44"/>
        <v>0</v>
      </c>
      <c r="L38" s="633">
        <f t="shared" si="44"/>
        <v>0</v>
      </c>
      <c r="M38" s="633">
        <f t="shared" si="44"/>
        <v>0</v>
      </c>
      <c r="N38" s="633">
        <f t="shared" si="44"/>
        <v>0</v>
      </c>
      <c r="O38" s="633">
        <f t="shared" si="44"/>
        <v>0</v>
      </c>
      <c r="P38" s="633">
        <f t="shared" si="44"/>
        <v>0</v>
      </c>
      <c r="Q38" s="633">
        <f t="shared" si="44"/>
        <v>0</v>
      </c>
      <c r="R38" s="633">
        <f t="shared" si="44"/>
        <v>0</v>
      </c>
      <c r="S38" s="633">
        <f t="shared" si="44"/>
        <v>0</v>
      </c>
      <c r="T38" s="633">
        <f t="shared" si="44"/>
        <v>0</v>
      </c>
      <c r="U38" s="633">
        <f t="shared" si="44"/>
        <v>0</v>
      </c>
      <c r="V38" s="633">
        <f t="shared" si="44"/>
        <v>0</v>
      </c>
      <c r="W38" s="633">
        <f t="shared" si="44"/>
        <v>0</v>
      </c>
      <c r="X38" s="633">
        <f t="shared" si="44"/>
        <v>0</v>
      </c>
      <c r="Y38" s="633">
        <f t="shared" si="44"/>
        <v>0</v>
      </c>
      <c r="Z38" s="633">
        <f t="shared" si="44"/>
        <v>0</v>
      </c>
      <c r="AA38" s="633">
        <f t="shared" si="44"/>
        <v>0</v>
      </c>
      <c r="AB38" s="633">
        <f t="shared" si="44"/>
        <v>0</v>
      </c>
      <c r="AC38" s="633">
        <f t="shared" si="44"/>
        <v>0</v>
      </c>
      <c r="AD38" s="633">
        <f t="shared" si="44"/>
        <v>0</v>
      </c>
      <c r="AE38" s="633">
        <f t="shared" si="44"/>
        <v>0</v>
      </c>
      <c r="AF38" s="633">
        <f t="shared" si="44"/>
        <v>0</v>
      </c>
      <c r="AG38" s="633">
        <f t="shared" si="44"/>
        <v>0</v>
      </c>
      <c r="AH38" s="633">
        <f t="shared" si="44"/>
        <v>0</v>
      </c>
      <c r="AI38" s="633">
        <f t="shared" si="44"/>
        <v>0</v>
      </c>
      <c r="AJ38" s="633">
        <f t="shared" si="44"/>
        <v>0</v>
      </c>
      <c r="AK38" s="633">
        <f t="shared" si="44"/>
        <v>0</v>
      </c>
      <c r="AL38" s="633">
        <f t="shared" si="44"/>
        <v>0</v>
      </c>
      <c r="AM38" s="633">
        <f t="shared" si="44"/>
        <v>0</v>
      </c>
      <c r="AN38" s="633">
        <f t="shared" ref="AN38:BS38" si="45">AN17</f>
        <v>0</v>
      </c>
      <c r="AO38" s="633">
        <f t="shared" si="45"/>
        <v>0</v>
      </c>
      <c r="AP38" s="633">
        <f t="shared" si="45"/>
        <v>0</v>
      </c>
      <c r="AQ38" s="633">
        <f t="shared" si="45"/>
        <v>0</v>
      </c>
      <c r="AR38" s="633">
        <f t="shared" si="45"/>
        <v>0</v>
      </c>
      <c r="AS38" s="633">
        <f t="shared" si="45"/>
        <v>0</v>
      </c>
      <c r="AT38" s="633">
        <f t="shared" si="45"/>
        <v>0</v>
      </c>
      <c r="AU38" s="633">
        <f t="shared" si="45"/>
        <v>0</v>
      </c>
      <c r="AV38" s="633">
        <f t="shared" si="45"/>
        <v>0</v>
      </c>
      <c r="AW38" s="633">
        <f t="shared" si="45"/>
        <v>0</v>
      </c>
      <c r="AX38" s="633">
        <f t="shared" si="45"/>
        <v>0</v>
      </c>
      <c r="AY38" s="633">
        <f t="shared" si="45"/>
        <v>0</v>
      </c>
      <c r="AZ38" s="633">
        <f t="shared" si="45"/>
        <v>0</v>
      </c>
      <c r="BA38" s="633">
        <f t="shared" si="45"/>
        <v>0</v>
      </c>
      <c r="BB38" s="633">
        <f t="shared" si="45"/>
        <v>0</v>
      </c>
      <c r="BC38" s="633">
        <f t="shared" si="45"/>
        <v>0</v>
      </c>
      <c r="BD38" s="633">
        <f t="shared" si="45"/>
        <v>0</v>
      </c>
      <c r="BE38" s="633">
        <f t="shared" si="45"/>
        <v>0</v>
      </c>
      <c r="BF38" s="633">
        <f t="shared" si="45"/>
        <v>0</v>
      </c>
      <c r="BG38" s="633">
        <f t="shared" si="45"/>
        <v>0</v>
      </c>
      <c r="BH38" s="633">
        <f t="shared" si="45"/>
        <v>0</v>
      </c>
      <c r="BI38" s="633">
        <f t="shared" si="45"/>
        <v>0</v>
      </c>
      <c r="BJ38" s="633">
        <f t="shared" si="45"/>
        <v>0</v>
      </c>
      <c r="BK38" s="633">
        <f t="shared" si="45"/>
        <v>0</v>
      </c>
      <c r="BL38" s="633">
        <f t="shared" si="45"/>
        <v>0</v>
      </c>
      <c r="BM38" s="633">
        <f t="shared" si="45"/>
        <v>0</v>
      </c>
      <c r="BN38" s="633">
        <f t="shared" si="45"/>
        <v>0</v>
      </c>
      <c r="BO38" s="633">
        <f t="shared" si="45"/>
        <v>0</v>
      </c>
      <c r="BP38" s="633">
        <f t="shared" si="45"/>
        <v>0</v>
      </c>
      <c r="BQ38" s="633">
        <f t="shared" si="45"/>
        <v>0</v>
      </c>
      <c r="BR38" s="633">
        <f t="shared" si="45"/>
        <v>0</v>
      </c>
      <c r="BS38" s="633">
        <f t="shared" si="45"/>
        <v>0</v>
      </c>
      <c r="BT38" s="633">
        <f t="shared" ref="BT38:DC38" si="46">BT17</f>
        <v>0</v>
      </c>
      <c r="BU38" s="633">
        <f t="shared" si="46"/>
        <v>0</v>
      </c>
      <c r="BV38" s="633">
        <f t="shared" si="46"/>
        <v>0</v>
      </c>
      <c r="BW38" s="633">
        <f t="shared" si="46"/>
        <v>0</v>
      </c>
      <c r="BX38" s="633">
        <f t="shared" si="46"/>
        <v>0</v>
      </c>
      <c r="BY38" s="633">
        <f t="shared" si="46"/>
        <v>0</v>
      </c>
      <c r="BZ38" s="633">
        <f t="shared" si="46"/>
        <v>0</v>
      </c>
      <c r="CA38" s="633">
        <f t="shared" si="46"/>
        <v>0</v>
      </c>
      <c r="CB38" s="633">
        <f t="shared" si="46"/>
        <v>0</v>
      </c>
      <c r="CC38" s="633">
        <f t="shared" si="46"/>
        <v>0</v>
      </c>
      <c r="CD38" s="633">
        <f t="shared" si="46"/>
        <v>0</v>
      </c>
      <c r="CE38" s="633">
        <f t="shared" si="46"/>
        <v>0</v>
      </c>
      <c r="CF38" s="633">
        <f t="shared" si="46"/>
        <v>0</v>
      </c>
      <c r="CG38" s="633">
        <f t="shared" si="46"/>
        <v>0</v>
      </c>
      <c r="CH38" s="633">
        <f t="shared" si="46"/>
        <v>0</v>
      </c>
      <c r="CI38" s="633">
        <f t="shared" si="46"/>
        <v>0</v>
      </c>
      <c r="CJ38" s="633">
        <f t="shared" si="46"/>
        <v>0</v>
      </c>
      <c r="CK38" s="633">
        <f t="shared" si="46"/>
        <v>0</v>
      </c>
      <c r="CL38" s="633">
        <f t="shared" si="46"/>
        <v>0</v>
      </c>
      <c r="CM38" s="633">
        <f t="shared" si="46"/>
        <v>0</v>
      </c>
      <c r="CN38" s="633">
        <f t="shared" si="46"/>
        <v>0</v>
      </c>
      <c r="CO38" s="633">
        <f t="shared" si="46"/>
        <v>0</v>
      </c>
      <c r="CP38" s="633">
        <f t="shared" si="46"/>
        <v>0</v>
      </c>
      <c r="CQ38" s="633">
        <f t="shared" si="46"/>
        <v>0</v>
      </c>
      <c r="CR38" s="633">
        <f t="shared" si="46"/>
        <v>0</v>
      </c>
      <c r="CS38" s="633">
        <f t="shared" si="46"/>
        <v>0</v>
      </c>
      <c r="CT38" s="633">
        <f t="shared" si="46"/>
        <v>0</v>
      </c>
      <c r="CU38" s="633">
        <f t="shared" si="46"/>
        <v>0</v>
      </c>
      <c r="CV38" s="633">
        <f t="shared" si="46"/>
        <v>0</v>
      </c>
      <c r="CW38" s="633">
        <f t="shared" si="46"/>
        <v>0</v>
      </c>
      <c r="CX38" s="633">
        <f t="shared" si="46"/>
        <v>0</v>
      </c>
      <c r="CY38" s="633">
        <f t="shared" si="46"/>
        <v>0</v>
      </c>
      <c r="CZ38" s="633">
        <f t="shared" si="46"/>
        <v>0</v>
      </c>
      <c r="DA38" s="633">
        <f t="shared" si="46"/>
        <v>0</v>
      </c>
      <c r="DB38" s="633">
        <f t="shared" si="46"/>
        <v>0</v>
      </c>
      <c r="DC38" s="633">
        <f t="shared" si="46"/>
        <v>0</v>
      </c>
    </row>
    <row r="39" spans="2:107" ht="15" customHeight="1" x14ac:dyDescent="0.35">
      <c r="B39" s="886"/>
      <c r="C39" s="261" t="s">
        <v>643</v>
      </c>
      <c r="D39" s="261"/>
      <c r="E39" s="267" t="s">
        <v>5</v>
      </c>
      <c r="F39" s="268" t="s">
        <v>1063</v>
      </c>
      <c r="G39" s="280">
        <f>SUM(H39:DC39)</f>
        <v>0</v>
      </c>
      <c r="H39" s="272">
        <f>H32*((H36*H37*H38)/792)</f>
        <v>0</v>
      </c>
      <c r="I39" s="272">
        <f t="shared" ref="I39:Z39" si="47">I32*((I36*I37*I38)/792)</f>
        <v>0</v>
      </c>
      <c r="J39" s="272">
        <f t="shared" si="47"/>
        <v>0</v>
      </c>
      <c r="K39" s="272">
        <f t="shared" si="47"/>
        <v>0</v>
      </c>
      <c r="L39" s="272">
        <f t="shared" si="47"/>
        <v>0</v>
      </c>
      <c r="M39" s="272">
        <f t="shared" si="47"/>
        <v>0</v>
      </c>
      <c r="N39" s="272">
        <f t="shared" si="47"/>
        <v>0</v>
      </c>
      <c r="O39" s="272">
        <f t="shared" si="47"/>
        <v>0</v>
      </c>
      <c r="P39" s="272">
        <f t="shared" si="47"/>
        <v>0</v>
      </c>
      <c r="Q39" s="272">
        <f t="shared" si="47"/>
        <v>0</v>
      </c>
      <c r="R39" s="272">
        <f t="shared" si="47"/>
        <v>0</v>
      </c>
      <c r="S39" s="272">
        <f t="shared" si="47"/>
        <v>0</v>
      </c>
      <c r="T39" s="272">
        <f t="shared" si="47"/>
        <v>0</v>
      </c>
      <c r="U39" s="272">
        <f t="shared" si="47"/>
        <v>0</v>
      </c>
      <c r="V39" s="272">
        <f t="shared" si="47"/>
        <v>0</v>
      </c>
      <c r="W39" s="272">
        <f t="shared" si="47"/>
        <v>0</v>
      </c>
      <c r="X39" s="272">
        <f t="shared" si="47"/>
        <v>0</v>
      </c>
      <c r="Y39" s="272">
        <f t="shared" si="47"/>
        <v>0</v>
      </c>
      <c r="Z39" s="272">
        <f t="shared" si="47"/>
        <v>0</v>
      </c>
      <c r="AA39" s="272">
        <f t="shared" ref="AA39:CL39" si="48">AA32*((AA36*AA37*AA38)/792)</f>
        <v>0</v>
      </c>
      <c r="AB39" s="272">
        <f t="shared" si="48"/>
        <v>0</v>
      </c>
      <c r="AC39" s="272">
        <f t="shared" si="48"/>
        <v>0</v>
      </c>
      <c r="AD39" s="272">
        <f t="shared" si="48"/>
        <v>0</v>
      </c>
      <c r="AE39" s="272">
        <f t="shared" si="48"/>
        <v>0</v>
      </c>
      <c r="AF39" s="272">
        <f t="shared" si="48"/>
        <v>0</v>
      </c>
      <c r="AG39" s="272">
        <f t="shared" si="48"/>
        <v>0</v>
      </c>
      <c r="AH39" s="272">
        <f t="shared" si="48"/>
        <v>0</v>
      </c>
      <c r="AI39" s="272">
        <f t="shared" si="48"/>
        <v>0</v>
      </c>
      <c r="AJ39" s="272">
        <f t="shared" si="48"/>
        <v>0</v>
      </c>
      <c r="AK39" s="272">
        <f t="shared" si="48"/>
        <v>0</v>
      </c>
      <c r="AL39" s="272">
        <f t="shared" si="48"/>
        <v>0</v>
      </c>
      <c r="AM39" s="272">
        <f t="shared" si="48"/>
        <v>0</v>
      </c>
      <c r="AN39" s="272">
        <f t="shared" si="48"/>
        <v>0</v>
      </c>
      <c r="AO39" s="272">
        <f t="shared" si="48"/>
        <v>0</v>
      </c>
      <c r="AP39" s="272">
        <f t="shared" si="48"/>
        <v>0</v>
      </c>
      <c r="AQ39" s="272">
        <f t="shared" si="48"/>
        <v>0</v>
      </c>
      <c r="AR39" s="272">
        <f t="shared" si="48"/>
        <v>0</v>
      </c>
      <c r="AS39" s="272">
        <f t="shared" si="48"/>
        <v>0</v>
      </c>
      <c r="AT39" s="272">
        <f t="shared" si="48"/>
        <v>0</v>
      </c>
      <c r="AU39" s="272">
        <f t="shared" si="48"/>
        <v>0</v>
      </c>
      <c r="AV39" s="272">
        <f t="shared" si="48"/>
        <v>0</v>
      </c>
      <c r="AW39" s="272">
        <f t="shared" si="48"/>
        <v>0</v>
      </c>
      <c r="AX39" s="272">
        <f t="shared" si="48"/>
        <v>0</v>
      </c>
      <c r="AY39" s="272">
        <f t="shared" si="48"/>
        <v>0</v>
      </c>
      <c r="AZ39" s="272">
        <f t="shared" si="48"/>
        <v>0</v>
      </c>
      <c r="BA39" s="272">
        <f t="shared" si="48"/>
        <v>0</v>
      </c>
      <c r="BB39" s="272">
        <f t="shared" si="48"/>
        <v>0</v>
      </c>
      <c r="BC39" s="272">
        <f t="shared" si="48"/>
        <v>0</v>
      </c>
      <c r="BD39" s="272">
        <f t="shared" si="48"/>
        <v>0</v>
      </c>
      <c r="BE39" s="272">
        <f t="shared" si="48"/>
        <v>0</v>
      </c>
      <c r="BF39" s="272">
        <f t="shared" si="48"/>
        <v>0</v>
      </c>
      <c r="BG39" s="272">
        <f t="shared" si="48"/>
        <v>0</v>
      </c>
      <c r="BH39" s="272">
        <f t="shared" si="48"/>
        <v>0</v>
      </c>
      <c r="BI39" s="272">
        <f t="shared" si="48"/>
        <v>0</v>
      </c>
      <c r="BJ39" s="272">
        <f t="shared" si="48"/>
        <v>0</v>
      </c>
      <c r="BK39" s="272">
        <f t="shared" si="48"/>
        <v>0</v>
      </c>
      <c r="BL39" s="272">
        <f t="shared" si="48"/>
        <v>0</v>
      </c>
      <c r="BM39" s="272">
        <f t="shared" si="48"/>
        <v>0</v>
      </c>
      <c r="BN39" s="272">
        <f t="shared" si="48"/>
        <v>0</v>
      </c>
      <c r="BO39" s="272">
        <f t="shared" si="48"/>
        <v>0</v>
      </c>
      <c r="BP39" s="272">
        <f t="shared" si="48"/>
        <v>0</v>
      </c>
      <c r="BQ39" s="272">
        <f t="shared" si="48"/>
        <v>0</v>
      </c>
      <c r="BR39" s="272">
        <f t="shared" si="48"/>
        <v>0</v>
      </c>
      <c r="BS39" s="272">
        <f t="shared" si="48"/>
        <v>0</v>
      </c>
      <c r="BT39" s="272">
        <f t="shared" si="48"/>
        <v>0</v>
      </c>
      <c r="BU39" s="272">
        <f t="shared" si="48"/>
        <v>0</v>
      </c>
      <c r="BV39" s="272">
        <f t="shared" si="48"/>
        <v>0</v>
      </c>
      <c r="BW39" s="272">
        <f t="shared" si="48"/>
        <v>0</v>
      </c>
      <c r="BX39" s="272">
        <f t="shared" si="48"/>
        <v>0</v>
      </c>
      <c r="BY39" s="272">
        <f t="shared" si="48"/>
        <v>0</v>
      </c>
      <c r="BZ39" s="272">
        <f t="shared" si="48"/>
        <v>0</v>
      </c>
      <c r="CA39" s="272">
        <f t="shared" si="48"/>
        <v>0</v>
      </c>
      <c r="CB39" s="272">
        <f t="shared" si="48"/>
        <v>0</v>
      </c>
      <c r="CC39" s="272">
        <f t="shared" si="48"/>
        <v>0</v>
      </c>
      <c r="CD39" s="272">
        <f t="shared" si="48"/>
        <v>0</v>
      </c>
      <c r="CE39" s="272">
        <f t="shared" si="48"/>
        <v>0</v>
      </c>
      <c r="CF39" s="272">
        <f t="shared" si="48"/>
        <v>0</v>
      </c>
      <c r="CG39" s="272">
        <f t="shared" si="48"/>
        <v>0</v>
      </c>
      <c r="CH39" s="272">
        <f t="shared" si="48"/>
        <v>0</v>
      </c>
      <c r="CI39" s="272">
        <f t="shared" si="48"/>
        <v>0</v>
      </c>
      <c r="CJ39" s="272">
        <f t="shared" si="48"/>
        <v>0</v>
      </c>
      <c r="CK39" s="272">
        <f t="shared" si="48"/>
        <v>0</v>
      </c>
      <c r="CL39" s="272">
        <f t="shared" si="48"/>
        <v>0</v>
      </c>
      <c r="CM39" s="272">
        <f t="shared" ref="CM39:DC39" si="49">CM32*((CM36*CM37*CM38)/792)</f>
        <v>0</v>
      </c>
      <c r="CN39" s="272">
        <f t="shared" si="49"/>
        <v>0</v>
      </c>
      <c r="CO39" s="272">
        <f t="shared" si="49"/>
        <v>0</v>
      </c>
      <c r="CP39" s="272">
        <f t="shared" si="49"/>
        <v>0</v>
      </c>
      <c r="CQ39" s="272">
        <f t="shared" si="49"/>
        <v>0</v>
      </c>
      <c r="CR39" s="272">
        <f t="shared" si="49"/>
        <v>0</v>
      </c>
      <c r="CS39" s="272">
        <f t="shared" si="49"/>
        <v>0</v>
      </c>
      <c r="CT39" s="272">
        <f t="shared" si="49"/>
        <v>0</v>
      </c>
      <c r="CU39" s="272">
        <f t="shared" si="49"/>
        <v>0</v>
      </c>
      <c r="CV39" s="272">
        <f t="shared" si="49"/>
        <v>0</v>
      </c>
      <c r="CW39" s="272">
        <f t="shared" si="49"/>
        <v>0</v>
      </c>
      <c r="CX39" s="272">
        <f t="shared" si="49"/>
        <v>0</v>
      </c>
      <c r="CY39" s="272">
        <f t="shared" si="49"/>
        <v>0</v>
      </c>
      <c r="CZ39" s="272">
        <f t="shared" si="49"/>
        <v>0</v>
      </c>
      <c r="DA39" s="272">
        <f t="shared" si="49"/>
        <v>0</v>
      </c>
      <c r="DB39" s="272">
        <f t="shared" si="49"/>
        <v>0</v>
      </c>
      <c r="DC39" s="272">
        <f t="shared" si="49"/>
        <v>0</v>
      </c>
    </row>
    <row r="40" spans="2:107" ht="15" customHeight="1" x14ac:dyDescent="0.35">
      <c r="B40" s="887"/>
      <c r="C40" s="261" t="s">
        <v>60</v>
      </c>
      <c r="D40" s="261"/>
      <c r="E40" s="261"/>
      <c r="F40" s="268" t="s">
        <v>74</v>
      </c>
      <c r="G40" s="273" t="str">
        <f>IF(COUNTA(H40:DC40)=0,"",IF(OR(LARGE(H40:DC40,1)&gt;1,SMALL(H40:DC40,1)&lt;0),"ERRO",""))</f>
        <v/>
      </c>
      <c r="H40" s="279">
        <f>IF(H32=0,0,H39/H32)</f>
        <v>0</v>
      </c>
      <c r="I40" s="279">
        <f t="shared" ref="I40:Z40" si="50">IF(I32=0,0,I39/I32)</f>
        <v>0</v>
      </c>
      <c r="J40" s="279">
        <f t="shared" si="50"/>
        <v>0</v>
      </c>
      <c r="K40" s="279">
        <f t="shared" si="50"/>
        <v>0</v>
      </c>
      <c r="L40" s="279">
        <f t="shared" si="50"/>
        <v>0</v>
      </c>
      <c r="M40" s="279">
        <f t="shared" si="50"/>
        <v>0</v>
      </c>
      <c r="N40" s="279">
        <f t="shared" si="50"/>
        <v>0</v>
      </c>
      <c r="O40" s="279">
        <f t="shared" si="50"/>
        <v>0</v>
      </c>
      <c r="P40" s="279">
        <f t="shared" si="50"/>
        <v>0</v>
      </c>
      <c r="Q40" s="279">
        <f t="shared" si="50"/>
        <v>0</v>
      </c>
      <c r="R40" s="279">
        <f t="shared" si="50"/>
        <v>0</v>
      </c>
      <c r="S40" s="279">
        <f t="shared" si="50"/>
        <v>0</v>
      </c>
      <c r="T40" s="279">
        <f t="shared" si="50"/>
        <v>0</v>
      </c>
      <c r="U40" s="279">
        <f t="shared" si="50"/>
        <v>0</v>
      </c>
      <c r="V40" s="279">
        <f t="shared" si="50"/>
        <v>0</v>
      </c>
      <c r="W40" s="279">
        <f t="shared" si="50"/>
        <v>0</v>
      </c>
      <c r="X40" s="279">
        <f t="shared" si="50"/>
        <v>0</v>
      </c>
      <c r="Y40" s="279">
        <f t="shared" si="50"/>
        <v>0</v>
      </c>
      <c r="Z40" s="279">
        <f t="shared" si="50"/>
        <v>0</v>
      </c>
      <c r="AA40" s="279">
        <f t="shared" ref="AA40:CL40" si="51">IF(AA32=0,0,AA39/AA32)</f>
        <v>0</v>
      </c>
      <c r="AB40" s="279">
        <f t="shared" si="51"/>
        <v>0</v>
      </c>
      <c r="AC40" s="279">
        <f t="shared" si="51"/>
        <v>0</v>
      </c>
      <c r="AD40" s="279">
        <f t="shared" si="51"/>
        <v>0</v>
      </c>
      <c r="AE40" s="279">
        <f t="shared" si="51"/>
        <v>0</v>
      </c>
      <c r="AF40" s="279">
        <f t="shared" si="51"/>
        <v>0</v>
      </c>
      <c r="AG40" s="279">
        <f t="shared" si="51"/>
        <v>0</v>
      </c>
      <c r="AH40" s="279">
        <f t="shared" si="51"/>
        <v>0</v>
      </c>
      <c r="AI40" s="279">
        <f t="shared" si="51"/>
        <v>0</v>
      </c>
      <c r="AJ40" s="279">
        <f t="shared" si="51"/>
        <v>0</v>
      </c>
      <c r="AK40" s="279">
        <f t="shared" si="51"/>
        <v>0</v>
      </c>
      <c r="AL40" s="279">
        <f t="shared" si="51"/>
        <v>0</v>
      </c>
      <c r="AM40" s="279">
        <f t="shared" si="51"/>
        <v>0</v>
      </c>
      <c r="AN40" s="279">
        <f t="shared" si="51"/>
        <v>0</v>
      </c>
      <c r="AO40" s="279">
        <f t="shared" si="51"/>
        <v>0</v>
      </c>
      <c r="AP40" s="279">
        <f t="shared" si="51"/>
        <v>0</v>
      </c>
      <c r="AQ40" s="279">
        <f t="shared" si="51"/>
        <v>0</v>
      </c>
      <c r="AR40" s="279">
        <f t="shared" si="51"/>
        <v>0</v>
      </c>
      <c r="AS40" s="279">
        <f t="shared" si="51"/>
        <v>0</v>
      </c>
      <c r="AT40" s="279">
        <f t="shared" si="51"/>
        <v>0</v>
      </c>
      <c r="AU40" s="279">
        <f t="shared" si="51"/>
        <v>0</v>
      </c>
      <c r="AV40" s="279">
        <f t="shared" si="51"/>
        <v>0</v>
      </c>
      <c r="AW40" s="279">
        <f t="shared" si="51"/>
        <v>0</v>
      </c>
      <c r="AX40" s="279">
        <f t="shared" si="51"/>
        <v>0</v>
      </c>
      <c r="AY40" s="279">
        <f t="shared" si="51"/>
        <v>0</v>
      </c>
      <c r="AZ40" s="279">
        <f t="shared" si="51"/>
        <v>0</v>
      </c>
      <c r="BA40" s="279">
        <f t="shared" si="51"/>
        <v>0</v>
      </c>
      <c r="BB40" s="279">
        <f t="shared" si="51"/>
        <v>0</v>
      </c>
      <c r="BC40" s="279">
        <f t="shared" si="51"/>
        <v>0</v>
      </c>
      <c r="BD40" s="279">
        <f t="shared" si="51"/>
        <v>0</v>
      </c>
      <c r="BE40" s="279">
        <f t="shared" si="51"/>
        <v>0</v>
      </c>
      <c r="BF40" s="279">
        <f t="shared" si="51"/>
        <v>0</v>
      </c>
      <c r="BG40" s="279">
        <f t="shared" si="51"/>
        <v>0</v>
      </c>
      <c r="BH40" s="279">
        <f t="shared" si="51"/>
        <v>0</v>
      </c>
      <c r="BI40" s="279">
        <f t="shared" si="51"/>
        <v>0</v>
      </c>
      <c r="BJ40" s="279">
        <f t="shared" si="51"/>
        <v>0</v>
      </c>
      <c r="BK40" s="279">
        <f t="shared" si="51"/>
        <v>0</v>
      </c>
      <c r="BL40" s="279">
        <f t="shared" si="51"/>
        <v>0</v>
      </c>
      <c r="BM40" s="279">
        <f t="shared" si="51"/>
        <v>0</v>
      </c>
      <c r="BN40" s="279">
        <f t="shared" si="51"/>
        <v>0</v>
      </c>
      <c r="BO40" s="279">
        <f t="shared" si="51"/>
        <v>0</v>
      </c>
      <c r="BP40" s="279">
        <f t="shared" si="51"/>
        <v>0</v>
      </c>
      <c r="BQ40" s="279">
        <f t="shared" si="51"/>
        <v>0</v>
      </c>
      <c r="BR40" s="279">
        <f t="shared" si="51"/>
        <v>0</v>
      </c>
      <c r="BS40" s="279">
        <f t="shared" si="51"/>
        <v>0</v>
      </c>
      <c r="BT40" s="279">
        <f t="shared" si="51"/>
        <v>0</v>
      </c>
      <c r="BU40" s="279">
        <f t="shared" si="51"/>
        <v>0</v>
      </c>
      <c r="BV40" s="279">
        <f t="shared" si="51"/>
        <v>0</v>
      </c>
      <c r="BW40" s="279">
        <f t="shared" si="51"/>
        <v>0</v>
      </c>
      <c r="BX40" s="279">
        <f t="shared" si="51"/>
        <v>0</v>
      </c>
      <c r="BY40" s="279">
        <f t="shared" si="51"/>
        <v>0</v>
      </c>
      <c r="BZ40" s="279">
        <f t="shared" si="51"/>
        <v>0</v>
      </c>
      <c r="CA40" s="279">
        <f t="shared" si="51"/>
        <v>0</v>
      </c>
      <c r="CB40" s="279">
        <f t="shared" si="51"/>
        <v>0</v>
      </c>
      <c r="CC40" s="279">
        <f t="shared" si="51"/>
        <v>0</v>
      </c>
      <c r="CD40" s="279">
        <f t="shared" si="51"/>
        <v>0</v>
      </c>
      <c r="CE40" s="279">
        <f t="shared" si="51"/>
        <v>0</v>
      </c>
      <c r="CF40" s="279">
        <f t="shared" si="51"/>
        <v>0</v>
      </c>
      <c r="CG40" s="279">
        <f t="shared" si="51"/>
        <v>0</v>
      </c>
      <c r="CH40" s="279">
        <f t="shared" si="51"/>
        <v>0</v>
      </c>
      <c r="CI40" s="279">
        <f t="shared" si="51"/>
        <v>0</v>
      </c>
      <c r="CJ40" s="279">
        <f t="shared" si="51"/>
        <v>0</v>
      </c>
      <c r="CK40" s="279">
        <f t="shared" si="51"/>
        <v>0</v>
      </c>
      <c r="CL40" s="279">
        <f t="shared" si="51"/>
        <v>0</v>
      </c>
      <c r="CM40" s="279">
        <f t="shared" ref="CM40:DC40" si="52">IF(CM32=0,0,CM39/CM32)</f>
        <v>0</v>
      </c>
      <c r="CN40" s="279">
        <f t="shared" si="52"/>
        <v>0</v>
      </c>
      <c r="CO40" s="279">
        <f t="shared" si="52"/>
        <v>0</v>
      </c>
      <c r="CP40" s="279">
        <f t="shared" si="52"/>
        <v>0</v>
      </c>
      <c r="CQ40" s="279">
        <f t="shared" si="52"/>
        <v>0</v>
      </c>
      <c r="CR40" s="279">
        <f t="shared" si="52"/>
        <v>0</v>
      </c>
      <c r="CS40" s="279">
        <f t="shared" si="52"/>
        <v>0</v>
      </c>
      <c r="CT40" s="279">
        <f t="shared" si="52"/>
        <v>0</v>
      </c>
      <c r="CU40" s="279">
        <f t="shared" si="52"/>
        <v>0</v>
      </c>
      <c r="CV40" s="279">
        <f t="shared" si="52"/>
        <v>0</v>
      </c>
      <c r="CW40" s="279">
        <f t="shared" si="52"/>
        <v>0</v>
      </c>
      <c r="CX40" s="279">
        <f t="shared" si="52"/>
        <v>0</v>
      </c>
      <c r="CY40" s="279">
        <f t="shared" si="52"/>
        <v>0</v>
      </c>
      <c r="CZ40" s="279">
        <f t="shared" si="52"/>
        <v>0</v>
      </c>
      <c r="DA40" s="279">
        <f t="shared" si="52"/>
        <v>0</v>
      </c>
      <c r="DB40" s="279">
        <f t="shared" si="52"/>
        <v>0</v>
      </c>
      <c r="DC40" s="279">
        <f t="shared" si="52"/>
        <v>0</v>
      </c>
    </row>
    <row r="41" spans="2:107" ht="15" customHeight="1" x14ac:dyDescent="0.35">
      <c r="B41" s="256">
        <v>20</v>
      </c>
      <c r="C41" s="261" t="s">
        <v>61</v>
      </c>
      <c r="D41" s="261"/>
      <c r="E41" s="267" t="s">
        <v>4</v>
      </c>
      <c r="F41" s="268" t="s">
        <v>1062</v>
      </c>
      <c r="G41" s="280">
        <f>SUM(H41:DC41)</f>
        <v>0</v>
      </c>
      <c r="H41" s="278">
        <f>(H32*H35)/1000</f>
        <v>0</v>
      </c>
      <c r="I41" s="278">
        <f t="shared" ref="I41:Z41" si="53">(I32*I35)/1000</f>
        <v>0</v>
      </c>
      <c r="J41" s="278">
        <f t="shared" si="53"/>
        <v>0</v>
      </c>
      <c r="K41" s="278">
        <f t="shared" si="53"/>
        <v>0</v>
      </c>
      <c r="L41" s="278">
        <f t="shared" si="53"/>
        <v>0</v>
      </c>
      <c r="M41" s="278">
        <f t="shared" si="53"/>
        <v>0</v>
      </c>
      <c r="N41" s="278">
        <f t="shared" si="53"/>
        <v>0</v>
      </c>
      <c r="O41" s="278">
        <f t="shared" si="53"/>
        <v>0</v>
      </c>
      <c r="P41" s="278">
        <f t="shared" si="53"/>
        <v>0</v>
      </c>
      <c r="Q41" s="278">
        <f t="shared" si="53"/>
        <v>0</v>
      </c>
      <c r="R41" s="278">
        <f t="shared" si="53"/>
        <v>0</v>
      </c>
      <c r="S41" s="278">
        <f t="shared" si="53"/>
        <v>0</v>
      </c>
      <c r="T41" s="278">
        <f t="shared" si="53"/>
        <v>0</v>
      </c>
      <c r="U41" s="278">
        <f t="shared" si="53"/>
        <v>0</v>
      </c>
      <c r="V41" s="278">
        <f t="shared" si="53"/>
        <v>0</v>
      </c>
      <c r="W41" s="278">
        <f t="shared" si="53"/>
        <v>0</v>
      </c>
      <c r="X41" s="278">
        <f t="shared" si="53"/>
        <v>0</v>
      </c>
      <c r="Y41" s="278">
        <f t="shared" si="53"/>
        <v>0</v>
      </c>
      <c r="Z41" s="278">
        <f t="shared" si="53"/>
        <v>0</v>
      </c>
      <c r="AA41" s="278">
        <f t="shared" ref="AA41:CL41" si="54">(AA32*AA35)/1000</f>
        <v>0</v>
      </c>
      <c r="AB41" s="278">
        <f t="shared" si="54"/>
        <v>0</v>
      </c>
      <c r="AC41" s="278">
        <f t="shared" si="54"/>
        <v>0</v>
      </c>
      <c r="AD41" s="278">
        <f t="shared" si="54"/>
        <v>0</v>
      </c>
      <c r="AE41" s="278">
        <f t="shared" si="54"/>
        <v>0</v>
      </c>
      <c r="AF41" s="278">
        <f t="shared" si="54"/>
        <v>0</v>
      </c>
      <c r="AG41" s="278">
        <f t="shared" si="54"/>
        <v>0</v>
      </c>
      <c r="AH41" s="278">
        <f t="shared" si="54"/>
        <v>0</v>
      </c>
      <c r="AI41" s="278">
        <f t="shared" si="54"/>
        <v>0</v>
      </c>
      <c r="AJ41" s="278">
        <f t="shared" si="54"/>
        <v>0</v>
      </c>
      <c r="AK41" s="278">
        <f t="shared" si="54"/>
        <v>0</v>
      </c>
      <c r="AL41" s="278">
        <f t="shared" si="54"/>
        <v>0</v>
      </c>
      <c r="AM41" s="278">
        <f t="shared" si="54"/>
        <v>0</v>
      </c>
      <c r="AN41" s="278">
        <f t="shared" si="54"/>
        <v>0</v>
      </c>
      <c r="AO41" s="278">
        <f t="shared" si="54"/>
        <v>0</v>
      </c>
      <c r="AP41" s="278">
        <f t="shared" si="54"/>
        <v>0</v>
      </c>
      <c r="AQ41" s="278">
        <f t="shared" si="54"/>
        <v>0</v>
      </c>
      <c r="AR41" s="278">
        <f t="shared" si="54"/>
        <v>0</v>
      </c>
      <c r="AS41" s="278">
        <f t="shared" si="54"/>
        <v>0</v>
      </c>
      <c r="AT41" s="278">
        <f t="shared" si="54"/>
        <v>0</v>
      </c>
      <c r="AU41" s="278">
        <f t="shared" si="54"/>
        <v>0</v>
      </c>
      <c r="AV41" s="278">
        <f t="shared" si="54"/>
        <v>0</v>
      </c>
      <c r="AW41" s="278">
        <f t="shared" si="54"/>
        <v>0</v>
      </c>
      <c r="AX41" s="278">
        <f t="shared" si="54"/>
        <v>0</v>
      </c>
      <c r="AY41" s="278">
        <f t="shared" si="54"/>
        <v>0</v>
      </c>
      <c r="AZ41" s="278">
        <f t="shared" si="54"/>
        <v>0</v>
      </c>
      <c r="BA41" s="278">
        <f t="shared" si="54"/>
        <v>0</v>
      </c>
      <c r="BB41" s="278">
        <f t="shared" si="54"/>
        <v>0</v>
      </c>
      <c r="BC41" s="278">
        <f t="shared" si="54"/>
        <v>0</v>
      </c>
      <c r="BD41" s="278">
        <f t="shared" si="54"/>
        <v>0</v>
      </c>
      <c r="BE41" s="278">
        <f t="shared" si="54"/>
        <v>0</v>
      </c>
      <c r="BF41" s="278">
        <f t="shared" si="54"/>
        <v>0</v>
      </c>
      <c r="BG41" s="278">
        <f t="shared" si="54"/>
        <v>0</v>
      </c>
      <c r="BH41" s="278">
        <f t="shared" si="54"/>
        <v>0</v>
      </c>
      <c r="BI41" s="278">
        <f t="shared" si="54"/>
        <v>0</v>
      </c>
      <c r="BJ41" s="278">
        <f t="shared" si="54"/>
        <v>0</v>
      </c>
      <c r="BK41" s="278">
        <f t="shared" si="54"/>
        <v>0</v>
      </c>
      <c r="BL41" s="278">
        <f t="shared" si="54"/>
        <v>0</v>
      </c>
      <c r="BM41" s="278">
        <f t="shared" si="54"/>
        <v>0</v>
      </c>
      <c r="BN41" s="278">
        <f t="shared" si="54"/>
        <v>0</v>
      </c>
      <c r="BO41" s="278">
        <f t="shared" si="54"/>
        <v>0</v>
      </c>
      <c r="BP41" s="278">
        <f t="shared" si="54"/>
        <v>0</v>
      </c>
      <c r="BQ41" s="278">
        <f t="shared" si="54"/>
        <v>0</v>
      </c>
      <c r="BR41" s="278">
        <f t="shared" si="54"/>
        <v>0</v>
      </c>
      <c r="BS41" s="278">
        <f t="shared" si="54"/>
        <v>0</v>
      </c>
      <c r="BT41" s="278">
        <f t="shared" si="54"/>
        <v>0</v>
      </c>
      <c r="BU41" s="278">
        <f t="shared" si="54"/>
        <v>0</v>
      </c>
      <c r="BV41" s="278">
        <f t="shared" si="54"/>
        <v>0</v>
      </c>
      <c r="BW41" s="278">
        <f t="shared" si="54"/>
        <v>0</v>
      </c>
      <c r="BX41" s="278">
        <f t="shared" si="54"/>
        <v>0</v>
      </c>
      <c r="BY41" s="278">
        <f t="shared" si="54"/>
        <v>0</v>
      </c>
      <c r="BZ41" s="278">
        <f t="shared" si="54"/>
        <v>0</v>
      </c>
      <c r="CA41" s="278">
        <f t="shared" si="54"/>
        <v>0</v>
      </c>
      <c r="CB41" s="278">
        <f t="shared" si="54"/>
        <v>0</v>
      </c>
      <c r="CC41" s="278">
        <f t="shared" si="54"/>
        <v>0</v>
      </c>
      <c r="CD41" s="278">
        <f t="shared" si="54"/>
        <v>0</v>
      </c>
      <c r="CE41" s="278">
        <f t="shared" si="54"/>
        <v>0</v>
      </c>
      <c r="CF41" s="278">
        <f t="shared" si="54"/>
        <v>0</v>
      </c>
      <c r="CG41" s="278">
        <f t="shared" si="54"/>
        <v>0</v>
      </c>
      <c r="CH41" s="278">
        <f t="shared" si="54"/>
        <v>0</v>
      </c>
      <c r="CI41" s="278">
        <f t="shared" si="54"/>
        <v>0</v>
      </c>
      <c r="CJ41" s="278">
        <f t="shared" si="54"/>
        <v>0</v>
      </c>
      <c r="CK41" s="278">
        <f t="shared" si="54"/>
        <v>0</v>
      </c>
      <c r="CL41" s="278">
        <f t="shared" si="54"/>
        <v>0</v>
      </c>
      <c r="CM41" s="278">
        <f t="shared" ref="CM41:DC41" si="55">(CM32*CM35)/1000</f>
        <v>0</v>
      </c>
      <c r="CN41" s="278">
        <f t="shared" si="55"/>
        <v>0</v>
      </c>
      <c r="CO41" s="278">
        <f t="shared" si="55"/>
        <v>0</v>
      </c>
      <c r="CP41" s="278">
        <f t="shared" si="55"/>
        <v>0</v>
      </c>
      <c r="CQ41" s="278">
        <f t="shared" si="55"/>
        <v>0</v>
      </c>
      <c r="CR41" s="278">
        <f t="shared" si="55"/>
        <v>0</v>
      </c>
      <c r="CS41" s="278">
        <f t="shared" si="55"/>
        <v>0</v>
      </c>
      <c r="CT41" s="278">
        <f t="shared" si="55"/>
        <v>0</v>
      </c>
      <c r="CU41" s="278">
        <f t="shared" si="55"/>
        <v>0</v>
      </c>
      <c r="CV41" s="278">
        <f t="shared" si="55"/>
        <v>0</v>
      </c>
      <c r="CW41" s="278">
        <f t="shared" si="55"/>
        <v>0</v>
      </c>
      <c r="CX41" s="278">
        <f t="shared" si="55"/>
        <v>0</v>
      </c>
      <c r="CY41" s="278">
        <f t="shared" si="55"/>
        <v>0</v>
      </c>
      <c r="CZ41" s="278">
        <f t="shared" si="55"/>
        <v>0</v>
      </c>
      <c r="DA41" s="278">
        <f t="shared" si="55"/>
        <v>0</v>
      </c>
      <c r="DB41" s="278">
        <f t="shared" si="55"/>
        <v>0</v>
      </c>
      <c r="DC41" s="278">
        <f t="shared" si="55"/>
        <v>0</v>
      </c>
    </row>
    <row r="42" spans="2:107" ht="15" customHeight="1" x14ac:dyDescent="0.35">
      <c r="B42" s="256">
        <v>21</v>
      </c>
      <c r="C42" s="261" t="s">
        <v>62</v>
      </c>
      <c r="D42" s="261"/>
      <c r="E42" s="262" t="s">
        <v>5</v>
      </c>
      <c r="F42" s="268" t="s">
        <v>880</v>
      </c>
      <c r="G42" s="281">
        <f>SUM(H42:DC42)</f>
        <v>0</v>
      </c>
      <c r="H42" s="282">
        <f>H32*H40</f>
        <v>0</v>
      </c>
      <c r="I42" s="282">
        <f t="shared" ref="I42:Z42" si="56">I32*I40</f>
        <v>0</v>
      </c>
      <c r="J42" s="282">
        <f t="shared" si="56"/>
        <v>0</v>
      </c>
      <c r="K42" s="282">
        <f t="shared" si="56"/>
        <v>0</v>
      </c>
      <c r="L42" s="282">
        <f t="shared" si="56"/>
        <v>0</v>
      </c>
      <c r="M42" s="282">
        <f t="shared" si="56"/>
        <v>0</v>
      </c>
      <c r="N42" s="282">
        <f t="shared" si="56"/>
        <v>0</v>
      </c>
      <c r="O42" s="282">
        <f t="shared" si="56"/>
        <v>0</v>
      </c>
      <c r="P42" s="282">
        <f t="shared" si="56"/>
        <v>0</v>
      </c>
      <c r="Q42" s="282">
        <f t="shared" si="56"/>
        <v>0</v>
      </c>
      <c r="R42" s="282">
        <f t="shared" si="56"/>
        <v>0</v>
      </c>
      <c r="S42" s="282">
        <f t="shared" si="56"/>
        <v>0</v>
      </c>
      <c r="T42" s="282">
        <f t="shared" si="56"/>
        <v>0</v>
      </c>
      <c r="U42" s="282">
        <f t="shared" si="56"/>
        <v>0</v>
      </c>
      <c r="V42" s="282">
        <f t="shared" si="56"/>
        <v>0</v>
      </c>
      <c r="W42" s="282">
        <f t="shared" si="56"/>
        <v>0</v>
      </c>
      <c r="X42" s="282">
        <f t="shared" si="56"/>
        <v>0</v>
      </c>
      <c r="Y42" s="282">
        <f t="shared" si="56"/>
        <v>0</v>
      </c>
      <c r="Z42" s="282">
        <f t="shared" si="56"/>
        <v>0</v>
      </c>
      <c r="AA42" s="282">
        <f t="shared" ref="AA42:CL42" si="57">AA32*AA40</f>
        <v>0</v>
      </c>
      <c r="AB42" s="282">
        <f t="shared" si="57"/>
        <v>0</v>
      </c>
      <c r="AC42" s="282">
        <f t="shared" si="57"/>
        <v>0</v>
      </c>
      <c r="AD42" s="282">
        <f t="shared" si="57"/>
        <v>0</v>
      </c>
      <c r="AE42" s="282">
        <f t="shared" si="57"/>
        <v>0</v>
      </c>
      <c r="AF42" s="282">
        <f t="shared" si="57"/>
        <v>0</v>
      </c>
      <c r="AG42" s="282">
        <f t="shared" si="57"/>
        <v>0</v>
      </c>
      <c r="AH42" s="282">
        <f t="shared" si="57"/>
        <v>0</v>
      </c>
      <c r="AI42" s="282">
        <f t="shared" si="57"/>
        <v>0</v>
      </c>
      <c r="AJ42" s="282">
        <f t="shared" si="57"/>
        <v>0</v>
      </c>
      <c r="AK42" s="282">
        <f t="shared" si="57"/>
        <v>0</v>
      </c>
      <c r="AL42" s="282">
        <f t="shared" si="57"/>
        <v>0</v>
      </c>
      <c r="AM42" s="282">
        <f t="shared" si="57"/>
        <v>0</v>
      </c>
      <c r="AN42" s="282">
        <f t="shared" si="57"/>
        <v>0</v>
      </c>
      <c r="AO42" s="282">
        <f t="shared" si="57"/>
        <v>0</v>
      </c>
      <c r="AP42" s="282">
        <f t="shared" si="57"/>
        <v>0</v>
      </c>
      <c r="AQ42" s="282">
        <f t="shared" si="57"/>
        <v>0</v>
      </c>
      <c r="AR42" s="282">
        <f t="shared" si="57"/>
        <v>0</v>
      </c>
      <c r="AS42" s="282">
        <f t="shared" si="57"/>
        <v>0</v>
      </c>
      <c r="AT42" s="282">
        <f t="shared" si="57"/>
        <v>0</v>
      </c>
      <c r="AU42" s="282">
        <f t="shared" si="57"/>
        <v>0</v>
      </c>
      <c r="AV42" s="282">
        <f t="shared" si="57"/>
        <v>0</v>
      </c>
      <c r="AW42" s="282">
        <f t="shared" si="57"/>
        <v>0</v>
      </c>
      <c r="AX42" s="282">
        <f t="shared" si="57"/>
        <v>0</v>
      </c>
      <c r="AY42" s="282">
        <f t="shared" si="57"/>
        <v>0</v>
      </c>
      <c r="AZ42" s="282">
        <f t="shared" si="57"/>
        <v>0</v>
      </c>
      <c r="BA42" s="282">
        <f t="shared" si="57"/>
        <v>0</v>
      </c>
      <c r="BB42" s="282">
        <f t="shared" si="57"/>
        <v>0</v>
      </c>
      <c r="BC42" s="282">
        <f t="shared" si="57"/>
        <v>0</v>
      </c>
      <c r="BD42" s="282">
        <f t="shared" si="57"/>
        <v>0</v>
      </c>
      <c r="BE42" s="282">
        <f t="shared" si="57"/>
        <v>0</v>
      </c>
      <c r="BF42" s="282">
        <f t="shared" si="57"/>
        <v>0</v>
      </c>
      <c r="BG42" s="282">
        <f t="shared" si="57"/>
        <v>0</v>
      </c>
      <c r="BH42" s="282">
        <f t="shared" si="57"/>
        <v>0</v>
      </c>
      <c r="BI42" s="282">
        <f t="shared" si="57"/>
        <v>0</v>
      </c>
      <c r="BJ42" s="282">
        <f t="shared" si="57"/>
        <v>0</v>
      </c>
      <c r="BK42" s="282">
        <f t="shared" si="57"/>
        <v>0</v>
      </c>
      <c r="BL42" s="282">
        <f t="shared" si="57"/>
        <v>0</v>
      </c>
      <c r="BM42" s="282">
        <f t="shared" si="57"/>
        <v>0</v>
      </c>
      <c r="BN42" s="282">
        <f t="shared" si="57"/>
        <v>0</v>
      </c>
      <c r="BO42" s="282">
        <f t="shared" si="57"/>
        <v>0</v>
      </c>
      <c r="BP42" s="282">
        <f t="shared" si="57"/>
        <v>0</v>
      </c>
      <c r="BQ42" s="282">
        <f t="shared" si="57"/>
        <v>0</v>
      </c>
      <c r="BR42" s="282">
        <f t="shared" si="57"/>
        <v>0</v>
      </c>
      <c r="BS42" s="282">
        <f t="shared" si="57"/>
        <v>0</v>
      </c>
      <c r="BT42" s="282">
        <f t="shared" si="57"/>
        <v>0</v>
      </c>
      <c r="BU42" s="282">
        <f t="shared" si="57"/>
        <v>0</v>
      </c>
      <c r="BV42" s="282">
        <f t="shared" si="57"/>
        <v>0</v>
      </c>
      <c r="BW42" s="282">
        <f t="shared" si="57"/>
        <v>0</v>
      </c>
      <c r="BX42" s="282">
        <f t="shared" si="57"/>
        <v>0</v>
      </c>
      <c r="BY42" s="282">
        <f t="shared" si="57"/>
        <v>0</v>
      </c>
      <c r="BZ42" s="282">
        <f t="shared" si="57"/>
        <v>0</v>
      </c>
      <c r="CA42" s="282">
        <f t="shared" si="57"/>
        <v>0</v>
      </c>
      <c r="CB42" s="282">
        <f t="shared" si="57"/>
        <v>0</v>
      </c>
      <c r="CC42" s="282">
        <f t="shared" si="57"/>
        <v>0</v>
      </c>
      <c r="CD42" s="282">
        <f t="shared" si="57"/>
        <v>0</v>
      </c>
      <c r="CE42" s="282">
        <f t="shared" si="57"/>
        <v>0</v>
      </c>
      <c r="CF42" s="282">
        <f t="shared" si="57"/>
        <v>0</v>
      </c>
      <c r="CG42" s="282">
        <f t="shared" si="57"/>
        <v>0</v>
      </c>
      <c r="CH42" s="282">
        <f t="shared" si="57"/>
        <v>0</v>
      </c>
      <c r="CI42" s="282">
        <f t="shared" si="57"/>
        <v>0</v>
      </c>
      <c r="CJ42" s="282">
        <f t="shared" si="57"/>
        <v>0</v>
      </c>
      <c r="CK42" s="282">
        <f t="shared" si="57"/>
        <v>0</v>
      </c>
      <c r="CL42" s="282">
        <f t="shared" si="57"/>
        <v>0</v>
      </c>
      <c r="CM42" s="282">
        <f t="shared" ref="CM42:DC42" si="58">CM32*CM40</f>
        <v>0</v>
      </c>
      <c r="CN42" s="282">
        <f t="shared" si="58"/>
        <v>0</v>
      </c>
      <c r="CO42" s="282">
        <f t="shared" si="58"/>
        <v>0</v>
      </c>
      <c r="CP42" s="282">
        <f t="shared" si="58"/>
        <v>0</v>
      </c>
      <c r="CQ42" s="282">
        <f t="shared" si="58"/>
        <v>0</v>
      </c>
      <c r="CR42" s="282">
        <f t="shared" si="58"/>
        <v>0</v>
      </c>
      <c r="CS42" s="282">
        <f t="shared" si="58"/>
        <v>0</v>
      </c>
      <c r="CT42" s="282">
        <f t="shared" si="58"/>
        <v>0</v>
      </c>
      <c r="CU42" s="282">
        <f t="shared" si="58"/>
        <v>0</v>
      </c>
      <c r="CV42" s="282">
        <f t="shared" si="58"/>
        <v>0</v>
      </c>
      <c r="CW42" s="282">
        <f t="shared" si="58"/>
        <v>0</v>
      </c>
      <c r="CX42" s="282">
        <f t="shared" si="58"/>
        <v>0</v>
      </c>
      <c r="CY42" s="282">
        <f t="shared" si="58"/>
        <v>0</v>
      </c>
      <c r="CZ42" s="282">
        <f t="shared" si="58"/>
        <v>0</v>
      </c>
      <c r="DA42" s="282">
        <f t="shared" si="58"/>
        <v>0</v>
      </c>
      <c r="DB42" s="282">
        <f t="shared" si="58"/>
        <v>0</v>
      </c>
      <c r="DC42" s="282">
        <f t="shared" si="58"/>
        <v>0</v>
      </c>
    </row>
    <row r="44" spans="2:107" ht="15" customHeight="1" x14ac:dyDescent="0.35">
      <c r="B44" s="663" t="s">
        <v>973</v>
      </c>
      <c r="C44" s="663"/>
      <c r="D44" s="663"/>
      <c r="E44" s="663"/>
      <c r="F44" s="663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55"/>
      <c r="BI44" s="255"/>
      <c r="BJ44" s="255"/>
      <c r="BK44" s="255"/>
      <c r="BL44" s="255"/>
      <c r="BM44" s="255"/>
      <c r="BN44" s="255"/>
      <c r="BO44" s="255"/>
      <c r="BP44" s="255"/>
      <c r="BQ44" s="255"/>
      <c r="BR44" s="255"/>
      <c r="BS44" s="255"/>
      <c r="BT44" s="255"/>
      <c r="BU44" s="255"/>
      <c r="BV44" s="255"/>
      <c r="BW44" s="255"/>
      <c r="BX44" s="255"/>
      <c r="BY44" s="255"/>
      <c r="BZ44" s="255"/>
      <c r="CA44" s="255"/>
      <c r="CB44" s="255"/>
      <c r="CC44" s="255"/>
      <c r="CD44" s="255"/>
      <c r="CE44" s="255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255"/>
      <c r="CQ44" s="255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255"/>
      <c r="DC44" s="255"/>
    </row>
    <row r="45" spans="2:107" s="110" customFormat="1" ht="15" customHeight="1" x14ac:dyDescent="0.35">
      <c r="B45" s="256"/>
      <c r="C45" s="285"/>
      <c r="D45" s="285"/>
      <c r="E45" s="285"/>
      <c r="F45" s="283"/>
      <c r="G45" s="259" t="s">
        <v>51</v>
      </c>
      <c r="H45" s="260" t="s">
        <v>591</v>
      </c>
      <c r="I45" s="260" t="s">
        <v>592</v>
      </c>
      <c r="J45" s="260" t="s">
        <v>593</v>
      </c>
      <c r="K45" s="260" t="s">
        <v>594</v>
      </c>
      <c r="L45" s="260" t="s">
        <v>595</v>
      </c>
      <c r="M45" s="260" t="s">
        <v>596</v>
      </c>
      <c r="N45" s="260" t="s">
        <v>597</v>
      </c>
      <c r="O45" s="260" t="s">
        <v>598</v>
      </c>
      <c r="P45" s="260" t="s">
        <v>599</v>
      </c>
      <c r="Q45" s="260" t="s">
        <v>600</v>
      </c>
      <c r="R45" s="260" t="s">
        <v>601</v>
      </c>
      <c r="S45" s="260" t="s">
        <v>602</v>
      </c>
      <c r="T45" s="260" t="s">
        <v>603</v>
      </c>
      <c r="U45" s="260" t="s">
        <v>604</v>
      </c>
      <c r="V45" s="260" t="s">
        <v>605</v>
      </c>
      <c r="W45" s="260" t="s">
        <v>606</v>
      </c>
      <c r="X45" s="260" t="s">
        <v>607</v>
      </c>
      <c r="Y45" s="260" t="s">
        <v>608</v>
      </c>
      <c r="Z45" s="260" t="s">
        <v>609</v>
      </c>
      <c r="AA45" s="260" t="s">
        <v>610</v>
      </c>
      <c r="AB45" s="260" t="s">
        <v>1613</v>
      </c>
      <c r="AC45" s="260" t="s">
        <v>1614</v>
      </c>
      <c r="AD45" s="260" t="s">
        <v>1615</v>
      </c>
      <c r="AE45" s="260" t="s">
        <v>1616</v>
      </c>
      <c r="AF45" s="260" t="s">
        <v>1617</v>
      </c>
      <c r="AG45" s="260" t="s">
        <v>1618</v>
      </c>
      <c r="AH45" s="260" t="s">
        <v>1619</v>
      </c>
      <c r="AI45" s="260" t="s">
        <v>1620</v>
      </c>
      <c r="AJ45" s="260" t="s">
        <v>1621</v>
      </c>
      <c r="AK45" s="260" t="s">
        <v>1622</v>
      </c>
      <c r="AL45" s="260" t="s">
        <v>1623</v>
      </c>
      <c r="AM45" s="260" t="s">
        <v>1624</v>
      </c>
      <c r="AN45" s="260" t="s">
        <v>1625</v>
      </c>
      <c r="AO45" s="260" t="s">
        <v>1626</v>
      </c>
      <c r="AP45" s="260" t="s">
        <v>1627</v>
      </c>
      <c r="AQ45" s="260" t="s">
        <v>1628</v>
      </c>
      <c r="AR45" s="260" t="s">
        <v>1629</v>
      </c>
      <c r="AS45" s="260" t="s">
        <v>1630</v>
      </c>
      <c r="AT45" s="260" t="s">
        <v>1631</v>
      </c>
      <c r="AU45" s="260" t="s">
        <v>1632</v>
      </c>
      <c r="AV45" s="260" t="s">
        <v>1633</v>
      </c>
      <c r="AW45" s="260" t="s">
        <v>1634</v>
      </c>
      <c r="AX45" s="260" t="s">
        <v>1635</v>
      </c>
      <c r="AY45" s="260" t="s">
        <v>1636</v>
      </c>
      <c r="AZ45" s="260" t="s">
        <v>1637</v>
      </c>
      <c r="BA45" s="260" t="s">
        <v>1638</v>
      </c>
      <c r="BB45" s="260" t="s">
        <v>1639</v>
      </c>
      <c r="BC45" s="260" t="s">
        <v>1640</v>
      </c>
      <c r="BD45" s="260" t="s">
        <v>1641</v>
      </c>
      <c r="BE45" s="260" t="s">
        <v>1642</v>
      </c>
      <c r="BF45" s="260" t="s">
        <v>1643</v>
      </c>
      <c r="BG45" s="260" t="s">
        <v>1644</v>
      </c>
      <c r="BH45" s="260" t="s">
        <v>1645</v>
      </c>
      <c r="BI45" s="260" t="s">
        <v>1646</v>
      </c>
      <c r="BJ45" s="260" t="s">
        <v>1647</v>
      </c>
      <c r="BK45" s="260" t="s">
        <v>1648</v>
      </c>
      <c r="BL45" s="260" t="s">
        <v>1649</v>
      </c>
      <c r="BM45" s="260" t="s">
        <v>1650</v>
      </c>
      <c r="BN45" s="260" t="s">
        <v>1651</v>
      </c>
      <c r="BO45" s="260" t="s">
        <v>1652</v>
      </c>
      <c r="BP45" s="260" t="s">
        <v>1653</v>
      </c>
      <c r="BQ45" s="260" t="s">
        <v>1654</v>
      </c>
      <c r="BR45" s="260" t="s">
        <v>1655</v>
      </c>
      <c r="BS45" s="260" t="s">
        <v>1656</v>
      </c>
      <c r="BT45" s="260" t="s">
        <v>1657</v>
      </c>
      <c r="BU45" s="260" t="s">
        <v>1658</v>
      </c>
      <c r="BV45" s="260" t="s">
        <v>1659</v>
      </c>
      <c r="BW45" s="260" t="s">
        <v>1660</v>
      </c>
      <c r="BX45" s="260" t="s">
        <v>1661</v>
      </c>
      <c r="BY45" s="260" t="s">
        <v>1662</v>
      </c>
      <c r="BZ45" s="260" t="s">
        <v>1663</v>
      </c>
      <c r="CA45" s="260" t="s">
        <v>1664</v>
      </c>
      <c r="CB45" s="260" t="s">
        <v>1665</v>
      </c>
      <c r="CC45" s="260" t="s">
        <v>1666</v>
      </c>
      <c r="CD45" s="260" t="s">
        <v>1667</v>
      </c>
      <c r="CE45" s="260" t="s">
        <v>1668</v>
      </c>
      <c r="CF45" s="260" t="s">
        <v>1669</v>
      </c>
      <c r="CG45" s="260" t="s">
        <v>1670</v>
      </c>
      <c r="CH45" s="260" t="s">
        <v>1671</v>
      </c>
      <c r="CI45" s="260" t="s">
        <v>1672</v>
      </c>
      <c r="CJ45" s="260" t="s">
        <v>1673</v>
      </c>
      <c r="CK45" s="260" t="s">
        <v>1674</v>
      </c>
      <c r="CL45" s="260" t="s">
        <v>1675</v>
      </c>
      <c r="CM45" s="260" t="s">
        <v>1676</v>
      </c>
      <c r="CN45" s="260" t="s">
        <v>1677</v>
      </c>
      <c r="CO45" s="260" t="s">
        <v>1678</v>
      </c>
      <c r="CP45" s="260" t="s">
        <v>1679</v>
      </c>
      <c r="CQ45" s="260" t="s">
        <v>1680</v>
      </c>
      <c r="CR45" s="260" t="s">
        <v>1681</v>
      </c>
      <c r="CS45" s="260" t="s">
        <v>1682</v>
      </c>
      <c r="CT45" s="260" t="s">
        <v>1683</v>
      </c>
      <c r="CU45" s="260" t="s">
        <v>1684</v>
      </c>
      <c r="CV45" s="260" t="s">
        <v>1685</v>
      </c>
      <c r="CW45" s="260" t="s">
        <v>1686</v>
      </c>
      <c r="CX45" s="260" t="s">
        <v>1687</v>
      </c>
      <c r="CY45" s="260" t="s">
        <v>1688</v>
      </c>
      <c r="CZ45" s="260" t="s">
        <v>1689</v>
      </c>
      <c r="DA45" s="260" t="s">
        <v>1690</v>
      </c>
      <c r="DB45" s="260" t="s">
        <v>1691</v>
      </c>
      <c r="DC45" s="260" t="s">
        <v>1692</v>
      </c>
    </row>
    <row r="46" spans="2:107" ht="15" customHeight="1" x14ac:dyDescent="0.35">
      <c r="B46" s="256">
        <v>22</v>
      </c>
      <c r="C46" s="286" t="s">
        <v>70</v>
      </c>
      <c r="D46" s="286"/>
      <c r="E46" s="287" t="s">
        <v>5</v>
      </c>
      <c r="F46" s="268" t="s">
        <v>887</v>
      </c>
      <c r="G46" s="281">
        <f>SUM(H46:DC46)</f>
        <v>0</v>
      </c>
      <c r="H46" s="278">
        <f>H21-H42</f>
        <v>0</v>
      </c>
      <c r="I46" s="278">
        <f t="shared" ref="I46:AM46" si="59">I21-I42</f>
        <v>0</v>
      </c>
      <c r="J46" s="278">
        <f t="shared" si="59"/>
        <v>0</v>
      </c>
      <c r="K46" s="278">
        <f t="shared" si="59"/>
        <v>0</v>
      </c>
      <c r="L46" s="278">
        <f t="shared" si="59"/>
        <v>0</v>
      </c>
      <c r="M46" s="278">
        <f t="shared" si="59"/>
        <v>0</v>
      </c>
      <c r="N46" s="278">
        <f t="shared" si="59"/>
        <v>0</v>
      </c>
      <c r="O46" s="278">
        <f t="shared" si="59"/>
        <v>0</v>
      </c>
      <c r="P46" s="278">
        <f t="shared" si="59"/>
        <v>0</v>
      </c>
      <c r="Q46" s="278">
        <f t="shared" si="59"/>
        <v>0</v>
      </c>
      <c r="R46" s="278">
        <f t="shared" si="59"/>
        <v>0</v>
      </c>
      <c r="S46" s="278">
        <f t="shared" si="59"/>
        <v>0</v>
      </c>
      <c r="T46" s="278">
        <f t="shared" si="59"/>
        <v>0</v>
      </c>
      <c r="U46" s="278">
        <f t="shared" si="59"/>
        <v>0</v>
      </c>
      <c r="V46" s="278">
        <f t="shared" si="59"/>
        <v>0</v>
      </c>
      <c r="W46" s="278">
        <f t="shared" si="59"/>
        <v>0</v>
      </c>
      <c r="X46" s="278">
        <f t="shared" si="59"/>
        <v>0</v>
      </c>
      <c r="Y46" s="278">
        <f t="shared" si="59"/>
        <v>0</v>
      </c>
      <c r="Z46" s="278">
        <f t="shared" si="59"/>
        <v>0</v>
      </c>
      <c r="AA46" s="278">
        <f t="shared" si="59"/>
        <v>0</v>
      </c>
      <c r="AB46" s="278">
        <f t="shared" si="59"/>
        <v>0</v>
      </c>
      <c r="AC46" s="278">
        <f t="shared" si="59"/>
        <v>0</v>
      </c>
      <c r="AD46" s="278">
        <f t="shared" si="59"/>
        <v>0</v>
      </c>
      <c r="AE46" s="278">
        <f t="shared" si="59"/>
        <v>0</v>
      </c>
      <c r="AF46" s="278">
        <f t="shared" si="59"/>
        <v>0</v>
      </c>
      <c r="AG46" s="278">
        <f t="shared" si="59"/>
        <v>0</v>
      </c>
      <c r="AH46" s="278">
        <f t="shared" si="59"/>
        <v>0</v>
      </c>
      <c r="AI46" s="278">
        <f t="shared" si="59"/>
        <v>0</v>
      </c>
      <c r="AJ46" s="278">
        <f t="shared" si="59"/>
        <v>0</v>
      </c>
      <c r="AK46" s="278">
        <f t="shared" si="59"/>
        <v>0</v>
      </c>
      <c r="AL46" s="278">
        <f t="shared" si="59"/>
        <v>0</v>
      </c>
      <c r="AM46" s="278">
        <f t="shared" si="59"/>
        <v>0</v>
      </c>
      <c r="AN46" s="278">
        <f t="shared" ref="AN46:BS46" si="60">AN21-AN42</f>
        <v>0</v>
      </c>
      <c r="AO46" s="278">
        <f t="shared" si="60"/>
        <v>0</v>
      </c>
      <c r="AP46" s="278">
        <f t="shared" si="60"/>
        <v>0</v>
      </c>
      <c r="AQ46" s="278">
        <f t="shared" si="60"/>
        <v>0</v>
      </c>
      <c r="AR46" s="278">
        <f t="shared" si="60"/>
        <v>0</v>
      </c>
      <c r="AS46" s="278">
        <f t="shared" si="60"/>
        <v>0</v>
      </c>
      <c r="AT46" s="278">
        <f t="shared" si="60"/>
        <v>0</v>
      </c>
      <c r="AU46" s="278">
        <f t="shared" si="60"/>
        <v>0</v>
      </c>
      <c r="AV46" s="278">
        <f t="shared" si="60"/>
        <v>0</v>
      </c>
      <c r="AW46" s="278">
        <f t="shared" si="60"/>
        <v>0</v>
      </c>
      <c r="AX46" s="278">
        <f t="shared" si="60"/>
        <v>0</v>
      </c>
      <c r="AY46" s="278">
        <f t="shared" si="60"/>
        <v>0</v>
      </c>
      <c r="AZ46" s="278">
        <f t="shared" si="60"/>
        <v>0</v>
      </c>
      <c r="BA46" s="278">
        <f t="shared" si="60"/>
        <v>0</v>
      </c>
      <c r="BB46" s="278">
        <f t="shared" si="60"/>
        <v>0</v>
      </c>
      <c r="BC46" s="278">
        <f t="shared" si="60"/>
        <v>0</v>
      </c>
      <c r="BD46" s="278">
        <f t="shared" si="60"/>
        <v>0</v>
      </c>
      <c r="BE46" s="278">
        <f t="shared" si="60"/>
        <v>0</v>
      </c>
      <c r="BF46" s="278">
        <f t="shared" si="60"/>
        <v>0</v>
      </c>
      <c r="BG46" s="278">
        <f t="shared" si="60"/>
        <v>0</v>
      </c>
      <c r="BH46" s="278">
        <f t="shared" si="60"/>
        <v>0</v>
      </c>
      <c r="BI46" s="278">
        <f t="shared" si="60"/>
        <v>0</v>
      </c>
      <c r="BJ46" s="278">
        <f t="shared" si="60"/>
        <v>0</v>
      </c>
      <c r="BK46" s="278">
        <f t="shared" si="60"/>
        <v>0</v>
      </c>
      <c r="BL46" s="278">
        <f t="shared" si="60"/>
        <v>0</v>
      </c>
      <c r="BM46" s="278">
        <f t="shared" si="60"/>
        <v>0</v>
      </c>
      <c r="BN46" s="278">
        <f t="shared" si="60"/>
        <v>0</v>
      </c>
      <c r="BO46" s="278">
        <f t="shared" si="60"/>
        <v>0</v>
      </c>
      <c r="BP46" s="278">
        <f t="shared" si="60"/>
        <v>0</v>
      </c>
      <c r="BQ46" s="278">
        <f t="shared" si="60"/>
        <v>0</v>
      </c>
      <c r="BR46" s="278">
        <f t="shared" si="60"/>
        <v>0</v>
      </c>
      <c r="BS46" s="278">
        <f t="shared" si="60"/>
        <v>0</v>
      </c>
      <c r="BT46" s="278">
        <f t="shared" ref="BT46:DC46" si="61">BT21-BT42</f>
        <v>0</v>
      </c>
      <c r="BU46" s="278">
        <f t="shared" si="61"/>
        <v>0</v>
      </c>
      <c r="BV46" s="278">
        <f t="shared" si="61"/>
        <v>0</v>
      </c>
      <c r="BW46" s="278">
        <f t="shared" si="61"/>
        <v>0</v>
      </c>
      <c r="BX46" s="278">
        <f t="shared" si="61"/>
        <v>0</v>
      </c>
      <c r="BY46" s="278">
        <f t="shared" si="61"/>
        <v>0</v>
      </c>
      <c r="BZ46" s="278">
        <f t="shared" si="61"/>
        <v>0</v>
      </c>
      <c r="CA46" s="278">
        <f t="shared" si="61"/>
        <v>0</v>
      </c>
      <c r="CB46" s="278">
        <f t="shared" si="61"/>
        <v>0</v>
      </c>
      <c r="CC46" s="278">
        <f t="shared" si="61"/>
        <v>0</v>
      </c>
      <c r="CD46" s="278">
        <f t="shared" si="61"/>
        <v>0</v>
      </c>
      <c r="CE46" s="278">
        <f t="shared" si="61"/>
        <v>0</v>
      </c>
      <c r="CF46" s="278">
        <f t="shared" si="61"/>
        <v>0</v>
      </c>
      <c r="CG46" s="278">
        <f t="shared" si="61"/>
        <v>0</v>
      </c>
      <c r="CH46" s="278">
        <f t="shared" si="61"/>
        <v>0</v>
      </c>
      <c r="CI46" s="278">
        <f t="shared" si="61"/>
        <v>0</v>
      </c>
      <c r="CJ46" s="278">
        <f t="shared" si="61"/>
        <v>0</v>
      </c>
      <c r="CK46" s="278">
        <f t="shared" si="61"/>
        <v>0</v>
      </c>
      <c r="CL46" s="278">
        <f t="shared" si="61"/>
        <v>0</v>
      </c>
      <c r="CM46" s="278">
        <f t="shared" si="61"/>
        <v>0</v>
      </c>
      <c r="CN46" s="278">
        <f t="shared" si="61"/>
        <v>0</v>
      </c>
      <c r="CO46" s="278">
        <f t="shared" si="61"/>
        <v>0</v>
      </c>
      <c r="CP46" s="278">
        <f t="shared" si="61"/>
        <v>0</v>
      </c>
      <c r="CQ46" s="278">
        <f t="shared" si="61"/>
        <v>0</v>
      </c>
      <c r="CR46" s="278">
        <f t="shared" si="61"/>
        <v>0</v>
      </c>
      <c r="CS46" s="278">
        <f t="shared" si="61"/>
        <v>0</v>
      </c>
      <c r="CT46" s="278">
        <f t="shared" si="61"/>
        <v>0</v>
      </c>
      <c r="CU46" s="278">
        <f t="shared" si="61"/>
        <v>0</v>
      </c>
      <c r="CV46" s="278">
        <f t="shared" si="61"/>
        <v>0</v>
      </c>
      <c r="CW46" s="278">
        <f t="shared" si="61"/>
        <v>0</v>
      </c>
      <c r="CX46" s="278">
        <f t="shared" si="61"/>
        <v>0</v>
      </c>
      <c r="CY46" s="278">
        <f t="shared" si="61"/>
        <v>0</v>
      </c>
      <c r="CZ46" s="278">
        <f t="shared" si="61"/>
        <v>0</v>
      </c>
      <c r="DA46" s="278">
        <f t="shared" si="61"/>
        <v>0</v>
      </c>
      <c r="DB46" s="278">
        <f t="shared" si="61"/>
        <v>0</v>
      </c>
      <c r="DC46" s="278">
        <f t="shared" si="61"/>
        <v>0</v>
      </c>
    </row>
    <row r="47" spans="2:107" ht="15" customHeight="1" x14ac:dyDescent="0.35">
      <c r="B47" s="256">
        <v>23</v>
      </c>
      <c r="C47" s="288" t="s">
        <v>124</v>
      </c>
      <c r="D47" s="289">
        <f>'Escolha tarifa'!E18</f>
        <v>1835.19</v>
      </c>
      <c r="E47" s="276" t="s">
        <v>71</v>
      </c>
      <c r="F47" s="268" t="s">
        <v>888</v>
      </c>
      <c r="G47" s="290">
        <f t="shared" ref="G47:AL47" si="62">IF(G21=0,0,G46/G21)</f>
        <v>0</v>
      </c>
      <c r="H47" s="291">
        <f t="shared" si="62"/>
        <v>0</v>
      </c>
      <c r="I47" s="291">
        <f t="shared" si="62"/>
        <v>0</v>
      </c>
      <c r="J47" s="291">
        <f t="shared" si="62"/>
        <v>0</v>
      </c>
      <c r="K47" s="291">
        <f t="shared" si="62"/>
        <v>0</v>
      </c>
      <c r="L47" s="291">
        <f t="shared" si="62"/>
        <v>0</v>
      </c>
      <c r="M47" s="291">
        <f t="shared" si="62"/>
        <v>0</v>
      </c>
      <c r="N47" s="291">
        <f t="shared" si="62"/>
        <v>0</v>
      </c>
      <c r="O47" s="291">
        <f t="shared" si="62"/>
        <v>0</v>
      </c>
      <c r="P47" s="291">
        <f t="shared" si="62"/>
        <v>0</v>
      </c>
      <c r="Q47" s="291">
        <f t="shared" si="62"/>
        <v>0</v>
      </c>
      <c r="R47" s="291">
        <f t="shared" si="62"/>
        <v>0</v>
      </c>
      <c r="S47" s="291">
        <f t="shared" si="62"/>
        <v>0</v>
      </c>
      <c r="T47" s="291">
        <f t="shared" si="62"/>
        <v>0</v>
      </c>
      <c r="U47" s="291">
        <f t="shared" si="62"/>
        <v>0</v>
      </c>
      <c r="V47" s="291">
        <f t="shared" si="62"/>
        <v>0</v>
      </c>
      <c r="W47" s="291">
        <f t="shared" si="62"/>
        <v>0</v>
      </c>
      <c r="X47" s="291">
        <f t="shared" si="62"/>
        <v>0</v>
      </c>
      <c r="Y47" s="291">
        <f t="shared" si="62"/>
        <v>0</v>
      </c>
      <c r="Z47" s="291">
        <f t="shared" si="62"/>
        <v>0</v>
      </c>
      <c r="AA47" s="291">
        <f t="shared" si="62"/>
        <v>0</v>
      </c>
      <c r="AB47" s="291">
        <f t="shared" si="62"/>
        <v>0</v>
      </c>
      <c r="AC47" s="291">
        <f t="shared" si="62"/>
        <v>0</v>
      </c>
      <c r="AD47" s="291">
        <f t="shared" si="62"/>
        <v>0</v>
      </c>
      <c r="AE47" s="291">
        <f t="shared" si="62"/>
        <v>0</v>
      </c>
      <c r="AF47" s="291">
        <f t="shared" si="62"/>
        <v>0</v>
      </c>
      <c r="AG47" s="291">
        <f t="shared" si="62"/>
        <v>0</v>
      </c>
      <c r="AH47" s="291">
        <f t="shared" si="62"/>
        <v>0</v>
      </c>
      <c r="AI47" s="291">
        <f t="shared" si="62"/>
        <v>0</v>
      </c>
      <c r="AJ47" s="291">
        <f t="shared" si="62"/>
        <v>0</v>
      </c>
      <c r="AK47" s="291">
        <f t="shared" si="62"/>
        <v>0</v>
      </c>
      <c r="AL47" s="291">
        <f t="shared" si="62"/>
        <v>0</v>
      </c>
      <c r="AM47" s="291">
        <f t="shared" ref="AM47:BR47" si="63">IF(AM21=0,0,AM46/AM21)</f>
        <v>0</v>
      </c>
      <c r="AN47" s="291">
        <f t="shared" si="63"/>
        <v>0</v>
      </c>
      <c r="AO47" s="291">
        <f t="shared" si="63"/>
        <v>0</v>
      </c>
      <c r="AP47" s="291">
        <f t="shared" si="63"/>
        <v>0</v>
      </c>
      <c r="AQ47" s="291">
        <f t="shared" si="63"/>
        <v>0</v>
      </c>
      <c r="AR47" s="291">
        <f t="shared" si="63"/>
        <v>0</v>
      </c>
      <c r="AS47" s="291">
        <f t="shared" si="63"/>
        <v>0</v>
      </c>
      <c r="AT47" s="291">
        <f t="shared" si="63"/>
        <v>0</v>
      </c>
      <c r="AU47" s="291">
        <f t="shared" si="63"/>
        <v>0</v>
      </c>
      <c r="AV47" s="291">
        <f t="shared" si="63"/>
        <v>0</v>
      </c>
      <c r="AW47" s="291">
        <f t="shared" si="63"/>
        <v>0</v>
      </c>
      <c r="AX47" s="291">
        <f t="shared" si="63"/>
        <v>0</v>
      </c>
      <c r="AY47" s="291">
        <f t="shared" si="63"/>
        <v>0</v>
      </c>
      <c r="AZ47" s="291">
        <f t="shared" si="63"/>
        <v>0</v>
      </c>
      <c r="BA47" s="291">
        <f t="shared" si="63"/>
        <v>0</v>
      </c>
      <c r="BB47" s="291">
        <f t="shared" si="63"/>
        <v>0</v>
      </c>
      <c r="BC47" s="291">
        <f t="shared" si="63"/>
        <v>0</v>
      </c>
      <c r="BD47" s="291">
        <f t="shared" si="63"/>
        <v>0</v>
      </c>
      <c r="BE47" s="291">
        <f t="shared" si="63"/>
        <v>0</v>
      </c>
      <c r="BF47" s="291">
        <f t="shared" si="63"/>
        <v>0</v>
      </c>
      <c r="BG47" s="291">
        <f t="shared" si="63"/>
        <v>0</v>
      </c>
      <c r="BH47" s="291">
        <f t="shared" si="63"/>
        <v>0</v>
      </c>
      <c r="BI47" s="291">
        <f t="shared" si="63"/>
        <v>0</v>
      </c>
      <c r="BJ47" s="291">
        <f t="shared" si="63"/>
        <v>0</v>
      </c>
      <c r="BK47" s="291">
        <f t="shared" si="63"/>
        <v>0</v>
      </c>
      <c r="BL47" s="291">
        <f t="shared" si="63"/>
        <v>0</v>
      </c>
      <c r="BM47" s="291">
        <f t="shared" si="63"/>
        <v>0</v>
      </c>
      <c r="BN47" s="291">
        <f t="shared" si="63"/>
        <v>0</v>
      </c>
      <c r="BO47" s="291">
        <f t="shared" si="63"/>
        <v>0</v>
      </c>
      <c r="BP47" s="291">
        <f t="shared" si="63"/>
        <v>0</v>
      </c>
      <c r="BQ47" s="291">
        <f t="shared" si="63"/>
        <v>0</v>
      </c>
      <c r="BR47" s="291">
        <f t="shared" si="63"/>
        <v>0</v>
      </c>
      <c r="BS47" s="291">
        <f t="shared" ref="BS47:CX47" si="64">IF(BS21=0,0,BS46/BS21)</f>
        <v>0</v>
      </c>
      <c r="BT47" s="291">
        <f t="shared" si="64"/>
        <v>0</v>
      </c>
      <c r="BU47" s="291">
        <f t="shared" si="64"/>
        <v>0</v>
      </c>
      <c r="BV47" s="291">
        <f t="shared" si="64"/>
        <v>0</v>
      </c>
      <c r="BW47" s="291">
        <f t="shared" si="64"/>
        <v>0</v>
      </c>
      <c r="BX47" s="291">
        <f t="shared" si="64"/>
        <v>0</v>
      </c>
      <c r="BY47" s="291">
        <f t="shared" si="64"/>
        <v>0</v>
      </c>
      <c r="BZ47" s="291">
        <f t="shared" si="64"/>
        <v>0</v>
      </c>
      <c r="CA47" s="291">
        <f t="shared" si="64"/>
        <v>0</v>
      </c>
      <c r="CB47" s="291">
        <f t="shared" si="64"/>
        <v>0</v>
      </c>
      <c r="CC47" s="291">
        <f t="shared" si="64"/>
        <v>0</v>
      </c>
      <c r="CD47" s="291">
        <f t="shared" si="64"/>
        <v>0</v>
      </c>
      <c r="CE47" s="291">
        <f t="shared" si="64"/>
        <v>0</v>
      </c>
      <c r="CF47" s="291">
        <f t="shared" si="64"/>
        <v>0</v>
      </c>
      <c r="CG47" s="291">
        <f t="shared" si="64"/>
        <v>0</v>
      </c>
      <c r="CH47" s="291">
        <f t="shared" si="64"/>
        <v>0</v>
      </c>
      <c r="CI47" s="291">
        <f t="shared" si="64"/>
        <v>0</v>
      </c>
      <c r="CJ47" s="291">
        <f t="shared" si="64"/>
        <v>0</v>
      </c>
      <c r="CK47" s="291">
        <f t="shared" si="64"/>
        <v>0</v>
      </c>
      <c r="CL47" s="291">
        <f t="shared" si="64"/>
        <v>0</v>
      </c>
      <c r="CM47" s="291">
        <f t="shared" si="64"/>
        <v>0</v>
      </c>
      <c r="CN47" s="291">
        <f t="shared" si="64"/>
        <v>0</v>
      </c>
      <c r="CO47" s="291">
        <f t="shared" si="64"/>
        <v>0</v>
      </c>
      <c r="CP47" s="291">
        <f t="shared" si="64"/>
        <v>0</v>
      </c>
      <c r="CQ47" s="291">
        <f t="shared" si="64"/>
        <v>0</v>
      </c>
      <c r="CR47" s="291">
        <f t="shared" si="64"/>
        <v>0</v>
      </c>
      <c r="CS47" s="291">
        <f t="shared" si="64"/>
        <v>0</v>
      </c>
      <c r="CT47" s="291">
        <f t="shared" si="64"/>
        <v>0</v>
      </c>
      <c r="CU47" s="291">
        <f t="shared" si="64"/>
        <v>0</v>
      </c>
      <c r="CV47" s="291">
        <f t="shared" si="64"/>
        <v>0</v>
      </c>
      <c r="CW47" s="291">
        <f t="shared" si="64"/>
        <v>0</v>
      </c>
      <c r="CX47" s="291">
        <f t="shared" si="64"/>
        <v>0</v>
      </c>
      <c r="CY47" s="291">
        <f>IF(CY21=0,0,CY46/CY21)</f>
        <v>0</v>
      </c>
      <c r="CZ47" s="291">
        <f>IF(CZ21=0,0,CZ46/CZ21)</f>
        <v>0</v>
      </c>
      <c r="DA47" s="291">
        <f>IF(DA21=0,0,DA46/DA21)</f>
        <v>0</v>
      </c>
      <c r="DB47" s="291">
        <f>IF(DB21=0,0,DB46/DB21)</f>
        <v>0</v>
      </c>
      <c r="DC47" s="291">
        <f>IF(DC21=0,0,DC46/DC21)</f>
        <v>0</v>
      </c>
    </row>
    <row r="48" spans="2:107" ht="15" customHeight="1" x14ac:dyDescent="0.35">
      <c r="B48" s="256">
        <v>24</v>
      </c>
      <c r="C48" s="286" t="s">
        <v>72</v>
      </c>
      <c r="D48" s="286"/>
      <c r="E48" s="287" t="s">
        <v>4</v>
      </c>
      <c r="F48" s="268" t="s">
        <v>889</v>
      </c>
      <c r="G48" s="281">
        <f>SUM(H48:DC48)</f>
        <v>0</v>
      </c>
      <c r="H48" s="278">
        <f t="shared" ref="H48:AM48" si="65">H20-H41</f>
        <v>0</v>
      </c>
      <c r="I48" s="278">
        <f t="shared" si="65"/>
        <v>0</v>
      </c>
      <c r="J48" s="278">
        <f t="shared" si="65"/>
        <v>0</v>
      </c>
      <c r="K48" s="278">
        <f t="shared" si="65"/>
        <v>0</v>
      </c>
      <c r="L48" s="278">
        <f t="shared" si="65"/>
        <v>0</v>
      </c>
      <c r="M48" s="278">
        <f t="shared" si="65"/>
        <v>0</v>
      </c>
      <c r="N48" s="278">
        <f t="shared" si="65"/>
        <v>0</v>
      </c>
      <c r="O48" s="278">
        <f t="shared" si="65"/>
        <v>0</v>
      </c>
      <c r="P48" s="278">
        <f t="shared" si="65"/>
        <v>0</v>
      </c>
      <c r="Q48" s="278">
        <f t="shared" si="65"/>
        <v>0</v>
      </c>
      <c r="R48" s="278">
        <f t="shared" si="65"/>
        <v>0</v>
      </c>
      <c r="S48" s="278">
        <f t="shared" si="65"/>
        <v>0</v>
      </c>
      <c r="T48" s="278">
        <f t="shared" si="65"/>
        <v>0</v>
      </c>
      <c r="U48" s="278">
        <f t="shared" si="65"/>
        <v>0</v>
      </c>
      <c r="V48" s="278">
        <f t="shared" si="65"/>
        <v>0</v>
      </c>
      <c r="W48" s="278">
        <f t="shared" si="65"/>
        <v>0</v>
      </c>
      <c r="X48" s="278">
        <f t="shared" si="65"/>
        <v>0</v>
      </c>
      <c r="Y48" s="278">
        <f t="shared" si="65"/>
        <v>0</v>
      </c>
      <c r="Z48" s="278">
        <f t="shared" si="65"/>
        <v>0</v>
      </c>
      <c r="AA48" s="278">
        <f t="shared" si="65"/>
        <v>0</v>
      </c>
      <c r="AB48" s="278">
        <f t="shared" si="65"/>
        <v>0</v>
      </c>
      <c r="AC48" s="278">
        <f t="shared" si="65"/>
        <v>0</v>
      </c>
      <c r="AD48" s="278">
        <f t="shared" si="65"/>
        <v>0</v>
      </c>
      <c r="AE48" s="278">
        <f t="shared" si="65"/>
        <v>0</v>
      </c>
      <c r="AF48" s="278">
        <f t="shared" si="65"/>
        <v>0</v>
      </c>
      <c r="AG48" s="278">
        <f t="shared" si="65"/>
        <v>0</v>
      </c>
      <c r="AH48" s="278">
        <f t="shared" si="65"/>
        <v>0</v>
      </c>
      <c r="AI48" s="278">
        <f t="shared" si="65"/>
        <v>0</v>
      </c>
      <c r="AJ48" s="278">
        <f t="shared" si="65"/>
        <v>0</v>
      </c>
      <c r="AK48" s="278">
        <f t="shared" si="65"/>
        <v>0</v>
      </c>
      <c r="AL48" s="278">
        <f t="shared" si="65"/>
        <v>0</v>
      </c>
      <c r="AM48" s="278">
        <f t="shared" si="65"/>
        <v>0</v>
      </c>
      <c r="AN48" s="278">
        <f t="shared" ref="AN48:BS48" si="66">AN20-AN41</f>
        <v>0</v>
      </c>
      <c r="AO48" s="278">
        <f t="shared" si="66"/>
        <v>0</v>
      </c>
      <c r="AP48" s="278">
        <f t="shared" si="66"/>
        <v>0</v>
      </c>
      <c r="AQ48" s="278">
        <f t="shared" si="66"/>
        <v>0</v>
      </c>
      <c r="AR48" s="278">
        <f t="shared" si="66"/>
        <v>0</v>
      </c>
      <c r="AS48" s="278">
        <f t="shared" si="66"/>
        <v>0</v>
      </c>
      <c r="AT48" s="278">
        <f t="shared" si="66"/>
        <v>0</v>
      </c>
      <c r="AU48" s="278">
        <f t="shared" si="66"/>
        <v>0</v>
      </c>
      <c r="AV48" s="278">
        <f t="shared" si="66"/>
        <v>0</v>
      </c>
      <c r="AW48" s="278">
        <f t="shared" si="66"/>
        <v>0</v>
      </c>
      <c r="AX48" s="278">
        <f t="shared" si="66"/>
        <v>0</v>
      </c>
      <c r="AY48" s="278">
        <f t="shared" si="66"/>
        <v>0</v>
      </c>
      <c r="AZ48" s="278">
        <f t="shared" si="66"/>
        <v>0</v>
      </c>
      <c r="BA48" s="278">
        <f t="shared" si="66"/>
        <v>0</v>
      </c>
      <c r="BB48" s="278">
        <f t="shared" si="66"/>
        <v>0</v>
      </c>
      <c r="BC48" s="278">
        <f t="shared" si="66"/>
        <v>0</v>
      </c>
      <c r="BD48" s="278">
        <f t="shared" si="66"/>
        <v>0</v>
      </c>
      <c r="BE48" s="278">
        <f t="shared" si="66"/>
        <v>0</v>
      </c>
      <c r="BF48" s="278">
        <f t="shared" si="66"/>
        <v>0</v>
      </c>
      <c r="BG48" s="278">
        <f t="shared" si="66"/>
        <v>0</v>
      </c>
      <c r="BH48" s="278">
        <f t="shared" si="66"/>
        <v>0</v>
      </c>
      <c r="BI48" s="278">
        <f t="shared" si="66"/>
        <v>0</v>
      </c>
      <c r="BJ48" s="278">
        <f t="shared" si="66"/>
        <v>0</v>
      </c>
      <c r="BK48" s="278">
        <f t="shared" si="66"/>
        <v>0</v>
      </c>
      <c r="BL48" s="278">
        <f t="shared" si="66"/>
        <v>0</v>
      </c>
      <c r="BM48" s="278">
        <f t="shared" si="66"/>
        <v>0</v>
      </c>
      <c r="BN48" s="278">
        <f t="shared" si="66"/>
        <v>0</v>
      </c>
      <c r="BO48" s="278">
        <f t="shared" si="66"/>
        <v>0</v>
      </c>
      <c r="BP48" s="278">
        <f t="shared" si="66"/>
        <v>0</v>
      </c>
      <c r="BQ48" s="278">
        <f t="shared" si="66"/>
        <v>0</v>
      </c>
      <c r="BR48" s="278">
        <f t="shared" si="66"/>
        <v>0</v>
      </c>
      <c r="BS48" s="278">
        <f t="shared" si="66"/>
        <v>0</v>
      </c>
      <c r="BT48" s="278">
        <f t="shared" ref="BT48:DC48" si="67">BT20-BT41</f>
        <v>0</v>
      </c>
      <c r="BU48" s="278">
        <f t="shared" si="67"/>
        <v>0</v>
      </c>
      <c r="BV48" s="278">
        <f t="shared" si="67"/>
        <v>0</v>
      </c>
      <c r="BW48" s="278">
        <f t="shared" si="67"/>
        <v>0</v>
      </c>
      <c r="BX48" s="278">
        <f t="shared" si="67"/>
        <v>0</v>
      </c>
      <c r="BY48" s="278">
        <f t="shared" si="67"/>
        <v>0</v>
      </c>
      <c r="BZ48" s="278">
        <f t="shared" si="67"/>
        <v>0</v>
      </c>
      <c r="CA48" s="278">
        <f t="shared" si="67"/>
        <v>0</v>
      </c>
      <c r="CB48" s="278">
        <f t="shared" si="67"/>
        <v>0</v>
      </c>
      <c r="CC48" s="278">
        <f t="shared" si="67"/>
        <v>0</v>
      </c>
      <c r="CD48" s="278">
        <f t="shared" si="67"/>
        <v>0</v>
      </c>
      <c r="CE48" s="278">
        <f t="shared" si="67"/>
        <v>0</v>
      </c>
      <c r="CF48" s="278">
        <f t="shared" si="67"/>
        <v>0</v>
      </c>
      <c r="CG48" s="278">
        <f t="shared" si="67"/>
        <v>0</v>
      </c>
      <c r="CH48" s="278">
        <f t="shared" si="67"/>
        <v>0</v>
      </c>
      <c r="CI48" s="278">
        <f t="shared" si="67"/>
        <v>0</v>
      </c>
      <c r="CJ48" s="278">
        <f t="shared" si="67"/>
        <v>0</v>
      </c>
      <c r="CK48" s="278">
        <f t="shared" si="67"/>
        <v>0</v>
      </c>
      <c r="CL48" s="278">
        <f t="shared" si="67"/>
        <v>0</v>
      </c>
      <c r="CM48" s="278">
        <f t="shared" si="67"/>
        <v>0</v>
      </c>
      <c r="CN48" s="278">
        <f t="shared" si="67"/>
        <v>0</v>
      </c>
      <c r="CO48" s="278">
        <f t="shared" si="67"/>
        <v>0</v>
      </c>
      <c r="CP48" s="278">
        <f t="shared" si="67"/>
        <v>0</v>
      </c>
      <c r="CQ48" s="278">
        <f t="shared" si="67"/>
        <v>0</v>
      </c>
      <c r="CR48" s="278">
        <f t="shared" si="67"/>
        <v>0</v>
      </c>
      <c r="CS48" s="278">
        <f t="shared" si="67"/>
        <v>0</v>
      </c>
      <c r="CT48" s="278">
        <f t="shared" si="67"/>
        <v>0</v>
      </c>
      <c r="CU48" s="278">
        <f t="shared" si="67"/>
        <v>0</v>
      </c>
      <c r="CV48" s="278">
        <f t="shared" si="67"/>
        <v>0</v>
      </c>
      <c r="CW48" s="278">
        <f t="shared" si="67"/>
        <v>0</v>
      </c>
      <c r="CX48" s="278">
        <f t="shared" si="67"/>
        <v>0</v>
      </c>
      <c r="CY48" s="278">
        <f t="shared" si="67"/>
        <v>0</v>
      </c>
      <c r="CZ48" s="278">
        <f t="shared" si="67"/>
        <v>0</v>
      </c>
      <c r="DA48" s="278">
        <f t="shared" si="67"/>
        <v>0</v>
      </c>
      <c r="DB48" s="278">
        <f t="shared" si="67"/>
        <v>0</v>
      </c>
      <c r="DC48" s="278">
        <f t="shared" si="67"/>
        <v>0</v>
      </c>
    </row>
    <row r="49" spans="2:107" ht="15" customHeight="1" x14ac:dyDescent="0.35">
      <c r="B49" s="256">
        <v>25</v>
      </c>
      <c r="C49" s="288" t="s">
        <v>123</v>
      </c>
      <c r="D49" s="289">
        <f>'Escolha tarifa'!D18</f>
        <v>659.31</v>
      </c>
      <c r="E49" s="276" t="s">
        <v>71</v>
      </c>
      <c r="F49" s="268" t="s">
        <v>890</v>
      </c>
      <c r="G49" s="290">
        <f t="shared" ref="G49:AL49" si="68">IF(G20=0,0,G48/G20)</f>
        <v>0</v>
      </c>
      <c r="H49" s="291">
        <f t="shared" si="68"/>
        <v>0</v>
      </c>
      <c r="I49" s="291">
        <f t="shared" si="68"/>
        <v>0</v>
      </c>
      <c r="J49" s="291">
        <f t="shared" si="68"/>
        <v>0</v>
      </c>
      <c r="K49" s="291">
        <f t="shared" si="68"/>
        <v>0</v>
      </c>
      <c r="L49" s="291">
        <f t="shared" si="68"/>
        <v>0</v>
      </c>
      <c r="M49" s="291">
        <f t="shared" si="68"/>
        <v>0</v>
      </c>
      <c r="N49" s="291">
        <f t="shared" si="68"/>
        <v>0</v>
      </c>
      <c r="O49" s="291">
        <f t="shared" si="68"/>
        <v>0</v>
      </c>
      <c r="P49" s="291">
        <f t="shared" si="68"/>
        <v>0</v>
      </c>
      <c r="Q49" s="291">
        <f t="shared" si="68"/>
        <v>0</v>
      </c>
      <c r="R49" s="291">
        <f t="shared" si="68"/>
        <v>0</v>
      </c>
      <c r="S49" s="291">
        <f t="shared" si="68"/>
        <v>0</v>
      </c>
      <c r="T49" s="291">
        <f t="shared" si="68"/>
        <v>0</v>
      </c>
      <c r="U49" s="291">
        <f t="shared" si="68"/>
        <v>0</v>
      </c>
      <c r="V49" s="291">
        <f t="shared" si="68"/>
        <v>0</v>
      </c>
      <c r="W49" s="291">
        <f t="shared" si="68"/>
        <v>0</v>
      </c>
      <c r="X49" s="291">
        <f t="shared" si="68"/>
        <v>0</v>
      </c>
      <c r="Y49" s="291">
        <f t="shared" si="68"/>
        <v>0</v>
      </c>
      <c r="Z49" s="291">
        <f t="shared" si="68"/>
        <v>0</v>
      </c>
      <c r="AA49" s="291">
        <f t="shared" si="68"/>
        <v>0</v>
      </c>
      <c r="AB49" s="291">
        <f t="shared" si="68"/>
        <v>0</v>
      </c>
      <c r="AC49" s="291">
        <f t="shared" si="68"/>
        <v>0</v>
      </c>
      <c r="AD49" s="291">
        <f t="shared" si="68"/>
        <v>0</v>
      </c>
      <c r="AE49" s="291">
        <f t="shared" si="68"/>
        <v>0</v>
      </c>
      <c r="AF49" s="291">
        <f t="shared" si="68"/>
        <v>0</v>
      </c>
      <c r="AG49" s="291">
        <f t="shared" si="68"/>
        <v>0</v>
      </c>
      <c r="AH49" s="291">
        <f t="shared" si="68"/>
        <v>0</v>
      </c>
      <c r="AI49" s="291">
        <f t="shared" si="68"/>
        <v>0</v>
      </c>
      <c r="AJ49" s="291">
        <f t="shared" si="68"/>
        <v>0</v>
      </c>
      <c r="AK49" s="291">
        <f t="shared" si="68"/>
        <v>0</v>
      </c>
      <c r="AL49" s="291">
        <f t="shared" si="68"/>
        <v>0</v>
      </c>
      <c r="AM49" s="291">
        <f t="shared" ref="AM49:BR49" si="69">IF(AM20=0,0,AM48/AM20)</f>
        <v>0</v>
      </c>
      <c r="AN49" s="291">
        <f t="shared" si="69"/>
        <v>0</v>
      </c>
      <c r="AO49" s="291">
        <f t="shared" si="69"/>
        <v>0</v>
      </c>
      <c r="AP49" s="291">
        <f t="shared" si="69"/>
        <v>0</v>
      </c>
      <c r="AQ49" s="291">
        <f t="shared" si="69"/>
        <v>0</v>
      </c>
      <c r="AR49" s="291">
        <f t="shared" si="69"/>
        <v>0</v>
      </c>
      <c r="AS49" s="291">
        <f t="shared" si="69"/>
        <v>0</v>
      </c>
      <c r="AT49" s="291">
        <f t="shared" si="69"/>
        <v>0</v>
      </c>
      <c r="AU49" s="291">
        <f t="shared" si="69"/>
        <v>0</v>
      </c>
      <c r="AV49" s="291">
        <f t="shared" si="69"/>
        <v>0</v>
      </c>
      <c r="AW49" s="291">
        <f t="shared" si="69"/>
        <v>0</v>
      </c>
      <c r="AX49" s="291">
        <f t="shared" si="69"/>
        <v>0</v>
      </c>
      <c r="AY49" s="291">
        <f t="shared" si="69"/>
        <v>0</v>
      </c>
      <c r="AZ49" s="291">
        <f t="shared" si="69"/>
        <v>0</v>
      </c>
      <c r="BA49" s="291">
        <f t="shared" si="69"/>
        <v>0</v>
      </c>
      <c r="BB49" s="291">
        <f t="shared" si="69"/>
        <v>0</v>
      </c>
      <c r="BC49" s="291">
        <f t="shared" si="69"/>
        <v>0</v>
      </c>
      <c r="BD49" s="291">
        <f t="shared" si="69"/>
        <v>0</v>
      </c>
      <c r="BE49" s="291">
        <f t="shared" si="69"/>
        <v>0</v>
      </c>
      <c r="BF49" s="291">
        <f t="shared" si="69"/>
        <v>0</v>
      </c>
      <c r="BG49" s="291">
        <f t="shared" si="69"/>
        <v>0</v>
      </c>
      <c r="BH49" s="291">
        <f t="shared" si="69"/>
        <v>0</v>
      </c>
      <c r="BI49" s="291">
        <f t="shared" si="69"/>
        <v>0</v>
      </c>
      <c r="BJ49" s="291">
        <f t="shared" si="69"/>
        <v>0</v>
      </c>
      <c r="BK49" s="291">
        <f t="shared" si="69"/>
        <v>0</v>
      </c>
      <c r="BL49" s="291">
        <f t="shared" si="69"/>
        <v>0</v>
      </c>
      <c r="BM49" s="291">
        <f t="shared" si="69"/>
        <v>0</v>
      </c>
      <c r="BN49" s="291">
        <f t="shared" si="69"/>
        <v>0</v>
      </c>
      <c r="BO49" s="291">
        <f t="shared" si="69"/>
        <v>0</v>
      </c>
      <c r="BP49" s="291">
        <f t="shared" si="69"/>
        <v>0</v>
      </c>
      <c r="BQ49" s="291">
        <f t="shared" si="69"/>
        <v>0</v>
      </c>
      <c r="BR49" s="291">
        <f t="shared" si="69"/>
        <v>0</v>
      </c>
      <c r="BS49" s="291">
        <f t="shared" ref="BS49:CX49" si="70">IF(BS20=0,0,BS48/BS20)</f>
        <v>0</v>
      </c>
      <c r="BT49" s="291">
        <f t="shared" si="70"/>
        <v>0</v>
      </c>
      <c r="BU49" s="291">
        <f t="shared" si="70"/>
        <v>0</v>
      </c>
      <c r="BV49" s="291">
        <f t="shared" si="70"/>
        <v>0</v>
      </c>
      <c r="BW49" s="291">
        <f t="shared" si="70"/>
        <v>0</v>
      </c>
      <c r="BX49" s="291">
        <f t="shared" si="70"/>
        <v>0</v>
      </c>
      <c r="BY49" s="291">
        <f t="shared" si="70"/>
        <v>0</v>
      </c>
      <c r="BZ49" s="291">
        <f t="shared" si="70"/>
        <v>0</v>
      </c>
      <c r="CA49" s="291">
        <f t="shared" si="70"/>
        <v>0</v>
      </c>
      <c r="CB49" s="291">
        <f t="shared" si="70"/>
        <v>0</v>
      </c>
      <c r="CC49" s="291">
        <f t="shared" si="70"/>
        <v>0</v>
      </c>
      <c r="CD49" s="291">
        <f t="shared" si="70"/>
        <v>0</v>
      </c>
      <c r="CE49" s="291">
        <f t="shared" si="70"/>
        <v>0</v>
      </c>
      <c r="CF49" s="291">
        <f t="shared" si="70"/>
        <v>0</v>
      </c>
      <c r="CG49" s="291">
        <f t="shared" si="70"/>
        <v>0</v>
      </c>
      <c r="CH49" s="291">
        <f t="shared" si="70"/>
        <v>0</v>
      </c>
      <c r="CI49" s="291">
        <f t="shared" si="70"/>
        <v>0</v>
      </c>
      <c r="CJ49" s="291">
        <f t="shared" si="70"/>
        <v>0</v>
      </c>
      <c r="CK49" s="291">
        <f t="shared" si="70"/>
        <v>0</v>
      </c>
      <c r="CL49" s="291">
        <f t="shared" si="70"/>
        <v>0</v>
      </c>
      <c r="CM49" s="291">
        <f t="shared" si="70"/>
        <v>0</v>
      </c>
      <c r="CN49" s="291">
        <f t="shared" si="70"/>
        <v>0</v>
      </c>
      <c r="CO49" s="291">
        <f t="shared" si="70"/>
        <v>0</v>
      </c>
      <c r="CP49" s="291">
        <f t="shared" si="70"/>
        <v>0</v>
      </c>
      <c r="CQ49" s="291">
        <f t="shared" si="70"/>
        <v>0</v>
      </c>
      <c r="CR49" s="291">
        <f t="shared" si="70"/>
        <v>0</v>
      </c>
      <c r="CS49" s="291">
        <f t="shared" si="70"/>
        <v>0</v>
      </c>
      <c r="CT49" s="291">
        <f t="shared" si="70"/>
        <v>0</v>
      </c>
      <c r="CU49" s="291">
        <f t="shared" si="70"/>
        <v>0</v>
      </c>
      <c r="CV49" s="291">
        <f t="shared" si="70"/>
        <v>0</v>
      </c>
      <c r="CW49" s="291">
        <f t="shared" si="70"/>
        <v>0</v>
      </c>
      <c r="CX49" s="291">
        <f t="shared" si="70"/>
        <v>0</v>
      </c>
      <c r="CY49" s="291">
        <f>IF(CY20=0,0,CY48/CY20)</f>
        <v>0</v>
      </c>
      <c r="CZ49" s="291">
        <f>IF(CZ20=0,0,CZ48/CZ20)</f>
        <v>0</v>
      </c>
      <c r="DA49" s="291">
        <f>IF(DA20=0,0,DA48/DA20)</f>
        <v>0</v>
      </c>
      <c r="DB49" s="291">
        <f>IF(DB20=0,0,DB48/DB20)</f>
        <v>0</v>
      </c>
      <c r="DC49" s="291">
        <f>IF(DC20=0,0,DC48/DC20)</f>
        <v>0</v>
      </c>
    </row>
    <row r="50" spans="2:107" ht="15" customHeight="1" x14ac:dyDescent="0.35">
      <c r="B50" s="292"/>
      <c r="C50" s="293" t="s">
        <v>943</v>
      </c>
      <c r="D50" s="293"/>
      <c r="E50" s="294" t="s">
        <v>125</v>
      </c>
      <c r="F50" s="295" t="s">
        <v>942</v>
      </c>
      <c r="G50" s="296">
        <f>SUM(H50:DC50)</f>
        <v>0</v>
      </c>
      <c r="H50" s="297">
        <f t="shared" ref="H50:Z50" si="71">H46*$D$47+H48*$D$49</f>
        <v>0</v>
      </c>
      <c r="I50" s="297">
        <f t="shared" si="71"/>
        <v>0</v>
      </c>
      <c r="J50" s="297">
        <f t="shared" si="71"/>
        <v>0</v>
      </c>
      <c r="K50" s="297">
        <f t="shared" si="71"/>
        <v>0</v>
      </c>
      <c r="L50" s="297">
        <f t="shared" si="71"/>
        <v>0</v>
      </c>
      <c r="M50" s="297">
        <f t="shared" si="71"/>
        <v>0</v>
      </c>
      <c r="N50" s="297">
        <f t="shared" si="71"/>
        <v>0</v>
      </c>
      <c r="O50" s="297">
        <f t="shared" si="71"/>
        <v>0</v>
      </c>
      <c r="P50" s="297">
        <f t="shared" si="71"/>
        <v>0</v>
      </c>
      <c r="Q50" s="297">
        <f t="shared" si="71"/>
        <v>0</v>
      </c>
      <c r="R50" s="297">
        <f t="shared" si="71"/>
        <v>0</v>
      </c>
      <c r="S50" s="297">
        <f t="shared" si="71"/>
        <v>0</v>
      </c>
      <c r="T50" s="297">
        <f t="shared" si="71"/>
        <v>0</v>
      </c>
      <c r="U50" s="297">
        <f t="shared" si="71"/>
        <v>0</v>
      </c>
      <c r="V50" s="297">
        <f t="shared" si="71"/>
        <v>0</v>
      </c>
      <c r="W50" s="297">
        <f t="shared" si="71"/>
        <v>0</v>
      </c>
      <c r="X50" s="297">
        <f t="shared" si="71"/>
        <v>0</v>
      </c>
      <c r="Y50" s="297">
        <f t="shared" si="71"/>
        <v>0</v>
      </c>
      <c r="Z50" s="297">
        <f t="shared" si="71"/>
        <v>0</v>
      </c>
      <c r="AA50" s="297">
        <f t="shared" ref="AA50:CL50" si="72">AA46*$D$47+AA48*$D$49</f>
        <v>0</v>
      </c>
      <c r="AB50" s="297">
        <f t="shared" si="72"/>
        <v>0</v>
      </c>
      <c r="AC50" s="297">
        <f t="shared" si="72"/>
        <v>0</v>
      </c>
      <c r="AD50" s="297">
        <f t="shared" si="72"/>
        <v>0</v>
      </c>
      <c r="AE50" s="297">
        <f t="shared" si="72"/>
        <v>0</v>
      </c>
      <c r="AF50" s="297">
        <f t="shared" si="72"/>
        <v>0</v>
      </c>
      <c r="AG50" s="297">
        <f t="shared" si="72"/>
        <v>0</v>
      </c>
      <c r="AH50" s="297">
        <f t="shared" si="72"/>
        <v>0</v>
      </c>
      <c r="AI50" s="297">
        <f t="shared" si="72"/>
        <v>0</v>
      </c>
      <c r="AJ50" s="297">
        <f t="shared" si="72"/>
        <v>0</v>
      </c>
      <c r="AK50" s="297">
        <f t="shared" si="72"/>
        <v>0</v>
      </c>
      <c r="AL50" s="297">
        <f t="shared" si="72"/>
        <v>0</v>
      </c>
      <c r="AM50" s="297">
        <f t="shared" si="72"/>
        <v>0</v>
      </c>
      <c r="AN50" s="297">
        <f t="shared" si="72"/>
        <v>0</v>
      </c>
      <c r="AO50" s="297">
        <f t="shared" si="72"/>
        <v>0</v>
      </c>
      <c r="AP50" s="297">
        <f t="shared" si="72"/>
        <v>0</v>
      </c>
      <c r="AQ50" s="297">
        <f t="shared" si="72"/>
        <v>0</v>
      </c>
      <c r="AR50" s="297">
        <f t="shared" si="72"/>
        <v>0</v>
      </c>
      <c r="AS50" s="297">
        <f t="shared" si="72"/>
        <v>0</v>
      </c>
      <c r="AT50" s="297">
        <f t="shared" si="72"/>
        <v>0</v>
      </c>
      <c r="AU50" s="297">
        <f t="shared" si="72"/>
        <v>0</v>
      </c>
      <c r="AV50" s="297">
        <f t="shared" si="72"/>
        <v>0</v>
      </c>
      <c r="AW50" s="297">
        <f t="shared" si="72"/>
        <v>0</v>
      </c>
      <c r="AX50" s="297">
        <f t="shared" si="72"/>
        <v>0</v>
      </c>
      <c r="AY50" s="297">
        <f t="shared" si="72"/>
        <v>0</v>
      </c>
      <c r="AZ50" s="297">
        <f t="shared" si="72"/>
        <v>0</v>
      </c>
      <c r="BA50" s="297">
        <f t="shared" si="72"/>
        <v>0</v>
      </c>
      <c r="BB50" s="297">
        <f t="shared" si="72"/>
        <v>0</v>
      </c>
      <c r="BC50" s="297">
        <f t="shared" si="72"/>
        <v>0</v>
      </c>
      <c r="BD50" s="297">
        <f t="shared" si="72"/>
        <v>0</v>
      </c>
      <c r="BE50" s="297">
        <f t="shared" si="72"/>
        <v>0</v>
      </c>
      <c r="BF50" s="297">
        <f t="shared" si="72"/>
        <v>0</v>
      </c>
      <c r="BG50" s="297">
        <f t="shared" si="72"/>
        <v>0</v>
      </c>
      <c r="BH50" s="297">
        <f t="shared" si="72"/>
        <v>0</v>
      </c>
      <c r="BI50" s="297">
        <f t="shared" si="72"/>
        <v>0</v>
      </c>
      <c r="BJ50" s="297">
        <f t="shared" si="72"/>
        <v>0</v>
      </c>
      <c r="BK50" s="297">
        <f t="shared" si="72"/>
        <v>0</v>
      </c>
      <c r="BL50" s="297">
        <f t="shared" si="72"/>
        <v>0</v>
      </c>
      <c r="BM50" s="297">
        <f t="shared" si="72"/>
        <v>0</v>
      </c>
      <c r="BN50" s="297">
        <f t="shared" si="72"/>
        <v>0</v>
      </c>
      <c r="BO50" s="297">
        <f t="shared" si="72"/>
        <v>0</v>
      </c>
      <c r="BP50" s="297">
        <f t="shared" si="72"/>
        <v>0</v>
      </c>
      <c r="BQ50" s="297">
        <f t="shared" si="72"/>
        <v>0</v>
      </c>
      <c r="BR50" s="297">
        <f t="shared" si="72"/>
        <v>0</v>
      </c>
      <c r="BS50" s="297">
        <f t="shared" si="72"/>
        <v>0</v>
      </c>
      <c r="BT50" s="297">
        <f t="shared" si="72"/>
        <v>0</v>
      </c>
      <c r="BU50" s="297">
        <f t="shared" si="72"/>
        <v>0</v>
      </c>
      <c r="BV50" s="297">
        <f t="shared" si="72"/>
        <v>0</v>
      </c>
      <c r="BW50" s="297">
        <f t="shared" si="72"/>
        <v>0</v>
      </c>
      <c r="BX50" s="297">
        <f t="shared" si="72"/>
        <v>0</v>
      </c>
      <c r="BY50" s="297">
        <f t="shared" si="72"/>
        <v>0</v>
      </c>
      <c r="BZ50" s="297">
        <f t="shared" si="72"/>
        <v>0</v>
      </c>
      <c r="CA50" s="297">
        <f t="shared" si="72"/>
        <v>0</v>
      </c>
      <c r="CB50" s="297">
        <f t="shared" si="72"/>
        <v>0</v>
      </c>
      <c r="CC50" s="297">
        <f t="shared" si="72"/>
        <v>0</v>
      </c>
      <c r="CD50" s="297">
        <f t="shared" si="72"/>
        <v>0</v>
      </c>
      <c r="CE50" s="297">
        <f t="shared" si="72"/>
        <v>0</v>
      </c>
      <c r="CF50" s="297">
        <f t="shared" si="72"/>
        <v>0</v>
      </c>
      <c r="CG50" s="297">
        <f t="shared" si="72"/>
        <v>0</v>
      </c>
      <c r="CH50" s="297">
        <f t="shared" si="72"/>
        <v>0</v>
      </c>
      <c r="CI50" s="297">
        <f t="shared" si="72"/>
        <v>0</v>
      </c>
      <c r="CJ50" s="297">
        <f t="shared" si="72"/>
        <v>0</v>
      </c>
      <c r="CK50" s="297">
        <f t="shared" si="72"/>
        <v>0</v>
      </c>
      <c r="CL50" s="297">
        <f t="shared" si="72"/>
        <v>0</v>
      </c>
      <c r="CM50" s="297">
        <f t="shared" ref="CM50:DC50" si="73">CM46*$D$47+CM48*$D$49</f>
        <v>0</v>
      </c>
      <c r="CN50" s="297">
        <f t="shared" si="73"/>
        <v>0</v>
      </c>
      <c r="CO50" s="297">
        <f t="shared" si="73"/>
        <v>0</v>
      </c>
      <c r="CP50" s="297">
        <f t="shared" si="73"/>
        <v>0</v>
      </c>
      <c r="CQ50" s="297">
        <f t="shared" si="73"/>
        <v>0</v>
      </c>
      <c r="CR50" s="297">
        <f t="shared" si="73"/>
        <v>0</v>
      </c>
      <c r="CS50" s="297">
        <f t="shared" si="73"/>
        <v>0</v>
      </c>
      <c r="CT50" s="297">
        <f t="shared" si="73"/>
        <v>0</v>
      </c>
      <c r="CU50" s="297">
        <f t="shared" si="73"/>
        <v>0</v>
      </c>
      <c r="CV50" s="297">
        <f t="shared" si="73"/>
        <v>0</v>
      </c>
      <c r="CW50" s="297">
        <f t="shared" si="73"/>
        <v>0</v>
      </c>
      <c r="CX50" s="297">
        <f t="shared" si="73"/>
        <v>0</v>
      </c>
      <c r="CY50" s="297">
        <f t="shared" si="73"/>
        <v>0</v>
      </c>
      <c r="CZ50" s="297">
        <f t="shared" si="73"/>
        <v>0</v>
      </c>
      <c r="DA50" s="297">
        <f t="shared" si="73"/>
        <v>0</v>
      </c>
      <c r="DB50" s="297">
        <f t="shared" si="73"/>
        <v>0</v>
      </c>
      <c r="DC50" s="297">
        <f t="shared" si="73"/>
        <v>0</v>
      </c>
    </row>
    <row r="51" spans="2:107" ht="15" customHeight="1" x14ac:dyDescent="0.35">
      <c r="B51" s="292"/>
      <c r="C51" s="293" t="s">
        <v>1471</v>
      </c>
      <c r="D51" s="293"/>
      <c r="E51" s="294" t="s">
        <v>125</v>
      </c>
      <c r="F51" s="295" t="s">
        <v>1473</v>
      </c>
      <c r="G51" s="296">
        <f>G48*D49</f>
        <v>0</v>
      </c>
      <c r="H51" s="297">
        <f>H48*$D$49</f>
        <v>0</v>
      </c>
      <c r="I51" s="297">
        <f t="shared" ref="I51:Z51" si="74">I48*$D$49</f>
        <v>0</v>
      </c>
      <c r="J51" s="297">
        <f t="shared" si="74"/>
        <v>0</v>
      </c>
      <c r="K51" s="297">
        <f t="shared" si="74"/>
        <v>0</v>
      </c>
      <c r="L51" s="297">
        <f t="shared" si="74"/>
        <v>0</v>
      </c>
      <c r="M51" s="297">
        <f t="shared" si="74"/>
        <v>0</v>
      </c>
      <c r="N51" s="297">
        <f t="shared" si="74"/>
        <v>0</v>
      </c>
      <c r="O51" s="297">
        <f t="shared" si="74"/>
        <v>0</v>
      </c>
      <c r="P51" s="297">
        <f t="shared" si="74"/>
        <v>0</v>
      </c>
      <c r="Q51" s="297">
        <f t="shared" si="74"/>
        <v>0</v>
      </c>
      <c r="R51" s="297">
        <f t="shared" si="74"/>
        <v>0</v>
      </c>
      <c r="S51" s="297">
        <f t="shared" si="74"/>
        <v>0</v>
      </c>
      <c r="T51" s="297">
        <f t="shared" si="74"/>
        <v>0</v>
      </c>
      <c r="U51" s="297">
        <f t="shared" si="74"/>
        <v>0</v>
      </c>
      <c r="V51" s="297">
        <f t="shared" si="74"/>
        <v>0</v>
      </c>
      <c r="W51" s="297">
        <f t="shared" si="74"/>
        <v>0</v>
      </c>
      <c r="X51" s="297">
        <f t="shared" si="74"/>
        <v>0</v>
      </c>
      <c r="Y51" s="297">
        <f t="shared" si="74"/>
        <v>0</v>
      </c>
      <c r="Z51" s="297">
        <f t="shared" si="74"/>
        <v>0</v>
      </c>
      <c r="AA51" s="297">
        <f t="shared" ref="AA51:CL51" si="75">AA48*$D$49</f>
        <v>0</v>
      </c>
      <c r="AB51" s="297">
        <f t="shared" si="75"/>
        <v>0</v>
      </c>
      <c r="AC51" s="297">
        <f t="shared" si="75"/>
        <v>0</v>
      </c>
      <c r="AD51" s="297">
        <f t="shared" si="75"/>
        <v>0</v>
      </c>
      <c r="AE51" s="297">
        <f t="shared" si="75"/>
        <v>0</v>
      </c>
      <c r="AF51" s="297">
        <f t="shared" si="75"/>
        <v>0</v>
      </c>
      <c r="AG51" s="297">
        <f t="shared" si="75"/>
        <v>0</v>
      </c>
      <c r="AH51" s="297">
        <f t="shared" si="75"/>
        <v>0</v>
      </c>
      <c r="AI51" s="297">
        <f t="shared" si="75"/>
        <v>0</v>
      </c>
      <c r="AJ51" s="297">
        <f t="shared" si="75"/>
        <v>0</v>
      </c>
      <c r="AK51" s="297">
        <f t="shared" si="75"/>
        <v>0</v>
      </c>
      <c r="AL51" s="297">
        <f t="shared" si="75"/>
        <v>0</v>
      </c>
      <c r="AM51" s="297">
        <f t="shared" si="75"/>
        <v>0</v>
      </c>
      <c r="AN51" s="297">
        <f t="shared" si="75"/>
        <v>0</v>
      </c>
      <c r="AO51" s="297">
        <f t="shared" si="75"/>
        <v>0</v>
      </c>
      <c r="AP51" s="297">
        <f t="shared" si="75"/>
        <v>0</v>
      </c>
      <c r="AQ51" s="297">
        <f t="shared" si="75"/>
        <v>0</v>
      </c>
      <c r="AR51" s="297">
        <f t="shared" si="75"/>
        <v>0</v>
      </c>
      <c r="AS51" s="297">
        <f t="shared" si="75"/>
        <v>0</v>
      </c>
      <c r="AT51" s="297">
        <f t="shared" si="75"/>
        <v>0</v>
      </c>
      <c r="AU51" s="297">
        <f t="shared" si="75"/>
        <v>0</v>
      </c>
      <c r="AV51" s="297">
        <f t="shared" si="75"/>
        <v>0</v>
      </c>
      <c r="AW51" s="297">
        <f t="shared" si="75"/>
        <v>0</v>
      </c>
      <c r="AX51" s="297">
        <f t="shared" si="75"/>
        <v>0</v>
      </c>
      <c r="AY51" s="297">
        <f t="shared" si="75"/>
        <v>0</v>
      </c>
      <c r="AZ51" s="297">
        <f t="shared" si="75"/>
        <v>0</v>
      </c>
      <c r="BA51" s="297">
        <f t="shared" si="75"/>
        <v>0</v>
      </c>
      <c r="BB51" s="297">
        <f t="shared" si="75"/>
        <v>0</v>
      </c>
      <c r="BC51" s="297">
        <f t="shared" si="75"/>
        <v>0</v>
      </c>
      <c r="BD51" s="297">
        <f t="shared" si="75"/>
        <v>0</v>
      </c>
      <c r="BE51" s="297">
        <f t="shared" si="75"/>
        <v>0</v>
      </c>
      <c r="BF51" s="297">
        <f t="shared" si="75"/>
        <v>0</v>
      </c>
      <c r="BG51" s="297">
        <f t="shared" si="75"/>
        <v>0</v>
      </c>
      <c r="BH51" s="297">
        <f t="shared" si="75"/>
        <v>0</v>
      </c>
      <c r="BI51" s="297">
        <f t="shared" si="75"/>
        <v>0</v>
      </c>
      <c r="BJ51" s="297">
        <f t="shared" si="75"/>
        <v>0</v>
      </c>
      <c r="BK51" s="297">
        <f t="shared" si="75"/>
        <v>0</v>
      </c>
      <c r="BL51" s="297">
        <f t="shared" si="75"/>
        <v>0</v>
      </c>
      <c r="BM51" s="297">
        <f t="shared" si="75"/>
        <v>0</v>
      </c>
      <c r="BN51" s="297">
        <f t="shared" si="75"/>
        <v>0</v>
      </c>
      <c r="BO51" s="297">
        <f t="shared" si="75"/>
        <v>0</v>
      </c>
      <c r="BP51" s="297">
        <f t="shared" si="75"/>
        <v>0</v>
      </c>
      <c r="BQ51" s="297">
        <f t="shared" si="75"/>
        <v>0</v>
      </c>
      <c r="BR51" s="297">
        <f t="shared" si="75"/>
        <v>0</v>
      </c>
      <c r="BS51" s="297">
        <f t="shared" si="75"/>
        <v>0</v>
      </c>
      <c r="BT51" s="297">
        <f t="shared" si="75"/>
        <v>0</v>
      </c>
      <c r="BU51" s="297">
        <f t="shared" si="75"/>
        <v>0</v>
      </c>
      <c r="BV51" s="297">
        <f t="shared" si="75"/>
        <v>0</v>
      </c>
      <c r="BW51" s="297">
        <f t="shared" si="75"/>
        <v>0</v>
      </c>
      <c r="BX51" s="297">
        <f t="shared" si="75"/>
        <v>0</v>
      </c>
      <c r="BY51" s="297">
        <f t="shared" si="75"/>
        <v>0</v>
      </c>
      <c r="BZ51" s="297">
        <f t="shared" si="75"/>
        <v>0</v>
      </c>
      <c r="CA51" s="297">
        <f t="shared" si="75"/>
        <v>0</v>
      </c>
      <c r="CB51" s="297">
        <f t="shared" si="75"/>
        <v>0</v>
      </c>
      <c r="CC51" s="297">
        <f t="shared" si="75"/>
        <v>0</v>
      </c>
      <c r="CD51" s="297">
        <f t="shared" si="75"/>
        <v>0</v>
      </c>
      <c r="CE51" s="297">
        <f t="shared" si="75"/>
        <v>0</v>
      </c>
      <c r="CF51" s="297">
        <f t="shared" si="75"/>
        <v>0</v>
      </c>
      <c r="CG51" s="297">
        <f t="shared" si="75"/>
        <v>0</v>
      </c>
      <c r="CH51" s="297">
        <f t="shared" si="75"/>
        <v>0</v>
      </c>
      <c r="CI51" s="297">
        <f t="shared" si="75"/>
        <v>0</v>
      </c>
      <c r="CJ51" s="297">
        <f t="shared" si="75"/>
        <v>0</v>
      </c>
      <c r="CK51" s="297">
        <f t="shared" si="75"/>
        <v>0</v>
      </c>
      <c r="CL51" s="297">
        <f t="shared" si="75"/>
        <v>0</v>
      </c>
      <c r="CM51" s="297">
        <f t="shared" ref="CM51:DC51" si="76">CM48*$D$49</f>
        <v>0</v>
      </c>
      <c r="CN51" s="297">
        <f t="shared" si="76"/>
        <v>0</v>
      </c>
      <c r="CO51" s="297">
        <f t="shared" si="76"/>
        <v>0</v>
      </c>
      <c r="CP51" s="297">
        <f t="shared" si="76"/>
        <v>0</v>
      </c>
      <c r="CQ51" s="297">
        <f t="shared" si="76"/>
        <v>0</v>
      </c>
      <c r="CR51" s="297">
        <f t="shared" si="76"/>
        <v>0</v>
      </c>
      <c r="CS51" s="297">
        <f t="shared" si="76"/>
        <v>0</v>
      </c>
      <c r="CT51" s="297">
        <f t="shared" si="76"/>
        <v>0</v>
      </c>
      <c r="CU51" s="297">
        <f t="shared" si="76"/>
        <v>0</v>
      </c>
      <c r="CV51" s="297">
        <f t="shared" si="76"/>
        <v>0</v>
      </c>
      <c r="CW51" s="297">
        <f t="shared" si="76"/>
        <v>0</v>
      </c>
      <c r="CX51" s="297">
        <f t="shared" si="76"/>
        <v>0</v>
      </c>
      <c r="CY51" s="297">
        <f t="shared" si="76"/>
        <v>0</v>
      </c>
      <c r="CZ51" s="297">
        <f t="shared" si="76"/>
        <v>0</v>
      </c>
      <c r="DA51" s="297">
        <f t="shared" si="76"/>
        <v>0</v>
      </c>
      <c r="DB51" s="297">
        <f t="shared" si="76"/>
        <v>0</v>
      </c>
      <c r="DC51" s="297">
        <f t="shared" si="76"/>
        <v>0</v>
      </c>
    </row>
    <row r="52" spans="2:107" ht="15" customHeight="1" x14ac:dyDescent="0.35">
      <c r="B52" s="292"/>
      <c r="C52" s="293" t="s">
        <v>1472</v>
      </c>
      <c r="D52" s="293"/>
      <c r="E52" s="294" t="s">
        <v>125</v>
      </c>
      <c r="F52" s="295" t="s">
        <v>1474</v>
      </c>
      <c r="G52" s="296">
        <f>G46*D47</f>
        <v>0</v>
      </c>
      <c r="H52" s="297">
        <f>H46*$D$47</f>
        <v>0</v>
      </c>
      <c r="I52" s="297">
        <f t="shared" ref="I52:Z52" si="77">I46*$D$47</f>
        <v>0</v>
      </c>
      <c r="J52" s="297">
        <f t="shared" si="77"/>
        <v>0</v>
      </c>
      <c r="K52" s="297">
        <f t="shared" si="77"/>
        <v>0</v>
      </c>
      <c r="L52" s="297">
        <f t="shared" si="77"/>
        <v>0</v>
      </c>
      <c r="M52" s="297">
        <f t="shared" si="77"/>
        <v>0</v>
      </c>
      <c r="N52" s="297">
        <f t="shared" si="77"/>
        <v>0</v>
      </c>
      <c r="O52" s="297">
        <f t="shared" si="77"/>
        <v>0</v>
      </c>
      <c r="P52" s="297">
        <f t="shared" si="77"/>
        <v>0</v>
      </c>
      <c r="Q52" s="297">
        <f t="shared" si="77"/>
        <v>0</v>
      </c>
      <c r="R52" s="297">
        <f t="shared" si="77"/>
        <v>0</v>
      </c>
      <c r="S52" s="297">
        <f t="shared" si="77"/>
        <v>0</v>
      </c>
      <c r="T52" s="297">
        <f t="shared" si="77"/>
        <v>0</v>
      </c>
      <c r="U52" s="297">
        <f t="shared" si="77"/>
        <v>0</v>
      </c>
      <c r="V52" s="297">
        <f t="shared" si="77"/>
        <v>0</v>
      </c>
      <c r="W52" s="297">
        <f t="shared" si="77"/>
        <v>0</v>
      </c>
      <c r="X52" s="297">
        <f t="shared" si="77"/>
        <v>0</v>
      </c>
      <c r="Y52" s="297">
        <f t="shared" si="77"/>
        <v>0</v>
      </c>
      <c r="Z52" s="297">
        <f t="shared" si="77"/>
        <v>0</v>
      </c>
      <c r="AA52" s="297">
        <f t="shared" ref="AA52:CL52" si="78">AA46*$D$47</f>
        <v>0</v>
      </c>
      <c r="AB52" s="297">
        <f t="shared" si="78"/>
        <v>0</v>
      </c>
      <c r="AC52" s="297">
        <f t="shared" si="78"/>
        <v>0</v>
      </c>
      <c r="AD52" s="297">
        <f t="shared" si="78"/>
        <v>0</v>
      </c>
      <c r="AE52" s="297">
        <f t="shared" si="78"/>
        <v>0</v>
      </c>
      <c r="AF52" s="297">
        <f t="shared" si="78"/>
        <v>0</v>
      </c>
      <c r="AG52" s="297">
        <f t="shared" si="78"/>
        <v>0</v>
      </c>
      <c r="AH52" s="297">
        <f t="shared" si="78"/>
        <v>0</v>
      </c>
      <c r="AI52" s="297">
        <f t="shared" si="78"/>
        <v>0</v>
      </c>
      <c r="AJ52" s="297">
        <f t="shared" si="78"/>
        <v>0</v>
      </c>
      <c r="AK52" s="297">
        <f t="shared" si="78"/>
        <v>0</v>
      </c>
      <c r="AL52" s="297">
        <f t="shared" si="78"/>
        <v>0</v>
      </c>
      <c r="AM52" s="297">
        <f t="shared" si="78"/>
        <v>0</v>
      </c>
      <c r="AN52" s="297">
        <f t="shared" si="78"/>
        <v>0</v>
      </c>
      <c r="AO52" s="297">
        <f t="shared" si="78"/>
        <v>0</v>
      </c>
      <c r="AP52" s="297">
        <f t="shared" si="78"/>
        <v>0</v>
      </c>
      <c r="AQ52" s="297">
        <f t="shared" si="78"/>
        <v>0</v>
      </c>
      <c r="AR52" s="297">
        <f t="shared" si="78"/>
        <v>0</v>
      </c>
      <c r="AS52" s="297">
        <f t="shared" si="78"/>
        <v>0</v>
      </c>
      <c r="AT52" s="297">
        <f t="shared" si="78"/>
        <v>0</v>
      </c>
      <c r="AU52" s="297">
        <f t="shared" si="78"/>
        <v>0</v>
      </c>
      <c r="AV52" s="297">
        <f t="shared" si="78"/>
        <v>0</v>
      </c>
      <c r="AW52" s="297">
        <f t="shared" si="78"/>
        <v>0</v>
      </c>
      <c r="AX52" s="297">
        <f t="shared" si="78"/>
        <v>0</v>
      </c>
      <c r="AY52" s="297">
        <f t="shared" si="78"/>
        <v>0</v>
      </c>
      <c r="AZ52" s="297">
        <f t="shared" si="78"/>
        <v>0</v>
      </c>
      <c r="BA52" s="297">
        <f t="shared" si="78"/>
        <v>0</v>
      </c>
      <c r="BB52" s="297">
        <f t="shared" si="78"/>
        <v>0</v>
      </c>
      <c r="BC52" s="297">
        <f t="shared" si="78"/>
        <v>0</v>
      </c>
      <c r="BD52" s="297">
        <f t="shared" si="78"/>
        <v>0</v>
      </c>
      <c r="BE52" s="297">
        <f t="shared" si="78"/>
        <v>0</v>
      </c>
      <c r="BF52" s="297">
        <f t="shared" si="78"/>
        <v>0</v>
      </c>
      <c r="BG52" s="297">
        <f t="shared" si="78"/>
        <v>0</v>
      </c>
      <c r="BH52" s="297">
        <f t="shared" si="78"/>
        <v>0</v>
      </c>
      <c r="BI52" s="297">
        <f t="shared" si="78"/>
        <v>0</v>
      </c>
      <c r="BJ52" s="297">
        <f t="shared" si="78"/>
        <v>0</v>
      </c>
      <c r="BK52" s="297">
        <f t="shared" si="78"/>
        <v>0</v>
      </c>
      <c r="BL52" s="297">
        <f t="shared" si="78"/>
        <v>0</v>
      </c>
      <c r="BM52" s="297">
        <f t="shared" si="78"/>
        <v>0</v>
      </c>
      <c r="BN52" s="297">
        <f t="shared" si="78"/>
        <v>0</v>
      </c>
      <c r="BO52" s="297">
        <f t="shared" si="78"/>
        <v>0</v>
      </c>
      <c r="BP52" s="297">
        <f t="shared" si="78"/>
        <v>0</v>
      </c>
      <c r="BQ52" s="297">
        <f t="shared" si="78"/>
        <v>0</v>
      </c>
      <c r="BR52" s="297">
        <f t="shared" si="78"/>
        <v>0</v>
      </c>
      <c r="BS52" s="297">
        <f t="shared" si="78"/>
        <v>0</v>
      </c>
      <c r="BT52" s="297">
        <f t="shared" si="78"/>
        <v>0</v>
      </c>
      <c r="BU52" s="297">
        <f t="shared" si="78"/>
        <v>0</v>
      </c>
      <c r="BV52" s="297">
        <f t="shared" si="78"/>
        <v>0</v>
      </c>
      <c r="BW52" s="297">
        <f t="shared" si="78"/>
        <v>0</v>
      </c>
      <c r="BX52" s="297">
        <f t="shared" si="78"/>
        <v>0</v>
      </c>
      <c r="BY52" s="297">
        <f t="shared" si="78"/>
        <v>0</v>
      </c>
      <c r="BZ52" s="297">
        <f t="shared" si="78"/>
        <v>0</v>
      </c>
      <c r="CA52" s="297">
        <f t="shared" si="78"/>
        <v>0</v>
      </c>
      <c r="CB52" s="297">
        <f t="shared" si="78"/>
        <v>0</v>
      </c>
      <c r="CC52" s="297">
        <f t="shared" si="78"/>
        <v>0</v>
      </c>
      <c r="CD52" s="297">
        <f t="shared" si="78"/>
        <v>0</v>
      </c>
      <c r="CE52" s="297">
        <f t="shared" si="78"/>
        <v>0</v>
      </c>
      <c r="CF52" s="297">
        <f t="shared" si="78"/>
        <v>0</v>
      </c>
      <c r="CG52" s="297">
        <f t="shared" si="78"/>
        <v>0</v>
      </c>
      <c r="CH52" s="297">
        <f t="shared" si="78"/>
        <v>0</v>
      </c>
      <c r="CI52" s="297">
        <f t="shared" si="78"/>
        <v>0</v>
      </c>
      <c r="CJ52" s="297">
        <f t="shared" si="78"/>
        <v>0</v>
      </c>
      <c r="CK52" s="297">
        <f t="shared" si="78"/>
        <v>0</v>
      </c>
      <c r="CL52" s="297">
        <f t="shared" si="78"/>
        <v>0</v>
      </c>
      <c r="CM52" s="297">
        <f t="shared" ref="CM52:DC52" si="79">CM46*$D$47</f>
        <v>0</v>
      </c>
      <c r="CN52" s="297">
        <f t="shared" si="79"/>
        <v>0</v>
      </c>
      <c r="CO52" s="297">
        <f t="shared" si="79"/>
        <v>0</v>
      </c>
      <c r="CP52" s="297">
        <f t="shared" si="79"/>
        <v>0</v>
      </c>
      <c r="CQ52" s="297">
        <f t="shared" si="79"/>
        <v>0</v>
      </c>
      <c r="CR52" s="297">
        <f t="shared" si="79"/>
        <v>0</v>
      </c>
      <c r="CS52" s="297">
        <f t="shared" si="79"/>
        <v>0</v>
      </c>
      <c r="CT52" s="297">
        <f t="shared" si="79"/>
        <v>0</v>
      </c>
      <c r="CU52" s="297">
        <f t="shared" si="79"/>
        <v>0</v>
      </c>
      <c r="CV52" s="297">
        <f t="shared" si="79"/>
        <v>0</v>
      </c>
      <c r="CW52" s="297">
        <f t="shared" si="79"/>
        <v>0</v>
      </c>
      <c r="CX52" s="297">
        <f t="shared" si="79"/>
        <v>0</v>
      </c>
      <c r="CY52" s="297">
        <f t="shared" si="79"/>
        <v>0</v>
      </c>
      <c r="CZ52" s="297">
        <f t="shared" si="79"/>
        <v>0</v>
      </c>
      <c r="DA52" s="297">
        <f t="shared" si="79"/>
        <v>0</v>
      </c>
      <c r="DB52" s="297">
        <f t="shared" si="79"/>
        <v>0</v>
      </c>
      <c r="DC52" s="297">
        <f t="shared" si="79"/>
        <v>0</v>
      </c>
    </row>
    <row r="54" spans="2:107" ht="15" customHeight="1" x14ac:dyDescent="0.45">
      <c r="E54" s="220" t="s">
        <v>1251</v>
      </c>
      <c r="F54" s="221"/>
      <c r="G54" s="222">
        <f>RCB!$G$8</f>
        <v>0</v>
      </c>
      <c r="I54" s="220" t="s">
        <v>1252</v>
      </c>
      <c r="J54" s="221"/>
      <c r="K54" s="222">
        <f>RCB!$J$8</f>
        <v>0</v>
      </c>
    </row>
    <row r="55" spans="2:107" ht="15" customHeight="1" x14ac:dyDescent="0.45">
      <c r="E55" s="220" t="s">
        <v>1231</v>
      </c>
      <c r="F55" s="221"/>
      <c r="G55" s="222">
        <f>RCB!$H$7</f>
        <v>0</v>
      </c>
      <c r="I55" s="220" t="s">
        <v>1230</v>
      </c>
      <c r="J55" s="221"/>
      <c r="K55" s="222">
        <f>RCB!$K$7</f>
        <v>0</v>
      </c>
    </row>
    <row r="57" spans="2:107" ht="15" hidden="1" customHeight="1" x14ac:dyDescent="0.35">
      <c r="B57" s="774" t="s">
        <v>974</v>
      </c>
      <c r="C57" s="775"/>
      <c r="D57" s="775"/>
      <c r="E57" s="775"/>
      <c r="F57" s="775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298"/>
      <c r="BR57" s="298"/>
      <c r="BS57" s="298"/>
      <c r="BT57" s="298"/>
      <c r="BU57" s="298"/>
      <c r="BV57" s="298"/>
      <c r="BW57" s="298"/>
      <c r="BX57" s="298"/>
      <c r="BY57" s="298"/>
      <c r="BZ57" s="298"/>
      <c r="CA57" s="298"/>
      <c r="CB57" s="298"/>
      <c r="CC57" s="298"/>
      <c r="CD57" s="298"/>
      <c r="CE57" s="298"/>
      <c r="CF57" s="298"/>
      <c r="CG57" s="298"/>
      <c r="CH57" s="298"/>
      <c r="CI57" s="298"/>
      <c r="CJ57" s="298"/>
      <c r="CK57" s="298"/>
      <c r="CL57" s="298"/>
      <c r="CM57" s="298"/>
      <c r="CN57" s="298"/>
      <c r="CO57" s="298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C57" s="298"/>
    </row>
    <row r="58" spans="2:107" s="110" customFormat="1" ht="15" hidden="1" customHeight="1" x14ac:dyDescent="0.35">
      <c r="B58" s="299"/>
      <c r="C58" s="300"/>
      <c r="D58" s="300"/>
      <c r="E58" s="300"/>
      <c r="F58" s="301"/>
      <c r="G58" s="302" t="s">
        <v>51</v>
      </c>
      <c r="H58" s="303" t="s">
        <v>591</v>
      </c>
      <c r="I58" s="303" t="s">
        <v>592</v>
      </c>
      <c r="J58" s="303" t="s">
        <v>593</v>
      </c>
      <c r="K58" s="303" t="s">
        <v>594</v>
      </c>
      <c r="L58" s="303" t="s">
        <v>595</v>
      </c>
      <c r="M58" s="303" t="s">
        <v>596</v>
      </c>
      <c r="N58" s="303" t="s">
        <v>597</v>
      </c>
      <c r="O58" s="303" t="s">
        <v>598</v>
      </c>
      <c r="P58" s="303" t="s">
        <v>599</v>
      </c>
      <c r="Q58" s="303" t="s">
        <v>600</v>
      </c>
      <c r="R58" s="303" t="s">
        <v>601</v>
      </c>
      <c r="S58" s="303" t="s">
        <v>602</v>
      </c>
      <c r="T58" s="303" t="s">
        <v>603</v>
      </c>
      <c r="U58" s="303" t="s">
        <v>604</v>
      </c>
      <c r="V58" s="303" t="s">
        <v>605</v>
      </c>
      <c r="W58" s="303" t="s">
        <v>606</v>
      </c>
      <c r="X58" s="303" t="s">
        <v>607</v>
      </c>
      <c r="Y58" s="303" t="s">
        <v>608</v>
      </c>
      <c r="Z58" s="303" t="s">
        <v>609</v>
      </c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  <c r="AT58" s="303"/>
      <c r="AU58" s="303"/>
      <c r="AV58" s="303"/>
      <c r="AW58" s="303"/>
      <c r="AX58" s="303"/>
      <c r="AY58" s="303"/>
      <c r="AZ58" s="303"/>
      <c r="BA58" s="303"/>
      <c r="BB58" s="303"/>
      <c r="BC58" s="303"/>
      <c r="BD58" s="303"/>
      <c r="BE58" s="303"/>
      <c r="BF58" s="303"/>
      <c r="BG58" s="303"/>
      <c r="BH58" s="303"/>
      <c r="BI58" s="303"/>
      <c r="BJ58" s="303"/>
      <c r="BK58" s="303"/>
      <c r="BL58" s="303"/>
      <c r="BM58" s="303"/>
      <c r="BN58" s="303"/>
      <c r="BO58" s="303"/>
      <c r="BP58" s="303"/>
      <c r="BQ58" s="303"/>
      <c r="BR58" s="303"/>
      <c r="BS58" s="303"/>
      <c r="BT58" s="303"/>
      <c r="BU58" s="303"/>
      <c r="BV58" s="303"/>
      <c r="BW58" s="303"/>
      <c r="BX58" s="303"/>
      <c r="BY58" s="303"/>
      <c r="BZ58" s="303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  <c r="CW58" s="303"/>
      <c r="CX58" s="303"/>
      <c r="CY58" s="303"/>
      <c r="CZ58" s="303"/>
      <c r="DA58" s="303"/>
      <c r="DB58" s="303"/>
      <c r="DC58" s="303" t="s">
        <v>610</v>
      </c>
    </row>
    <row r="59" spans="2:107" ht="15" hidden="1" customHeight="1" x14ac:dyDescent="0.35">
      <c r="B59" s="299">
        <v>31</v>
      </c>
      <c r="C59" s="304" t="s">
        <v>122</v>
      </c>
      <c r="D59" s="304"/>
      <c r="E59" s="305"/>
      <c r="F59" s="306"/>
      <c r="G59" s="307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/>
      <c r="AD59" s="265"/>
      <c r="AE59" s="265"/>
      <c r="AF59" s="265"/>
      <c r="AG59" s="265"/>
      <c r="AH59" s="265"/>
      <c r="AI59" s="265"/>
      <c r="AJ59" s="265"/>
      <c r="AK59" s="265"/>
      <c r="AL59" s="265"/>
      <c r="AM59" s="265"/>
      <c r="AN59" s="265"/>
      <c r="AO59" s="265"/>
      <c r="AP59" s="265"/>
      <c r="AQ59" s="265"/>
      <c r="AR59" s="265"/>
      <c r="AS59" s="265"/>
      <c r="AT59" s="265"/>
      <c r="AU59" s="265"/>
      <c r="AV59" s="265"/>
      <c r="AW59" s="265"/>
      <c r="AX59" s="265"/>
      <c r="AY59" s="265"/>
      <c r="AZ59" s="265"/>
      <c r="BA59" s="265"/>
      <c r="BB59" s="265"/>
      <c r="BC59" s="265"/>
      <c r="BD59" s="265"/>
      <c r="BE59" s="265"/>
      <c r="BF59" s="265"/>
      <c r="BG59" s="265"/>
      <c r="BH59" s="265"/>
      <c r="BI59" s="265"/>
      <c r="BJ59" s="265"/>
      <c r="BK59" s="265"/>
      <c r="BL59" s="265"/>
      <c r="BM59" s="265"/>
      <c r="BN59" s="265"/>
      <c r="BO59" s="265"/>
      <c r="BP59" s="265"/>
      <c r="BQ59" s="265"/>
      <c r="BR59" s="265"/>
      <c r="BS59" s="265"/>
      <c r="BT59" s="265"/>
      <c r="BU59" s="265"/>
      <c r="BV59" s="265"/>
      <c r="BW59" s="265"/>
      <c r="BX59" s="265"/>
      <c r="BY59" s="265"/>
      <c r="BZ59" s="265"/>
      <c r="CA59" s="265"/>
      <c r="CB59" s="265"/>
      <c r="CC59" s="265"/>
      <c r="CD59" s="265"/>
      <c r="CE59" s="265"/>
      <c r="CF59" s="265"/>
      <c r="CG59" s="265"/>
      <c r="CH59" s="265"/>
      <c r="CI59" s="265"/>
      <c r="CJ59" s="265"/>
      <c r="CK59" s="265"/>
      <c r="CL59" s="265"/>
      <c r="CM59" s="265"/>
      <c r="CN59" s="265"/>
      <c r="CO59" s="265"/>
      <c r="CP59" s="265"/>
      <c r="CQ59" s="265"/>
      <c r="CR59" s="265"/>
      <c r="CS59" s="265"/>
      <c r="CT59" s="265"/>
      <c r="CU59" s="265"/>
      <c r="CV59" s="265"/>
      <c r="CW59" s="265"/>
      <c r="CX59" s="265"/>
      <c r="CY59" s="265"/>
      <c r="CZ59" s="265"/>
      <c r="DA59" s="265"/>
      <c r="DB59" s="265"/>
      <c r="DC59" s="265"/>
    </row>
    <row r="60" spans="2:107" ht="15" hidden="1" customHeight="1" x14ac:dyDescent="0.35">
      <c r="B60" s="299">
        <v>32</v>
      </c>
      <c r="C60" s="304" t="s">
        <v>645</v>
      </c>
      <c r="D60" s="304"/>
      <c r="E60" s="305"/>
      <c r="F60" s="308" t="s">
        <v>868</v>
      </c>
      <c r="G60" s="309">
        <f>SUM(H60:DC60)</f>
        <v>0</v>
      </c>
      <c r="H60" s="310"/>
      <c r="I60" s="31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  <c r="AA60" s="270"/>
      <c r="AB60" s="270"/>
      <c r="AC60" s="270"/>
      <c r="AD60" s="270"/>
      <c r="AE60" s="270"/>
      <c r="AF60" s="270"/>
      <c r="AG60" s="270"/>
      <c r="AH60" s="270"/>
      <c r="AI60" s="270"/>
      <c r="AJ60" s="270"/>
      <c r="AK60" s="270"/>
      <c r="AL60" s="270"/>
      <c r="AM60" s="270"/>
      <c r="AN60" s="270"/>
      <c r="AO60" s="270"/>
      <c r="AP60" s="270"/>
      <c r="AQ60" s="270"/>
      <c r="AR60" s="270"/>
      <c r="AS60" s="270"/>
      <c r="AT60" s="270"/>
      <c r="AU60" s="270"/>
      <c r="AV60" s="270"/>
      <c r="AW60" s="270"/>
      <c r="AX60" s="270"/>
      <c r="AY60" s="270"/>
      <c r="AZ60" s="270"/>
      <c r="BA60" s="270"/>
      <c r="BB60" s="270"/>
      <c r="BC60" s="270"/>
      <c r="BD60" s="270"/>
      <c r="BE60" s="270"/>
      <c r="BF60" s="270"/>
      <c r="BG60" s="270"/>
      <c r="BH60" s="270"/>
      <c r="BI60" s="270"/>
      <c r="BJ60" s="270"/>
      <c r="BK60" s="270"/>
      <c r="BL60" s="270"/>
      <c r="BM60" s="270"/>
      <c r="BN60" s="270"/>
      <c r="BO60" s="270"/>
      <c r="BP60" s="270"/>
      <c r="BQ60" s="270"/>
      <c r="BR60" s="270"/>
      <c r="BS60" s="270"/>
      <c r="BT60" s="270"/>
      <c r="BU60" s="270"/>
      <c r="BV60" s="270"/>
      <c r="BW60" s="270"/>
      <c r="BX60" s="270"/>
      <c r="BY60" s="270"/>
      <c r="BZ60" s="270"/>
      <c r="CA60" s="270"/>
      <c r="CB60" s="270"/>
      <c r="CC60" s="270"/>
      <c r="CD60" s="270"/>
      <c r="CE60" s="270"/>
      <c r="CF60" s="270"/>
      <c r="CG60" s="270"/>
      <c r="CH60" s="270"/>
      <c r="CI60" s="270"/>
      <c r="CJ60" s="270"/>
      <c r="CK60" s="270"/>
      <c r="CL60" s="270"/>
      <c r="CM60" s="270"/>
      <c r="CN60" s="270"/>
      <c r="CO60" s="270"/>
      <c r="CP60" s="270"/>
      <c r="CQ60" s="270"/>
      <c r="CR60" s="270"/>
      <c r="CS60" s="270"/>
      <c r="CT60" s="270"/>
      <c r="CU60" s="270"/>
      <c r="CV60" s="270"/>
      <c r="CW60" s="270"/>
      <c r="CX60" s="270"/>
      <c r="CY60" s="270"/>
      <c r="CZ60" s="270"/>
      <c r="DA60" s="270"/>
      <c r="DB60" s="270"/>
      <c r="DC60" s="270"/>
    </row>
    <row r="61" spans="2:107" ht="15" hidden="1" customHeight="1" x14ac:dyDescent="0.35">
      <c r="B61" s="882">
        <v>33</v>
      </c>
      <c r="C61" s="304" t="s">
        <v>1112</v>
      </c>
      <c r="D61" s="304"/>
      <c r="E61" s="305" t="s">
        <v>57</v>
      </c>
      <c r="F61" s="308" t="s">
        <v>1011</v>
      </c>
      <c r="G61" s="311">
        <f>SUM(H61:DC61)</f>
        <v>0</v>
      </c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74"/>
      <c r="BD61" s="274"/>
      <c r="BE61" s="274"/>
      <c r="BF61" s="274"/>
      <c r="BG61" s="274"/>
      <c r="BH61" s="274"/>
      <c r="BI61" s="274"/>
      <c r="BJ61" s="274"/>
      <c r="BK61" s="274"/>
      <c r="BL61" s="274"/>
      <c r="BM61" s="274"/>
      <c r="BN61" s="274"/>
      <c r="BO61" s="274"/>
      <c r="BP61" s="274"/>
      <c r="BQ61" s="274"/>
      <c r="BR61" s="274"/>
      <c r="BS61" s="274"/>
      <c r="BT61" s="274"/>
      <c r="BU61" s="274"/>
      <c r="BV61" s="274"/>
      <c r="BW61" s="274"/>
      <c r="BX61" s="274"/>
      <c r="BY61" s="274"/>
      <c r="BZ61" s="274"/>
      <c r="CA61" s="274"/>
      <c r="CB61" s="274"/>
      <c r="CC61" s="274"/>
      <c r="CD61" s="274"/>
      <c r="CE61" s="274"/>
      <c r="CF61" s="274"/>
      <c r="CG61" s="274"/>
      <c r="CH61" s="274"/>
      <c r="CI61" s="274"/>
      <c r="CJ61" s="274"/>
      <c r="CK61" s="274"/>
      <c r="CL61" s="274"/>
      <c r="CM61" s="274"/>
      <c r="CN61" s="274"/>
      <c r="CO61" s="274"/>
      <c r="CP61" s="274"/>
      <c r="CQ61" s="274"/>
      <c r="CR61" s="274"/>
      <c r="CS61" s="274"/>
      <c r="CT61" s="274"/>
      <c r="CU61" s="274"/>
      <c r="CV61" s="274"/>
      <c r="CW61" s="274"/>
      <c r="CX61" s="274"/>
      <c r="CY61" s="274"/>
      <c r="CZ61" s="274"/>
      <c r="DA61" s="274"/>
      <c r="DB61" s="274"/>
      <c r="DC61" s="274"/>
    </row>
    <row r="62" spans="2:107" ht="15" hidden="1" customHeight="1" x14ac:dyDescent="0.35">
      <c r="B62" s="720"/>
      <c r="C62" s="304" t="s">
        <v>1009</v>
      </c>
      <c r="D62" s="304"/>
      <c r="E62" s="305" t="s">
        <v>5</v>
      </c>
      <c r="F62" s="308" t="s">
        <v>1004</v>
      </c>
      <c r="G62" s="311">
        <f>SUM(H62:DC62)</f>
        <v>0</v>
      </c>
      <c r="H62" s="312">
        <f t="shared" ref="H62:Z62" si="80">(H60*H61)/1000</f>
        <v>0</v>
      </c>
      <c r="I62" s="312">
        <f t="shared" si="80"/>
        <v>0</v>
      </c>
      <c r="J62" s="312">
        <f t="shared" si="80"/>
        <v>0</v>
      </c>
      <c r="K62" s="312">
        <f t="shared" si="80"/>
        <v>0</v>
      </c>
      <c r="L62" s="312">
        <f t="shared" si="80"/>
        <v>0</v>
      </c>
      <c r="M62" s="312">
        <f t="shared" si="80"/>
        <v>0</v>
      </c>
      <c r="N62" s="312">
        <f t="shared" si="80"/>
        <v>0</v>
      </c>
      <c r="O62" s="312">
        <f t="shared" si="80"/>
        <v>0</v>
      </c>
      <c r="P62" s="312">
        <f t="shared" si="80"/>
        <v>0</v>
      </c>
      <c r="Q62" s="312">
        <f t="shared" si="80"/>
        <v>0</v>
      </c>
      <c r="R62" s="312">
        <f t="shared" si="80"/>
        <v>0</v>
      </c>
      <c r="S62" s="312">
        <f t="shared" si="80"/>
        <v>0</v>
      </c>
      <c r="T62" s="312">
        <f t="shared" si="80"/>
        <v>0</v>
      </c>
      <c r="U62" s="312">
        <f t="shared" si="80"/>
        <v>0</v>
      </c>
      <c r="V62" s="312">
        <f t="shared" si="80"/>
        <v>0</v>
      </c>
      <c r="W62" s="312">
        <f t="shared" si="80"/>
        <v>0</v>
      </c>
      <c r="X62" s="312">
        <f t="shared" si="80"/>
        <v>0</v>
      </c>
      <c r="Y62" s="312">
        <f t="shared" si="80"/>
        <v>0</v>
      </c>
      <c r="Z62" s="312">
        <f t="shared" si="80"/>
        <v>0</v>
      </c>
      <c r="AA62" s="312"/>
      <c r="AB62" s="312"/>
      <c r="AC62" s="312"/>
      <c r="AD62" s="312"/>
      <c r="AE62" s="312"/>
      <c r="AF62" s="312"/>
      <c r="AG62" s="312"/>
      <c r="AH62" s="312"/>
      <c r="AI62" s="312"/>
      <c r="AJ62" s="312"/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2"/>
      <c r="AX62" s="312"/>
      <c r="AY62" s="312"/>
      <c r="AZ62" s="312"/>
      <c r="BA62" s="312"/>
      <c r="BB62" s="312"/>
      <c r="BC62" s="312"/>
      <c r="BD62" s="312"/>
      <c r="BE62" s="312"/>
      <c r="BF62" s="312"/>
      <c r="BG62" s="312"/>
      <c r="BH62" s="312"/>
      <c r="BI62" s="312"/>
      <c r="BJ62" s="312"/>
      <c r="BK62" s="312"/>
      <c r="BL62" s="312"/>
      <c r="BM62" s="312"/>
      <c r="BN62" s="312"/>
      <c r="BO62" s="312"/>
      <c r="BP62" s="312"/>
      <c r="BQ62" s="312"/>
      <c r="BR62" s="312"/>
      <c r="BS62" s="312"/>
      <c r="BT62" s="312"/>
      <c r="BU62" s="312"/>
      <c r="BV62" s="312"/>
      <c r="BW62" s="312"/>
      <c r="BX62" s="312"/>
      <c r="BY62" s="312"/>
      <c r="BZ62" s="312"/>
      <c r="CA62" s="312"/>
      <c r="CB62" s="312"/>
      <c r="CC62" s="312"/>
      <c r="CD62" s="312"/>
      <c r="CE62" s="312"/>
      <c r="CF62" s="312"/>
      <c r="CG62" s="312"/>
      <c r="CH62" s="312"/>
      <c r="CI62" s="312"/>
      <c r="CJ62" s="312"/>
      <c r="CK62" s="312"/>
      <c r="CL62" s="312"/>
      <c r="CM62" s="312"/>
      <c r="CN62" s="312"/>
      <c r="CO62" s="312"/>
      <c r="CP62" s="312"/>
      <c r="CQ62" s="312"/>
      <c r="CR62" s="312"/>
      <c r="CS62" s="312"/>
      <c r="CT62" s="312"/>
      <c r="CU62" s="312"/>
      <c r="CV62" s="312"/>
      <c r="CW62" s="312"/>
      <c r="CX62" s="312"/>
      <c r="CY62" s="312"/>
      <c r="CZ62" s="312"/>
      <c r="DA62" s="312"/>
      <c r="DB62" s="312"/>
      <c r="DC62" s="312">
        <f>(DC60*DC61)/1000</f>
        <v>0</v>
      </c>
    </row>
    <row r="63" spans="2:107" ht="15" hidden="1" customHeight="1" x14ac:dyDescent="0.35">
      <c r="B63" s="882">
        <v>34</v>
      </c>
      <c r="C63" s="304" t="s">
        <v>1114</v>
      </c>
      <c r="D63" s="304"/>
      <c r="E63" s="305"/>
      <c r="F63" s="308" t="s">
        <v>1096</v>
      </c>
      <c r="G63" s="311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74"/>
      <c r="BD63" s="274"/>
      <c r="BE63" s="274"/>
      <c r="BF63" s="274"/>
      <c r="BG63" s="274"/>
      <c r="BH63" s="274"/>
      <c r="BI63" s="274"/>
      <c r="BJ63" s="274"/>
      <c r="BK63" s="274"/>
      <c r="BL63" s="274"/>
      <c r="BM63" s="274"/>
      <c r="BN63" s="274"/>
      <c r="BO63" s="274"/>
      <c r="BP63" s="274"/>
      <c r="BQ63" s="274"/>
      <c r="BR63" s="274"/>
      <c r="BS63" s="274"/>
      <c r="BT63" s="274"/>
      <c r="BU63" s="274"/>
      <c r="BV63" s="274"/>
      <c r="BW63" s="274"/>
      <c r="BX63" s="274"/>
      <c r="BY63" s="274"/>
      <c r="BZ63" s="274"/>
      <c r="CA63" s="274"/>
      <c r="CB63" s="274"/>
      <c r="CC63" s="274"/>
      <c r="CD63" s="274"/>
      <c r="CE63" s="274"/>
      <c r="CF63" s="274"/>
      <c r="CG63" s="274"/>
      <c r="CH63" s="274"/>
      <c r="CI63" s="274"/>
      <c r="CJ63" s="274"/>
      <c r="CK63" s="274"/>
      <c r="CL63" s="274"/>
      <c r="CM63" s="274"/>
      <c r="CN63" s="274"/>
      <c r="CO63" s="274"/>
      <c r="CP63" s="274"/>
      <c r="CQ63" s="274"/>
      <c r="CR63" s="274"/>
      <c r="CS63" s="274"/>
      <c r="CT63" s="274"/>
      <c r="CU63" s="274"/>
      <c r="CV63" s="274"/>
      <c r="CW63" s="274"/>
      <c r="CX63" s="274"/>
      <c r="CY63" s="274"/>
      <c r="CZ63" s="274"/>
      <c r="DA63" s="274"/>
      <c r="DB63" s="274"/>
      <c r="DC63" s="274"/>
    </row>
    <row r="64" spans="2:107" ht="15" hidden="1" customHeight="1" x14ac:dyDescent="0.35">
      <c r="B64" s="718"/>
      <c r="C64" s="304" t="s">
        <v>1115</v>
      </c>
      <c r="D64" s="304"/>
      <c r="E64" s="305"/>
      <c r="F64" s="308" t="s">
        <v>1116</v>
      </c>
      <c r="G64" s="311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</row>
    <row r="65" spans="2:107" ht="15" hidden="1" customHeight="1" x14ac:dyDescent="0.35">
      <c r="B65" s="720"/>
      <c r="C65" s="304" t="s">
        <v>1010</v>
      </c>
      <c r="D65" s="304"/>
      <c r="E65" s="305" t="s">
        <v>617</v>
      </c>
      <c r="F65" s="308" t="s">
        <v>1007</v>
      </c>
      <c r="G65" s="311">
        <f>SUM(H65:DC65)</f>
        <v>0</v>
      </c>
      <c r="H65" s="312">
        <f t="shared" ref="H65:Z65" si="81">H60*H63*H64</f>
        <v>0</v>
      </c>
      <c r="I65" s="312">
        <f t="shared" si="81"/>
        <v>0</v>
      </c>
      <c r="J65" s="312">
        <f t="shared" si="81"/>
        <v>0</v>
      </c>
      <c r="K65" s="312">
        <f t="shared" si="81"/>
        <v>0</v>
      </c>
      <c r="L65" s="312">
        <f t="shared" si="81"/>
        <v>0</v>
      </c>
      <c r="M65" s="312">
        <f t="shared" si="81"/>
        <v>0</v>
      </c>
      <c r="N65" s="312">
        <f t="shared" si="81"/>
        <v>0</v>
      </c>
      <c r="O65" s="312">
        <f t="shared" si="81"/>
        <v>0</v>
      </c>
      <c r="P65" s="312">
        <f t="shared" si="81"/>
        <v>0</v>
      </c>
      <c r="Q65" s="312">
        <f t="shared" si="81"/>
        <v>0</v>
      </c>
      <c r="R65" s="312">
        <f t="shared" si="81"/>
        <v>0</v>
      </c>
      <c r="S65" s="312">
        <f t="shared" si="81"/>
        <v>0</v>
      </c>
      <c r="T65" s="312">
        <f t="shared" si="81"/>
        <v>0</v>
      </c>
      <c r="U65" s="312">
        <f t="shared" si="81"/>
        <v>0</v>
      </c>
      <c r="V65" s="312">
        <f t="shared" si="81"/>
        <v>0</v>
      </c>
      <c r="W65" s="312">
        <f t="shared" si="81"/>
        <v>0</v>
      </c>
      <c r="X65" s="312">
        <f t="shared" si="81"/>
        <v>0</v>
      </c>
      <c r="Y65" s="312">
        <f t="shared" si="81"/>
        <v>0</v>
      </c>
      <c r="Z65" s="312">
        <f t="shared" si="81"/>
        <v>0</v>
      </c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  <c r="AO65" s="312"/>
      <c r="AP65" s="312"/>
      <c r="AQ65" s="312"/>
      <c r="AR65" s="312"/>
      <c r="AS65" s="312"/>
      <c r="AT65" s="312"/>
      <c r="AU65" s="312"/>
      <c r="AV65" s="312"/>
      <c r="AW65" s="312"/>
      <c r="AX65" s="312"/>
      <c r="AY65" s="312"/>
      <c r="AZ65" s="312"/>
      <c r="BA65" s="312"/>
      <c r="BB65" s="312"/>
      <c r="BC65" s="312"/>
      <c r="BD65" s="312"/>
      <c r="BE65" s="312"/>
      <c r="BF65" s="312"/>
      <c r="BG65" s="312"/>
      <c r="BH65" s="312"/>
      <c r="BI65" s="312"/>
      <c r="BJ65" s="312"/>
      <c r="BK65" s="312"/>
      <c r="BL65" s="312"/>
      <c r="BM65" s="312"/>
      <c r="BN65" s="312"/>
      <c r="BO65" s="312"/>
      <c r="BP65" s="312"/>
      <c r="BQ65" s="312"/>
      <c r="BR65" s="312"/>
      <c r="BS65" s="312"/>
      <c r="BT65" s="312"/>
      <c r="BU65" s="312"/>
      <c r="BV65" s="312"/>
      <c r="BW65" s="312"/>
      <c r="BX65" s="312"/>
      <c r="BY65" s="312"/>
      <c r="BZ65" s="312"/>
      <c r="CA65" s="312"/>
      <c r="CB65" s="312"/>
      <c r="CC65" s="312"/>
      <c r="CD65" s="312"/>
      <c r="CE65" s="312"/>
      <c r="CF65" s="312"/>
      <c r="CG65" s="312"/>
      <c r="CH65" s="312"/>
      <c r="CI65" s="312"/>
      <c r="CJ65" s="312"/>
      <c r="CK65" s="312"/>
      <c r="CL65" s="312"/>
      <c r="CM65" s="312"/>
      <c r="CN65" s="312"/>
      <c r="CO65" s="312"/>
      <c r="CP65" s="312"/>
      <c r="CQ65" s="312"/>
      <c r="CR65" s="312"/>
      <c r="CS65" s="312"/>
      <c r="CT65" s="312"/>
      <c r="CU65" s="312"/>
      <c r="CV65" s="312"/>
      <c r="CW65" s="312"/>
      <c r="CX65" s="312"/>
      <c r="CY65" s="312"/>
      <c r="CZ65" s="312"/>
      <c r="DA65" s="312"/>
      <c r="DB65" s="312"/>
      <c r="DC65" s="312">
        <f>DC60*DC63*DC64</f>
        <v>0</v>
      </c>
    </row>
    <row r="66" spans="2:107" ht="15" hidden="1" customHeight="1" x14ac:dyDescent="0.35">
      <c r="B66" s="882">
        <v>35</v>
      </c>
      <c r="C66" s="304" t="s">
        <v>66</v>
      </c>
      <c r="D66" s="304"/>
      <c r="E66" s="313" t="s">
        <v>68</v>
      </c>
      <c r="F66" s="317"/>
      <c r="G66" s="314" t="str">
        <f>IF(COUNTA(H66:DC66)=0,"",IF(OR(LARGE(H66:DC66,1)&gt;24,SMALL(H66:DC66,1)&lt;0),"ERRO",""))</f>
        <v/>
      </c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74"/>
      <c r="BM66" s="274"/>
      <c r="BN66" s="274"/>
      <c r="BO66" s="274"/>
      <c r="BP66" s="274"/>
      <c r="BQ66" s="274"/>
      <c r="BR66" s="274"/>
      <c r="BS66" s="274"/>
      <c r="BT66" s="274"/>
      <c r="BU66" s="274"/>
      <c r="BV66" s="274"/>
      <c r="BW66" s="274"/>
      <c r="BX66" s="274"/>
      <c r="BY66" s="274"/>
      <c r="BZ66" s="274"/>
      <c r="CA66" s="274"/>
      <c r="CB66" s="274"/>
      <c r="CC66" s="274"/>
      <c r="CD66" s="274"/>
      <c r="CE66" s="274"/>
      <c r="CF66" s="274"/>
      <c r="CG66" s="274"/>
      <c r="CH66" s="274"/>
      <c r="CI66" s="274"/>
      <c r="CJ66" s="274"/>
      <c r="CK66" s="274"/>
      <c r="CL66" s="274"/>
      <c r="CM66" s="274"/>
      <c r="CN66" s="274"/>
      <c r="CO66" s="274"/>
      <c r="CP66" s="274"/>
      <c r="CQ66" s="274"/>
      <c r="CR66" s="274"/>
      <c r="CS66" s="274"/>
      <c r="CT66" s="274"/>
      <c r="CU66" s="274"/>
      <c r="CV66" s="274"/>
      <c r="CW66" s="274"/>
      <c r="CX66" s="274"/>
      <c r="CY66" s="274"/>
      <c r="CZ66" s="274"/>
      <c r="DA66" s="274"/>
      <c r="DB66" s="274"/>
      <c r="DC66" s="274"/>
    </row>
    <row r="67" spans="2:107" ht="15" hidden="1" customHeight="1" x14ac:dyDescent="0.35">
      <c r="B67" s="718"/>
      <c r="C67" s="315" t="s">
        <v>67</v>
      </c>
      <c r="D67" s="315"/>
      <c r="E67" s="316" t="s">
        <v>69</v>
      </c>
      <c r="F67" s="317"/>
      <c r="G67" s="314" t="str">
        <f>IF(COUNTA(H67:DC67)=0,"",IF(OR(LARGE(H67:DC67,1)&gt;365,SMALL(H67:DC67,1)&lt;0),"ERRO",""))</f>
        <v/>
      </c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7"/>
      <c r="BM67" s="277"/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/>
    </row>
    <row r="68" spans="2:107" ht="15" hidden="1" customHeight="1" x14ac:dyDescent="0.35">
      <c r="B68" s="720"/>
      <c r="C68" s="304" t="s">
        <v>56</v>
      </c>
      <c r="D68" s="304"/>
      <c r="E68" s="305" t="s">
        <v>58</v>
      </c>
      <c r="F68" s="317" t="s">
        <v>873</v>
      </c>
      <c r="G68" s="314" t="str">
        <f>IF(COUNTA(H68:DC68)=0,"",IF(OR(LARGE(H68:DC68,1)&gt;8760,SMALL(H68:DC68,1)&lt;0),"ERRO",""))</f>
        <v/>
      </c>
      <c r="H68" s="312">
        <f t="shared" ref="H68:Z68" si="82">H66*H67</f>
        <v>0</v>
      </c>
      <c r="I68" s="312">
        <f t="shared" si="82"/>
        <v>0</v>
      </c>
      <c r="J68" s="312">
        <f t="shared" si="82"/>
        <v>0</v>
      </c>
      <c r="K68" s="312">
        <f t="shared" si="82"/>
        <v>0</v>
      </c>
      <c r="L68" s="312">
        <f t="shared" si="82"/>
        <v>0</v>
      </c>
      <c r="M68" s="312">
        <f t="shared" si="82"/>
        <v>0</v>
      </c>
      <c r="N68" s="312">
        <f t="shared" si="82"/>
        <v>0</v>
      </c>
      <c r="O68" s="312">
        <f t="shared" si="82"/>
        <v>0</v>
      </c>
      <c r="P68" s="312">
        <f t="shared" si="82"/>
        <v>0</v>
      </c>
      <c r="Q68" s="312">
        <f t="shared" si="82"/>
        <v>0</v>
      </c>
      <c r="R68" s="312">
        <f t="shared" si="82"/>
        <v>0</v>
      </c>
      <c r="S68" s="312">
        <f t="shared" si="82"/>
        <v>0</v>
      </c>
      <c r="T68" s="312">
        <f t="shared" si="82"/>
        <v>0</v>
      </c>
      <c r="U68" s="312">
        <f t="shared" si="82"/>
        <v>0</v>
      </c>
      <c r="V68" s="312">
        <f t="shared" si="82"/>
        <v>0</v>
      </c>
      <c r="W68" s="312">
        <f t="shared" si="82"/>
        <v>0</v>
      </c>
      <c r="X68" s="312">
        <f t="shared" si="82"/>
        <v>0</v>
      </c>
      <c r="Y68" s="312">
        <f t="shared" si="82"/>
        <v>0</v>
      </c>
      <c r="Z68" s="312">
        <f t="shared" si="82"/>
        <v>0</v>
      </c>
      <c r="AA68" s="312"/>
      <c r="AB68" s="312"/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2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2"/>
      <c r="BI68" s="312"/>
      <c r="BJ68" s="312"/>
      <c r="BK68" s="312"/>
      <c r="BL68" s="312"/>
      <c r="BM68" s="312"/>
      <c r="BN68" s="312"/>
      <c r="BO68" s="312"/>
      <c r="BP68" s="312"/>
      <c r="BQ68" s="312"/>
      <c r="BR68" s="312"/>
      <c r="BS68" s="312"/>
      <c r="BT68" s="312"/>
      <c r="BU68" s="312"/>
      <c r="BV68" s="312"/>
      <c r="BW68" s="312"/>
      <c r="BX68" s="312"/>
      <c r="BY68" s="312"/>
      <c r="BZ68" s="312"/>
      <c r="CA68" s="312"/>
      <c r="CB68" s="312"/>
      <c r="CC68" s="312"/>
      <c r="CD68" s="312"/>
      <c r="CE68" s="312"/>
      <c r="CF68" s="312"/>
      <c r="CG68" s="312"/>
      <c r="CH68" s="312"/>
      <c r="CI68" s="312"/>
      <c r="CJ68" s="312"/>
      <c r="CK68" s="312"/>
      <c r="CL68" s="312"/>
      <c r="CM68" s="312"/>
      <c r="CN68" s="312"/>
      <c r="CO68" s="312"/>
      <c r="CP68" s="312"/>
      <c r="CQ68" s="312"/>
      <c r="CR68" s="312"/>
      <c r="CS68" s="312"/>
      <c r="CT68" s="312"/>
      <c r="CU68" s="312"/>
      <c r="CV68" s="312"/>
      <c r="CW68" s="312"/>
      <c r="CX68" s="312"/>
      <c r="CY68" s="312"/>
      <c r="CZ68" s="312"/>
      <c r="DA68" s="312"/>
      <c r="DB68" s="312"/>
      <c r="DC68" s="312">
        <f>DC66*DC67</f>
        <v>0</v>
      </c>
    </row>
    <row r="69" spans="2:107" ht="15" hidden="1" customHeight="1" x14ac:dyDescent="0.35">
      <c r="B69" s="882">
        <v>36</v>
      </c>
      <c r="C69" s="304" t="s">
        <v>643</v>
      </c>
      <c r="D69" s="304"/>
      <c r="E69" s="305" t="s">
        <v>5</v>
      </c>
      <c r="F69" s="317" t="s">
        <v>1060</v>
      </c>
      <c r="G69" s="399">
        <f>SUM(H69:DC69)</f>
        <v>0</v>
      </c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77"/>
      <c r="BM69" s="277"/>
      <c r="BN69" s="277"/>
      <c r="BO69" s="277"/>
      <c r="BP69" s="277"/>
      <c r="BQ69" s="277"/>
      <c r="BR69" s="277"/>
      <c r="BS69" s="277"/>
      <c r="BT69" s="277"/>
      <c r="BU69" s="277"/>
      <c r="BV69" s="277"/>
      <c r="BW69" s="277"/>
      <c r="BX69" s="277"/>
      <c r="BY69" s="277"/>
      <c r="BZ69" s="277"/>
      <c r="CA69" s="277"/>
      <c r="CB69" s="277"/>
      <c r="CC69" s="277"/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277"/>
      <c r="DB69" s="277"/>
      <c r="DC69" s="277"/>
    </row>
    <row r="70" spans="2:107" ht="15" hidden="1" customHeight="1" x14ac:dyDescent="0.35">
      <c r="B70" s="720"/>
      <c r="C70" s="304" t="s">
        <v>60</v>
      </c>
      <c r="D70" s="304"/>
      <c r="E70" s="305"/>
      <c r="F70" s="317" t="s">
        <v>73</v>
      </c>
      <c r="G70" s="314" t="str">
        <f>IF(COUNTA(H70:DC70)=0,"",IF(OR(LARGE(H70:DC70,1)&gt;1,SMALL(H70:DC70,1)&lt;0),"ERRO",""))</f>
        <v/>
      </c>
      <c r="H70" s="312">
        <f t="shared" ref="H70:Z70" si="83">IF(H62=0,0,H69/H62)</f>
        <v>0</v>
      </c>
      <c r="I70" s="312">
        <f t="shared" si="83"/>
        <v>0</v>
      </c>
      <c r="J70" s="312">
        <f t="shared" si="83"/>
        <v>0</v>
      </c>
      <c r="K70" s="312">
        <f t="shared" si="83"/>
        <v>0</v>
      </c>
      <c r="L70" s="312">
        <f t="shared" si="83"/>
        <v>0</v>
      </c>
      <c r="M70" s="312">
        <f t="shared" si="83"/>
        <v>0</v>
      </c>
      <c r="N70" s="312">
        <f t="shared" si="83"/>
        <v>0</v>
      </c>
      <c r="O70" s="312">
        <f t="shared" si="83"/>
        <v>0</v>
      </c>
      <c r="P70" s="312">
        <f t="shared" si="83"/>
        <v>0</v>
      </c>
      <c r="Q70" s="312">
        <f t="shared" si="83"/>
        <v>0</v>
      </c>
      <c r="R70" s="312">
        <f t="shared" si="83"/>
        <v>0</v>
      </c>
      <c r="S70" s="312">
        <f t="shared" si="83"/>
        <v>0</v>
      </c>
      <c r="T70" s="312">
        <f t="shared" si="83"/>
        <v>0</v>
      </c>
      <c r="U70" s="312">
        <f t="shared" si="83"/>
        <v>0</v>
      </c>
      <c r="V70" s="312">
        <f t="shared" si="83"/>
        <v>0</v>
      </c>
      <c r="W70" s="312">
        <f t="shared" si="83"/>
        <v>0</v>
      </c>
      <c r="X70" s="312">
        <f t="shared" si="83"/>
        <v>0</v>
      </c>
      <c r="Y70" s="312">
        <f t="shared" si="83"/>
        <v>0</v>
      </c>
      <c r="Z70" s="312">
        <f t="shared" si="83"/>
        <v>0</v>
      </c>
      <c r="AA70" s="312"/>
      <c r="AB70" s="312"/>
      <c r="AC70" s="312"/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  <c r="AO70" s="312"/>
      <c r="AP70" s="312"/>
      <c r="AQ70" s="312"/>
      <c r="AR70" s="312"/>
      <c r="AS70" s="312"/>
      <c r="AT70" s="312"/>
      <c r="AU70" s="312"/>
      <c r="AV70" s="312"/>
      <c r="AW70" s="312"/>
      <c r="AX70" s="312"/>
      <c r="AY70" s="312"/>
      <c r="AZ70" s="312"/>
      <c r="BA70" s="312"/>
      <c r="BB70" s="312"/>
      <c r="BC70" s="312"/>
      <c r="BD70" s="312"/>
      <c r="BE70" s="312"/>
      <c r="BF70" s="312"/>
      <c r="BG70" s="312"/>
      <c r="BH70" s="312"/>
      <c r="BI70" s="312"/>
      <c r="BJ70" s="312"/>
      <c r="BK70" s="312"/>
      <c r="BL70" s="312"/>
      <c r="BM70" s="312"/>
      <c r="BN70" s="312"/>
      <c r="BO70" s="312"/>
      <c r="BP70" s="312"/>
      <c r="BQ70" s="312"/>
      <c r="BR70" s="312"/>
      <c r="BS70" s="312"/>
      <c r="BT70" s="312"/>
      <c r="BU70" s="312"/>
      <c r="BV70" s="312"/>
      <c r="BW70" s="312"/>
      <c r="BX70" s="312"/>
      <c r="BY70" s="312"/>
      <c r="BZ70" s="312"/>
      <c r="CA70" s="312"/>
      <c r="CB70" s="312"/>
      <c r="CC70" s="312"/>
      <c r="CD70" s="312"/>
      <c r="CE70" s="312"/>
      <c r="CF70" s="312"/>
      <c r="CG70" s="312"/>
      <c r="CH70" s="312"/>
      <c r="CI70" s="312"/>
      <c r="CJ70" s="312"/>
      <c r="CK70" s="312"/>
      <c r="CL70" s="312"/>
      <c r="CM70" s="312"/>
      <c r="CN70" s="312"/>
      <c r="CO70" s="312"/>
      <c r="CP70" s="312"/>
      <c r="CQ70" s="312"/>
      <c r="CR70" s="312"/>
      <c r="CS70" s="312"/>
      <c r="CT70" s="312"/>
      <c r="CU70" s="312"/>
      <c r="CV70" s="312"/>
      <c r="CW70" s="312"/>
      <c r="CX70" s="312"/>
      <c r="CY70" s="312"/>
      <c r="CZ70" s="312"/>
      <c r="DA70" s="312"/>
      <c r="DB70" s="312"/>
      <c r="DC70" s="312">
        <f>IF(DC62=0,0,DC69/DC62)</f>
        <v>0</v>
      </c>
    </row>
    <row r="71" spans="2:107" ht="15" hidden="1" customHeight="1" x14ac:dyDescent="0.35">
      <c r="B71" s="299">
        <v>37</v>
      </c>
      <c r="C71" s="304" t="s">
        <v>61</v>
      </c>
      <c r="D71" s="304"/>
      <c r="E71" s="305" t="s">
        <v>4</v>
      </c>
      <c r="F71" s="317" t="s">
        <v>1061</v>
      </c>
      <c r="G71" s="311">
        <f>SUM(H71:DC71)</f>
        <v>0</v>
      </c>
      <c r="H71" s="318">
        <f t="shared" ref="H71:Z71" si="84">(H65*H68)/1000</f>
        <v>0</v>
      </c>
      <c r="I71" s="318">
        <f t="shared" si="84"/>
        <v>0</v>
      </c>
      <c r="J71" s="318">
        <f t="shared" si="84"/>
        <v>0</v>
      </c>
      <c r="K71" s="318">
        <f t="shared" si="84"/>
        <v>0</v>
      </c>
      <c r="L71" s="318">
        <f t="shared" si="84"/>
        <v>0</v>
      </c>
      <c r="M71" s="318">
        <f t="shared" si="84"/>
        <v>0</v>
      </c>
      <c r="N71" s="318">
        <f t="shared" si="84"/>
        <v>0</v>
      </c>
      <c r="O71" s="318">
        <f t="shared" si="84"/>
        <v>0</v>
      </c>
      <c r="P71" s="318">
        <f t="shared" si="84"/>
        <v>0</v>
      </c>
      <c r="Q71" s="318">
        <f t="shared" si="84"/>
        <v>0</v>
      </c>
      <c r="R71" s="318">
        <f t="shared" si="84"/>
        <v>0</v>
      </c>
      <c r="S71" s="318">
        <f t="shared" si="84"/>
        <v>0</v>
      </c>
      <c r="T71" s="318">
        <f t="shared" si="84"/>
        <v>0</v>
      </c>
      <c r="U71" s="318">
        <f t="shared" si="84"/>
        <v>0</v>
      </c>
      <c r="V71" s="318">
        <f t="shared" si="84"/>
        <v>0</v>
      </c>
      <c r="W71" s="318">
        <f t="shared" si="84"/>
        <v>0</v>
      </c>
      <c r="X71" s="318">
        <f t="shared" si="84"/>
        <v>0</v>
      </c>
      <c r="Y71" s="318">
        <f t="shared" si="84"/>
        <v>0</v>
      </c>
      <c r="Z71" s="318">
        <f t="shared" si="84"/>
        <v>0</v>
      </c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8"/>
      <c r="BB71" s="318"/>
      <c r="BC71" s="318"/>
      <c r="BD71" s="318"/>
      <c r="BE71" s="318"/>
      <c r="BF71" s="318"/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8"/>
      <c r="BV71" s="318"/>
      <c r="BW71" s="318"/>
      <c r="BX71" s="318"/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318"/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318"/>
      <c r="CU71" s="318"/>
      <c r="CV71" s="318"/>
      <c r="CW71" s="318"/>
      <c r="CX71" s="318"/>
      <c r="CY71" s="318"/>
      <c r="CZ71" s="318"/>
      <c r="DA71" s="318"/>
      <c r="DB71" s="318"/>
      <c r="DC71" s="318">
        <f>(DC65*DC68)/1000</f>
        <v>0</v>
      </c>
    </row>
    <row r="72" spans="2:107" ht="15" hidden="1" customHeight="1" x14ac:dyDescent="0.35">
      <c r="B72" s="299">
        <v>38</v>
      </c>
      <c r="C72" s="304" t="s">
        <v>127</v>
      </c>
      <c r="D72" s="304"/>
      <c r="E72" s="305" t="s">
        <v>71</v>
      </c>
      <c r="F72" s="317" t="s">
        <v>1064</v>
      </c>
      <c r="G72" s="319">
        <f t="shared" ref="G72:Z72" si="85">IF(OR(G20=0,G71=0),0,(G71-G20)/G20)</f>
        <v>0</v>
      </c>
      <c r="H72" s="320">
        <f t="shared" si="85"/>
        <v>0</v>
      </c>
      <c r="I72" s="320">
        <f t="shared" si="85"/>
        <v>0</v>
      </c>
      <c r="J72" s="320">
        <f t="shared" si="85"/>
        <v>0</v>
      </c>
      <c r="K72" s="320">
        <f t="shared" si="85"/>
        <v>0</v>
      </c>
      <c r="L72" s="320">
        <f t="shared" si="85"/>
        <v>0</v>
      </c>
      <c r="M72" s="320">
        <f t="shared" si="85"/>
        <v>0</v>
      </c>
      <c r="N72" s="320">
        <f t="shared" si="85"/>
        <v>0</v>
      </c>
      <c r="O72" s="320">
        <f t="shared" si="85"/>
        <v>0</v>
      </c>
      <c r="P72" s="320">
        <f t="shared" si="85"/>
        <v>0</v>
      </c>
      <c r="Q72" s="320">
        <f t="shared" si="85"/>
        <v>0</v>
      </c>
      <c r="R72" s="320">
        <f t="shared" si="85"/>
        <v>0</v>
      </c>
      <c r="S72" s="320">
        <f t="shared" si="85"/>
        <v>0</v>
      </c>
      <c r="T72" s="320">
        <f t="shared" si="85"/>
        <v>0</v>
      </c>
      <c r="U72" s="320">
        <f t="shared" si="85"/>
        <v>0</v>
      </c>
      <c r="V72" s="320">
        <f t="shared" si="85"/>
        <v>0</v>
      </c>
      <c r="W72" s="320">
        <f t="shared" si="85"/>
        <v>0</v>
      </c>
      <c r="X72" s="320">
        <f t="shared" si="85"/>
        <v>0</v>
      </c>
      <c r="Y72" s="320">
        <f t="shared" si="85"/>
        <v>0</v>
      </c>
      <c r="Z72" s="320">
        <f t="shared" si="85"/>
        <v>0</v>
      </c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>
        <f>IF(OR(DC20=0,DC71=0),0,(DC71-DC20)/DC20)</f>
        <v>0</v>
      </c>
    </row>
    <row r="73" spans="2:107" ht="15" hidden="1" customHeight="1" x14ac:dyDescent="0.35">
      <c r="B73" s="299">
        <v>39</v>
      </c>
      <c r="C73" s="304" t="s">
        <v>62</v>
      </c>
      <c r="D73" s="304"/>
      <c r="E73" s="305" t="s">
        <v>5</v>
      </c>
      <c r="F73" s="317" t="s">
        <v>874</v>
      </c>
      <c r="G73" s="311">
        <f>SUM(H73:DC73)</f>
        <v>0</v>
      </c>
      <c r="H73" s="318">
        <f t="shared" ref="H73:Z73" si="86">H62*H70</f>
        <v>0</v>
      </c>
      <c r="I73" s="318">
        <f t="shared" si="86"/>
        <v>0</v>
      </c>
      <c r="J73" s="318">
        <f t="shared" si="86"/>
        <v>0</v>
      </c>
      <c r="K73" s="318">
        <f t="shared" si="86"/>
        <v>0</v>
      </c>
      <c r="L73" s="318">
        <f t="shared" si="86"/>
        <v>0</v>
      </c>
      <c r="M73" s="318">
        <f t="shared" si="86"/>
        <v>0</v>
      </c>
      <c r="N73" s="318">
        <f t="shared" si="86"/>
        <v>0</v>
      </c>
      <c r="O73" s="318">
        <f t="shared" si="86"/>
        <v>0</v>
      </c>
      <c r="P73" s="318">
        <f t="shared" si="86"/>
        <v>0</v>
      </c>
      <c r="Q73" s="318">
        <f t="shared" si="86"/>
        <v>0</v>
      </c>
      <c r="R73" s="318">
        <f t="shared" si="86"/>
        <v>0</v>
      </c>
      <c r="S73" s="318">
        <f t="shared" si="86"/>
        <v>0</v>
      </c>
      <c r="T73" s="318">
        <f t="shared" si="86"/>
        <v>0</v>
      </c>
      <c r="U73" s="318">
        <f t="shared" si="86"/>
        <v>0</v>
      </c>
      <c r="V73" s="318">
        <f t="shared" si="86"/>
        <v>0</v>
      </c>
      <c r="W73" s="318">
        <f t="shared" si="86"/>
        <v>0</v>
      </c>
      <c r="X73" s="318">
        <f t="shared" si="86"/>
        <v>0</v>
      </c>
      <c r="Y73" s="318">
        <f t="shared" si="86"/>
        <v>0</v>
      </c>
      <c r="Z73" s="318">
        <f t="shared" si="86"/>
        <v>0</v>
      </c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318"/>
      <c r="AT73" s="318"/>
      <c r="AU73" s="318"/>
      <c r="AV73" s="318"/>
      <c r="AW73" s="318"/>
      <c r="AX73" s="318"/>
      <c r="AY73" s="318"/>
      <c r="AZ73" s="318"/>
      <c r="BA73" s="318"/>
      <c r="BB73" s="318"/>
      <c r="BC73" s="318"/>
      <c r="BD73" s="318"/>
      <c r="BE73" s="318"/>
      <c r="BF73" s="318"/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  <c r="BU73" s="318"/>
      <c r="BV73" s="318"/>
      <c r="BW73" s="318"/>
      <c r="BX73" s="318"/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318"/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318"/>
      <c r="CU73" s="318"/>
      <c r="CV73" s="318"/>
      <c r="CW73" s="318"/>
      <c r="CX73" s="318"/>
      <c r="CY73" s="318"/>
      <c r="CZ73" s="318"/>
      <c r="DA73" s="318"/>
      <c r="DB73" s="318"/>
      <c r="DC73" s="318">
        <f>DC62*DC70</f>
        <v>0</v>
      </c>
    </row>
    <row r="74" spans="2:107" ht="15" hidden="1" customHeight="1" x14ac:dyDescent="0.35">
      <c r="B74" s="299">
        <v>40</v>
      </c>
      <c r="C74" s="304" t="s">
        <v>128</v>
      </c>
      <c r="D74" s="304"/>
      <c r="E74" s="305" t="s">
        <v>71</v>
      </c>
      <c r="F74" s="317" t="s">
        <v>1065</v>
      </c>
      <c r="G74" s="319">
        <f t="shared" ref="G74:Z74" si="87">IF(OR(G21=0,G73=0),0,(G73-G21)/G21)</f>
        <v>0</v>
      </c>
      <c r="H74" s="320">
        <f t="shared" si="87"/>
        <v>0</v>
      </c>
      <c r="I74" s="320">
        <f t="shared" si="87"/>
        <v>0</v>
      </c>
      <c r="J74" s="320">
        <f t="shared" si="87"/>
        <v>0</v>
      </c>
      <c r="K74" s="320">
        <f t="shared" si="87"/>
        <v>0</v>
      </c>
      <c r="L74" s="320">
        <f t="shared" si="87"/>
        <v>0</v>
      </c>
      <c r="M74" s="320">
        <f t="shared" si="87"/>
        <v>0</v>
      </c>
      <c r="N74" s="320">
        <f t="shared" si="87"/>
        <v>0</v>
      </c>
      <c r="O74" s="320">
        <f t="shared" si="87"/>
        <v>0</v>
      </c>
      <c r="P74" s="320">
        <f t="shared" si="87"/>
        <v>0</v>
      </c>
      <c r="Q74" s="320">
        <f t="shared" si="87"/>
        <v>0</v>
      </c>
      <c r="R74" s="320">
        <f t="shared" si="87"/>
        <v>0</v>
      </c>
      <c r="S74" s="320">
        <f t="shared" si="87"/>
        <v>0</v>
      </c>
      <c r="T74" s="320">
        <f t="shared" si="87"/>
        <v>0</v>
      </c>
      <c r="U74" s="320">
        <f t="shared" si="87"/>
        <v>0</v>
      </c>
      <c r="V74" s="320">
        <f t="shared" si="87"/>
        <v>0</v>
      </c>
      <c r="W74" s="320">
        <f t="shared" si="87"/>
        <v>0</v>
      </c>
      <c r="X74" s="320">
        <f t="shared" si="87"/>
        <v>0</v>
      </c>
      <c r="Y74" s="320">
        <f t="shared" si="87"/>
        <v>0</v>
      </c>
      <c r="Z74" s="320">
        <f t="shared" si="87"/>
        <v>0</v>
      </c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  <c r="BL74" s="320"/>
      <c r="BM74" s="320"/>
      <c r="BN74" s="320"/>
      <c r="BO74" s="320"/>
      <c r="BP74" s="320"/>
      <c r="BQ74" s="320"/>
      <c r="BR74" s="320"/>
      <c r="BS74" s="320"/>
      <c r="BT74" s="320"/>
      <c r="BU74" s="320"/>
      <c r="BV74" s="320"/>
      <c r="BW74" s="320"/>
      <c r="BX74" s="320"/>
      <c r="BY74" s="320"/>
      <c r="BZ74" s="320"/>
      <c r="CA74" s="320"/>
      <c r="CB74" s="320"/>
      <c r="CC74" s="320"/>
      <c r="CD74" s="320"/>
      <c r="CE74" s="320"/>
      <c r="CF74" s="320"/>
      <c r="CG74" s="320"/>
      <c r="CH74" s="320"/>
      <c r="CI74" s="320"/>
      <c r="CJ74" s="320"/>
      <c r="CK74" s="320"/>
      <c r="CL74" s="320"/>
      <c r="CM74" s="320"/>
      <c r="CN74" s="320"/>
      <c r="CO74" s="320"/>
      <c r="CP74" s="320"/>
      <c r="CQ74" s="320"/>
      <c r="CR74" s="320"/>
      <c r="CS74" s="320"/>
      <c r="CT74" s="320"/>
      <c r="CU74" s="320"/>
      <c r="CV74" s="320"/>
      <c r="CW74" s="320"/>
      <c r="CX74" s="320"/>
      <c r="CY74" s="320"/>
      <c r="CZ74" s="320"/>
      <c r="DA74" s="320"/>
      <c r="DB74" s="320"/>
      <c r="DC74" s="320">
        <f>IF(OR(DC21=0,DC73=0),0,(DC73-DC21)/DC21)</f>
        <v>0</v>
      </c>
    </row>
    <row r="75" spans="2:107" hidden="1" x14ac:dyDescent="0.35"/>
    <row r="76" spans="2:107" ht="15" hidden="1" customHeight="1" x14ac:dyDescent="0.35">
      <c r="B76" s="774" t="s">
        <v>975</v>
      </c>
      <c r="C76" s="775"/>
      <c r="D76" s="775"/>
      <c r="E76" s="775"/>
      <c r="F76" s="775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298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</row>
    <row r="77" spans="2:107" s="110" customFormat="1" ht="15" hidden="1" customHeight="1" x14ac:dyDescent="0.35">
      <c r="B77" s="299"/>
      <c r="C77" s="300"/>
      <c r="D77" s="300"/>
      <c r="E77" s="300"/>
      <c r="F77" s="301"/>
      <c r="G77" s="302" t="s">
        <v>51</v>
      </c>
      <c r="H77" s="303" t="s">
        <v>591</v>
      </c>
      <c r="I77" s="303" t="s">
        <v>592</v>
      </c>
      <c r="J77" s="303" t="s">
        <v>593</v>
      </c>
      <c r="K77" s="303" t="s">
        <v>594</v>
      </c>
      <c r="L77" s="303" t="s">
        <v>595</v>
      </c>
      <c r="M77" s="303" t="s">
        <v>596</v>
      </c>
      <c r="N77" s="303" t="s">
        <v>597</v>
      </c>
      <c r="O77" s="303" t="s">
        <v>598</v>
      </c>
      <c r="P77" s="303" t="s">
        <v>599</v>
      </c>
      <c r="Q77" s="303" t="s">
        <v>600</v>
      </c>
      <c r="R77" s="303" t="s">
        <v>601</v>
      </c>
      <c r="S77" s="303" t="s">
        <v>602</v>
      </c>
      <c r="T77" s="303" t="s">
        <v>603</v>
      </c>
      <c r="U77" s="303" t="s">
        <v>604</v>
      </c>
      <c r="V77" s="303" t="s">
        <v>605</v>
      </c>
      <c r="W77" s="303" t="s">
        <v>606</v>
      </c>
      <c r="X77" s="303" t="s">
        <v>607</v>
      </c>
      <c r="Y77" s="303" t="s">
        <v>608</v>
      </c>
      <c r="Z77" s="303" t="s">
        <v>609</v>
      </c>
      <c r="AA77" s="303"/>
      <c r="AB77" s="303"/>
      <c r="AC77" s="303"/>
      <c r="AD77" s="303"/>
      <c r="AE77" s="303"/>
      <c r="AF77" s="303"/>
      <c r="AG77" s="303"/>
      <c r="AH77" s="303"/>
      <c r="AI77" s="303"/>
      <c r="AJ77" s="303"/>
      <c r="AK77" s="303"/>
      <c r="AL77" s="303"/>
      <c r="AM77" s="303"/>
      <c r="AN77" s="303"/>
      <c r="AO77" s="303"/>
      <c r="AP77" s="303"/>
      <c r="AQ77" s="303"/>
      <c r="AR77" s="303"/>
      <c r="AS77" s="303"/>
      <c r="AT77" s="303"/>
      <c r="AU77" s="303"/>
      <c r="AV77" s="303"/>
      <c r="AW77" s="303"/>
      <c r="AX77" s="303"/>
      <c r="AY77" s="303"/>
      <c r="AZ77" s="303"/>
      <c r="BA77" s="303"/>
      <c r="BB77" s="303"/>
      <c r="BC77" s="303"/>
      <c r="BD77" s="303"/>
      <c r="BE77" s="303"/>
      <c r="BF77" s="303"/>
      <c r="BG77" s="303"/>
      <c r="BH77" s="303"/>
      <c r="BI77" s="303"/>
      <c r="BJ77" s="303"/>
      <c r="BK77" s="303"/>
      <c r="BL77" s="303"/>
      <c r="BM77" s="303"/>
      <c r="BN77" s="303"/>
      <c r="BO77" s="303"/>
      <c r="BP77" s="303"/>
      <c r="BQ77" s="303"/>
      <c r="BR77" s="303"/>
      <c r="BS77" s="303"/>
      <c r="BT77" s="303"/>
      <c r="BU77" s="303"/>
      <c r="BV77" s="303"/>
      <c r="BW77" s="303"/>
      <c r="BX77" s="303"/>
      <c r="BY77" s="303"/>
      <c r="BZ77" s="303"/>
      <c r="CA77" s="303"/>
      <c r="CB77" s="303"/>
      <c r="CC77" s="303"/>
      <c r="CD77" s="303"/>
      <c r="CE77" s="303"/>
      <c r="CF77" s="303"/>
      <c r="CG77" s="303"/>
      <c r="CH77" s="303"/>
      <c r="CI77" s="303"/>
      <c r="CJ77" s="303"/>
      <c r="CK77" s="303"/>
      <c r="CL77" s="303"/>
      <c r="CM77" s="303"/>
      <c r="CN77" s="303"/>
      <c r="CO77" s="303"/>
      <c r="CP77" s="303"/>
      <c r="CQ77" s="303"/>
      <c r="CR77" s="303"/>
      <c r="CS77" s="303"/>
      <c r="CT77" s="303"/>
      <c r="CU77" s="303"/>
      <c r="CV77" s="303"/>
      <c r="CW77" s="303"/>
      <c r="CX77" s="303"/>
      <c r="CY77" s="303"/>
      <c r="CZ77" s="303"/>
      <c r="DA77" s="303"/>
      <c r="DB77" s="303"/>
      <c r="DC77" s="303" t="s">
        <v>610</v>
      </c>
    </row>
    <row r="78" spans="2:107" ht="15" hidden="1" customHeight="1" x14ac:dyDescent="0.35">
      <c r="B78" s="299">
        <v>41</v>
      </c>
      <c r="C78" s="304" t="s">
        <v>122</v>
      </c>
      <c r="D78" s="304"/>
      <c r="E78" s="305"/>
      <c r="F78" s="306"/>
      <c r="G78" s="307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  <c r="AC78" s="265"/>
      <c r="AD78" s="265"/>
      <c r="AE78" s="265"/>
      <c r="AF78" s="265"/>
      <c r="AG78" s="265"/>
      <c r="AH78" s="265"/>
      <c r="AI78" s="265"/>
      <c r="AJ78" s="265"/>
      <c r="AK78" s="265"/>
      <c r="AL78" s="265"/>
      <c r="AM78" s="265"/>
      <c r="AN78" s="265"/>
      <c r="AO78" s="265"/>
      <c r="AP78" s="265"/>
      <c r="AQ78" s="265"/>
      <c r="AR78" s="265"/>
      <c r="AS78" s="265"/>
      <c r="AT78" s="265"/>
      <c r="AU78" s="265"/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/>
      <c r="BO78" s="265"/>
      <c r="BP78" s="265"/>
      <c r="BQ78" s="265"/>
      <c r="BR78" s="265"/>
      <c r="BS78" s="265"/>
      <c r="BT78" s="265"/>
      <c r="BU78" s="265"/>
      <c r="BV78" s="265"/>
      <c r="BW78" s="265"/>
      <c r="BX78" s="265"/>
      <c r="BY78" s="265"/>
      <c r="BZ78" s="265"/>
      <c r="CA78" s="265"/>
      <c r="CB78" s="265"/>
      <c r="CC78" s="265"/>
      <c r="CD78" s="265"/>
      <c r="CE78" s="265"/>
      <c r="CF78" s="265"/>
      <c r="CG78" s="265"/>
      <c r="CH78" s="265"/>
      <c r="CI78" s="265"/>
      <c r="CJ78" s="265"/>
      <c r="CK78" s="265"/>
      <c r="CL78" s="265"/>
      <c r="CM78" s="265"/>
      <c r="CN78" s="265"/>
      <c r="CO78" s="265"/>
      <c r="CP78" s="265"/>
      <c r="CQ78" s="265"/>
      <c r="CR78" s="265"/>
      <c r="CS78" s="265"/>
      <c r="CT78" s="265"/>
      <c r="CU78" s="265"/>
      <c r="CV78" s="265"/>
      <c r="CW78" s="265"/>
      <c r="CX78" s="265"/>
      <c r="CY78" s="265"/>
      <c r="CZ78" s="265"/>
      <c r="DA78" s="265"/>
      <c r="DB78" s="265"/>
      <c r="DC78" s="265"/>
    </row>
    <row r="79" spans="2:107" ht="15" hidden="1" customHeight="1" x14ac:dyDescent="0.35">
      <c r="B79" s="299">
        <v>42</v>
      </c>
      <c r="C79" s="304" t="s">
        <v>645</v>
      </c>
      <c r="D79" s="304"/>
      <c r="E79" s="305"/>
      <c r="F79" s="308" t="s">
        <v>891</v>
      </c>
      <c r="G79" s="309">
        <f>SUM(H79:DC79)</f>
        <v>0</v>
      </c>
      <c r="H79" s="310"/>
      <c r="I79" s="31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0"/>
      <c r="BJ79" s="270"/>
      <c r="BK79" s="270"/>
      <c r="BL79" s="270"/>
      <c r="BM79" s="270"/>
      <c r="BN79" s="270"/>
      <c r="BO79" s="270"/>
      <c r="BP79" s="270"/>
      <c r="BQ79" s="270"/>
      <c r="BR79" s="270"/>
      <c r="BS79" s="270"/>
      <c r="BT79" s="270"/>
      <c r="BU79" s="270"/>
      <c r="BV79" s="270"/>
      <c r="BW79" s="270"/>
      <c r="BX79" s="270"/>
      <c r="BY79" s="270"/>
      <c r="BZ79" s="270"/>
      <c r="CA79" s="270"/>
      <c r="CB79" s="270"/>
      <c r="CC79" s="270"/>
      <c r="CD79" s="270"/>
      <c r="CE79" s="270"/>
      <c r="CF79" s="270"/>
      <c r="CG79" s="270"/>
      <c r="CH79" s="270"/>
      <c r="CI79" s="270"/>
      <c r="CJ79" s="270"/>
      <c r="CK79" s="270"/>
      <c r="CL79" s="270"/>
      <c r="CM79" s="270"/>
      <c r="CN79" s="270"/>
      <c r="CO79" s="270"/>
      <c r="CP79" s="270"/>
      <c r="CQ79" s="270"/>
      <c r="CR79" s="270"/>
      <c r="CS79" s="270"/>
      <c r="CT79" s="270"/>
      <c r="CU79" s="270"/>
      <c r="CV79" s="270"/>
      <c r="CW79" s="270"/>
      <c r="CX79" s="270"/>
      <c r="CY79" s="270"/>
      <c r="CZ79" s="270"/>
      <c r="DA79" s="270"/>
      <c r="DB79" s="270"/>
      <c r="DC79" s="270"/>
    </row>
    <row r="80" spans="2:107" ht="15" hidden="1" customHeight="1" x14ac:dyDescent="0.35">
      <c r="B80" s="882">
        <v>43</v>
      </c>
      <c r="C80" s="304" t="s">
        <v>1112</v>
      </c>
      <c r="D80" s="304"/>
      <c r="E80" s="305" t="s">
        <v>57</v>
      </c>
      <c r="F80" s="308" t="s">
        <v>1113</v>
      </c>
      <c r="G80" s="311">
        <f>SUM(H80:DC80)</f>
        <v>0</v>
      </c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4"/>
      <c r="BB80" s="274"/>
      <c r="BC80" s="274"/>
      <c r="BD80" s="274"/>
      <c r="BE80" s="274"/>
      <c r="BF80" s="274"/>
      <c r="BG80" s="274"/>
      <c r="BH80" s="274"/>
      <c r="BI80" s="274"/>
      <c r="BJ80" s="274"/>
      <c r="BK80" s="274"/>
      <c r="BL80" s="274"/>
      <c r="BM80" s="274"/>
      <c r="BN80" s="274"/>
      <c r="BO80" s="274"/>
      <c r="BP80" s="274"/>
      <c r="BQ80" s="274"/>
      <c r="BR80" s="274"/>
      <c r="BS80" s="274"/>
      <c r="BT80" s="274"/>
      <c r="BU80" s="274"/>
      <c r="BV80" s="274"/>
      <c r="BW80" s="274"/>
      <c r="BX80" s="274"/>
      <c r="BY80" s="274"/>
      <c r="BZ80" s="274"/>
      <c r="CA80" s="274"/>
      <c r="CB80" s="274"/>
      <c r="CC80" s="274"/>
      <c r="CD80" s="274"/>
      <c r="CE80" s="274"/>
      <c r="CF80" s="274"/>
      <c r="CG80" s="274"/>
      <c r="CH80" s="274"/>
      <c r="CI80" s="274"/>
      <c r="CJ80" s="274"/>
      <c r="CK80" s="274"/>
      <c r="CL80" s="274"/>
      <c r="CM80" s="274"/>
      <c r="CN80" s="274"/>
      <c r="CO80" s="274"/>
      <c r="CP80" s="274"/>
      <c r="CQ80" s="274"/>
      <c r="CR80" s="274"/>
      <c r="CS80" s="274"/>
      <c r="CT80" s="274"/>
      <c r="CU80" s="274"/>
      <c r="CV80" s="274"/>
      <c r="CW80" s="274"/>
      <c r="CX80" s="274"/>
      <c r="CY80" s="274"/>
      <c r="CZ80" s="274"/>
      <c r="DA80" s="274"/>
      <c r="DB80" s="274"/>
      <c r="DC80" s="274"/>
    </row>
    <row r="81" spans="2:107" ht="15" hidden="1" customHeight="1" x14ac:dyDescent="0.35">
      <c r="B81" s="720"/>
      <c r="C81" s="304" t="s">
        <v>1009</v>
      </c>
      <c r="D81" s="304"/>
      <c r="E81" s="305" t="s">
        <v>5</v>
      </c>
      <c r="F81" s="308" t="s">
        <v>1006</v>
      </c>
      <c r="G81" s="311">
        <f>SUM(H81:DC81)</f>
        <v>0</v>
      </c>
      <c r="H81" s="312">
        <f t="shared" ref="H81:Z81" si="88">(H79*H80)/1000</f>
        <v>0</v>
      </c>
      <c r="I81" s="312">
        <f t="shared" si="88"/>
        <v>0</v>
      </c>
      <c r="J81" s="312">
        <f t="shared" si="88"/>
        <v>0</v>
      </c>
      <c r="K81" s="312">
        <f t="shared" si="88"/>
        <v>0</v>
      </c>
      <c r="L81" s="312">
        <f t="shared" si="88"/>
        <v>0</v>
      </c>
      <c r="M81" s="312">
        <f t="shared" si="88"/>
        <v>0</v>
      </c>
      <c r="N81" s="312">
        <f t="shared" si="88"/>
        <v>0</v>
      </c>
      <c r="O81" s="312">
        <f t="shared" si="88"/>
        <v>0</v>
      </c>
      <c r="P81" s="312">
        <f t="shared" si="88"/>
        <v>0</v>
      </c>
      <c r="Q81" s="312">
        <f t="shared" si="88"/>
        <v>0</v>
      </c>
      <c r="R81" s="312">
        <f t="shared" si="88"/>
        <v>0</v>
      </c>
      <c r="S81" s="312">
        <f t="shared" si="88"/>
        <v>0</v>
      </c>
      <c r="T81" s="312">
        <f t="shared" si="88"/>
        <v>0</v>
      </c>
      <c r="U81" s="312">
        <f t="shared" si="88"/>
        <v>0</v>
      </c>
      <c r="V81" s="312">
        <f t="shared" si="88"/>
        <v>0</v>
      </c>
      <c r="W81" s="312">
        <f t="shared" si="88"/>
        <v>0</v>
      </c>
      <c r="X81" s="312">
        <f t="shared" si="88"/>
        <v>0</v>
      </c>
      <c r="Y81" s="312">
        <f t="shared" si="88"/>
        <v>0</v>
      </c>
      <c r="Z81" s="312">
        <f t="shared" si="88"/>
        <v>0</v>
      </c>
      <c r="AA81" s="312"/>
      <c r="AB81" s="312"/>
      <c r="AC81" s="312"/>
      <c r="AD81" s="312"/>
      <c r="AE81" s="312"/>
      <c r="AF81" s="312"/>
      <c r="AG81" s="312"/>
      <c r="AH81" s="312"/>
      <c r="AI81" s="312"/>
      <c r="AJ81" s="312"/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2"/>
      <c r="BI81" s="312"/>
      <c r="BJ81" s="312"/>
      <c r="BK81" s="312"/>
      <c r="BL81" s="312"/>
      <c r="BM81" s="312"/>
      <c r="BN81" s="312"/>
      <c r="BO81" s="312"/>
      <c r="BP81" s="312"/>
      <c r="BQ81" s="312"/>
      <c r="BR81" s="312"/>
      <c r="BS81" s="312"/>
      <c r="BT81" s="312"/>
      <c r="BU81" s="312"/>
      <c r="BV81" s="312"/>
      <c r="BW81" s="312"/>
      <c r="BX81" s="312"/>
      <c r="BY81" s="312"/>
      <c r="BZ81" s="312"/>
      <c r="CA81" s="312"/>
      <c r="CB81" s="312"/>
      <c r="CC81" s="312"/>
      <c r="CD81" s="312"/>
      <c r="CE81" s="312"/>
      <c r="CF81" s="312"/>
      <c r="CG81" s="312"/>
      <c r="CH81" s="312"/>
      <c r="CI81" s="312"/>
      <c r="CJ81" s="312"/>
      <c r="CK81" s="312"/>
      <c r="CL81" s="312"/>
      <c r="CM81" s="312"/>
      <c r="CN81" s="312"/>
      <c r="CO81" s="312"/>
      <c r="CP81" s="312"/>
      <c r="CQ81" s="312"/>
      <c r="CR81" s="312"/>
      <c r="CS81" s="312"/>
      <c r="CT81" s="312"/>
      <c r="CU81" s="312"/>
      <c r="CV81" s="312"/>
      <c r="CW81" s="312"/>
      <c r="CX81" s="312"/>
      <c r="CY81" s="312"/>
      <c r="CZ81" s="312"/>
      <c r="DA81" s="312"/>
      <c r="DB81" s="312"/>
      <c r="DC81" s="312">
        <f>(DC79*DC80)/1000</f>
        <v>0</v>
      </c>
    </row>
    <row r="82" spans="2:107" ht="15" hidden="1" customHeight="1" x14ac:dyDescent="0.35">
      <c r="B82" s="882">
        <v>44</v>
      </c>
      <c r="C82" s="304" t="s">
        <v>1114</v>
      </c>
      <c r="D82" s="304"/>
      <c r="E82" s="305"/>
      <c r="F82" s="308" t="s">
        <v>1097</v>
      </c>
      <c r="G82" s="311">
        <f>SUM(H82:DC82)</f>
        <v>0</v>
      </c>
      <c r="H82" s="274"/>
      <c r="I82" s="274"/>
      <c r="J82" s="274"/>
      <c r="K82" s="274"/>
      <c r="L82" s="274"/>
      <c r="M82" s="274"/>
      <c r="N82" s="274"/>
      <c r="O82" s="274"/>
      <c r="P82" s="274"/>
      <c r="Q82" s="274"/>
      <c r="R82" s="274"/>
      <c r="S82" s="274"/>
      <c r="T82" s="274"/>
      <c r="U82" s="274"/>
      <c r="V82" s="274"/>
      <c r="W82" s="274"/>
      <c r="X82" s="274"/>
      <c r="Y82" s="274"/>
      <c r="Z82" s="274"/>
      <c r="AA82" s="274"/>
      <c r="AB82" s="274"/>
      <c r="AC82" s="274"/>
      <c r="AD82" s="274"/>
      <c r="AE82" s="274"/>
      <c r="AF82" s="274"/>
      <c r="AG82" s="274"/>
      <c r="AH82" s="274"/>
      <c r="AI82" s="274"/>
      <c r="AJ82" s="274"/>
      <c r="AK82" s="274"/>
      <c r="AL82" s="274"/>
      <c r="AM82" s="274"/>
      <c r="AN82" s="274"/>
      <c r="AO82" s="274"/>
      <c r="AP82" s="274"/>
      <c r="AQ82" s="274"/>
      <c r="AR82" s="274"/>
      <c r="AS82" s="274"/>
      <c r="AT82" s="274"/>
      <c r="AU82" s="274"/>
      <c r="AV82" s="274"/>
      <c r="AW82" s="274"/>
      <c r="AX82" s="274"/>
      <c r="AY82" s="274"/>
      <c r="AZ82" s="274"/>
      <c r="BA82" s="274"/>
      <c r="BB82" s="274"/>
      <c r="BC82" s="274"/>
      <c r="BD82" s="274"/>
      <c r="BE82" s="274"/>
      <c r="BF82" s="274"/>
      <c r="BG82" s="274"/>
      <c r="BH82" s="274"/>
      <c r="BI82" s="274"/>
      <c r="BJ82" s="274"/>
      <c r="BK82" s="274"/>
      <c r="BL82" s="274"/>
      <c r="BM82" s="274"/>
      <c r="BN82" s="274"/>
      <c r="BO82" s="274"/>
      <c r="BP82" s="274"/>
      <c r="BQ82" s="274"/>
      <c r="BR82" s="274"/>
      <c r="BS82" s="274"/>
      <c r="BT82" s="274"/>
      <c r="BU82" s="274"/>
      <c r="BV82" s="274"/>
      <c r="BW82" s="274"/>
      <c r="BX82" s="274"/>
      <c r="BY82" s="274"/>
      <c r="BZ82" s="274"/>
      <c r="CA82" s="274"/>
      <c r="CB82" s="274"/>
      <c r="CC82" s="274"/>
      <c r="CD82" s="274"/>
      <c r="CE82" s="274"/>
      <c r="CF82" s="274"/>
      <c r="CG82" s="274"/>
      <c r="CH82" s="274"/>
      <c r="CI82" s="274"/>
      <c r="CJ82" s="274"/>
      <c r="CK82" s="274"/>
      <c r="CL82" s="274"/>
      <c r="CM82" s="274"/>
      <c r="CN82" s="274"/>
      <c r="CO82" s="274"/>
      <c r="CP82" s="274"/>
      <c r="CQ82" s="274"/>
      <c r="CR82" s="274"/>
      <c r="CS82" s="274"/>
      <c r="CT82" s="274"/>
      <c r="CU82" s="274"/>
      <c r="CV82" s="274"/>
      <c r="CW82" s="274"/>
      <c r="CX82" s="274"/>
      <c r="CY82" s="274"/>
      <c r="CZ82" s="274"/>
      <c r="DA82" s="274"/>
      <c r="DB82" s="274"/>
      <c r="DC82" s="274"/>
    </row>
    <row r="83" spans="2:107" ht="15" hidden="1" customHeight="1" x14ac:dyDescent="0.35">
      <c r="B83" s="718"/>
      <c r="C83" s="304" t="s">
        <v>1115</v>
      </c>
      <c r="D83" s="304"/>
      <c r="E83" s="305"/>
      <c r="F83" s="308" t="s">
        <v>1117</v>
      </c>
      <c r="G83" s="311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74"/>
      <c r="BG83" s="274"/>
      <c r="BH83" s="274"/>
      <c r="BI83" s="274"/>
      <c r="BJ83" s="274"/>
      <c r="BK83" s="274"/>
      <c r="BL83" s="274"/>
      <c r="BM83" s="274"/>
      <c r="BN83" s="274"/>
      <c r="BO83" s="274"/>
      <c r="BP83" s="274"/>
      <c r="BQ83" s="274"/>
      <c r="BR83" s="274"/>
      <c r="BS83" s="274"/>
      <c r="BT83" s="274"/>
      <c r="BU83" s="274"/>
      <c r="BV83" s="274"/>
      <c r="BW83" s="274"/>
      <c r="BX83" s="274"/>
      <c r="BY83" s="274"/>
      <c r="BZ83" s="274"/>
      <c r="CA83" s="274"/>
      <c r="CB83" s="274"/>
      <c r="CC83" s="274"/>
      <c r="CD83" s="274"/>
      <c r="CE83" s="274"/>
      <c r="CF83" s="274"/>
      <c r="CG83" s="274"/>
      <c r="CH83" s="274"/>
      <c r="CI83" s="274"/>
      <c r="CJ83" s="274"/>
      <c r="CK83" s="274"/>
      <c r="CL83" s="274"/>
      <c r="CM83" s="274"/>
      <c r="CN83" s="274"/>
      <c r="CO83" s="274"/>
      <c r="CP83" s="274"/>
      <c r="CQ83" s="274"/>
      <c r="CR83" s="274"/>
      <c r="CS83" s="274"/>
      <c r="CT83" s="274"/>
      <c r="CU83" s="274"/>
      <c r="CV83" s="274"/>
      <c r="CW83" s="274"/>
      <c r="CX83" s="274"/>
      <c r="CY83" s="274"/>
      <c r="CZ83" s="274"/>
      <c r="DA83" s="274"/>
      <c r="DB83" s="274"/>
      <c r="DC83" s="274"/>
    </row>
    <row r="84" spans="2:107" ht="15" hidden="1" customHeight="1" x14ac:dyDescent="0.35">
      <c r="B84" s="720"/>
      <c r="C84" s="304" t="s">
        <v>1010</v>
      </c>
      <c r="D84" s="304"/>
      <c r="E84" s="305" t="s">
        <v>617</v>
      </c>
      <c r="F84" s="308" t="s">
        <v>1008</v>
      </c>
      <c r="G84" s="311">
        <f>SUM(H84:DC84)</f>
        <v>0</v>
      </c>
      <c r="H84" s="312">
        <f t="shared" ref="H84:Z84" si="89">H79*H82*H83</f>
        <v>0</v>
      </c>
      <c r="I84" s="312">
        <f t="shared" si="89"/>
        <v>0</v>
      </c>
      <c r="J84" s="312">
        <f t="shared" si="89"/>
        <v>0</v>
      </c>
      <c r="K84" s="312">
        <f t="shared" si="89"/>
        <v>0</v>
      </c>
      <c r="L84" s="312">
        <f t="shared" si="89"/>
        <v>0</v>
      </c>
      <c r="M84" s="312">
        <f t="shared" si="89"/>
        <v>0</v>
      </c>
      <c r="N84" s="312">
        <f t="shared" si="89"/>
        <v>0</v>
      </c>
      <c r="O84" s="312">
        <f t="shared" si="89"/>
        <v>0</v>
      </c>
      <c r="P84" s="312">
        <f t="shared" si="89"/>
        <v>0</v>
      </c>
      <c r="Q84" s="312">
        <f t="shared" si="89"/>
        <v>0</v>
      </c>
      <c r="R84" s="312">
        <f t="shared" si="89"/>
        <v>0</v>
      </c>
      <c r="S84" s="312">
        <f t="shared" si="89"/>
        <v>0</v>
      </c>
      <c r="T84" s="312">
        <f t="shared" si="89"/>
        <v>0</v>
      </c>
      <c r="U84" s="312">
        <f t="shared" si="89"/>
        <v>0</v>
      </c>
      <c r="V84" s="312">
        <f t="shared" si="89"/>
        <v>0</v>
      </c>
      <c r="W84" s="312">
        <f t="shared" si="89"/>
        <v>0</v>
      </c>
      <c r="X84" s="312">
        <f t="shared" si="89"/>
        <v>0</v>
      </c>
      <c r="Y84" s="312">
        <f t="shared" si="89"/>
        <v>0</v>
      </c>
      <c r="Z84" s="312">
        <f t="shared" si="89"/>
        <v>0</v>
      </c>
      <c r="AA84" s="312"/>
      <c r="AB84" s="312"/>
      <c r="AC84" s="312"/>
      <c r="AD84" s="312"/>
      <c r="AE84" s="312"/>
      <c r="AF84" s="312"/>
      <c r="AG84" s="312"/>
      <c r="AH84" s="312"/>
      <c r="AI84" s="312"/>
      <c r="AJ84" s="312"/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2"/>
      <c r="AV84" s="312"/>
      <c r="AW84" s="312"/>
      <c r="AX84" s="312"/>
      <c r="AY84" s="312"/>
      <c r="AZ84" s="312"/>
      <c r="BA84" s="312"/>
      <c r="BB84" s="312"/>
      <c r="BC84" s="312"/>
      <c r="BD84" s="312"/>
      <c r="BE84" s="312"/>
      <c r="BF84" s="312"/>
      <c r="BG84" s="312"/>
      <c r="BH84" s="312"/>
      <c r="BI84" s="312"/>
      <c r="BJ84" s="312"/>
      <c r="BK84" s="312"/>
      <c r="BL84" s="312"/>
      <c r="BM84" s="312"/>
      <c r="BN84" s="312"/>
      <c r="BO84" s="312"/>
      <c r="BP84" s="312"/>
      <c r="BQ84" s="312"/>
      <c r="BR84" s="312"/>
      <c r="BS84" s="312"/>
      <c r="BT84" s="312"/>
      <c r="BU84" s="312"/>
      <c r="BV84" s="312"/>
      <c r="BW84" s="312"/>
      <c r="BX84" s="312"/>
      <c r="BY84" s="312"/>
      <c r="BZ84" s="312"/>
      <c r="CA84" s="312"/>
      <c r="CB84" s="312"/>
      <c r="CC84" s="312"/>
      <c r="CD84" s="312"/>
      <c r="CE84" s="312"/>
      <c r="CF84" s="312"/>
      <c r="CG84" s="312"/>
      <c r="CH84" s="312"/>
      <c r="CI84" s="312"/>
      <c r="CJ84" s="312"/>
      <c r="CK84" s="312"/>
      <c r="CL84" s="312"/>
      <c r="CM84" s="312"/>
      <c r="CN84" s="312"/>
      <c r="CO84" s="312"/>
      <c r="CP84" s="312"/>
      <c r="CQ84" s="312"/>
      <c r="CR84" s="312"/>
      <c r="CS84" s="312"/>
      <c r="CT84" s="312"/>
      <c r="CU84" s="312"/>
      <c r="CV84" s="312"/>
      <c r="CW84" s="312"/>
      <c r="CX84" s="312"/>
      <c r="CY84" s="312"/>
      <c r="CZ84" s="312"/>
      <c r="DA84" s="312"/>
      <c r="DB84" s="312"/>
      <c r="DC84" s="312">
        <f>DC79*DC82*DC83</f>
        <v>0</v>
      </c>
    </row>
    <row r="85" spans="2:107" ht="15" hidden="1" customHeight="1" x14ac:dyDescent="0.35">
      <c r="B85" s="882">
        <v>45</v>
      </c>
      <c r="C85" s="304" t="s">
        <v>66</v>
      </c>
      <c r="D85" s="304"/>
      <c r="E85" s="313" t="s">
        <v>68</v>
      </c>
      <c r="F85" s="317"/>
      <c r="G85" s="314" t="str">
        <f>IF(COUNTA(H85:DC85)=0,"",IF(OR(LARGE(H85:DC85,1)&gt;24,SMALL(H85:DC85,1)&lt;0),"ERRO",""))</f>
        <v/>
      </c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74"/>
      <c r="BA85" s="274"/>
      <c r="BB85" s="274"/>
      <c r="BC85" s="274"/>
      <c r="BD85" s="274"/>
      <c r="BE85" s="274"/>
      <c r="BF85" s="274"/>
      <c r="BG85" s="274"/>
      <c r="BH85" s="274"/>
      <c r="BI85" s="274"/>
      <c r="BJ85" s="274"/>
      <c r="BK85" s="274"/>
      <c r="BL85" s="274"/>
      <c r="BM85" s="274"/>
      <c r="BN85" s="274"/>
      <c r="BO85" s="274"/>
      <c r="BP85" s="274"/>
      <c r="BQ85" s="274"/>
      <c r="BR85" s="274"/>
      <c r="BS85" s="274"/>
      <c r="BT85" s="274"/>
      <c r="BU85" s="274"/>
      <c r="BV85" s="274"/>
      <c r="BW85" s="274"/>
      <c r="BX85" s="274"/>
      <c r="BY85" s="274"/>
      <c r="BZ85" s="274"/>
      <c r="CA85" s="274"/>
      <c r="CB85" s="274"/>
      <c r="CC85" s="274"/>
      <c r="CD85" s="274"/>
      <c r="CE85" s="274"/>
      <c r="CF85" s="274"/>
      <c r="CG85" s="274"/>
      <c r="CH85" s="274"/>
      <c r="CI85" s="274"/>
      <c r="CJ85" s="274"/>
      <c r="CK85" s="274"/>
      <c r="CL85" s="274"/>
      <c r="CM85" s="274"/>
      <c r="CN85" s="274"/>
      <c r="CO85" s="274"/>
      <c r="CP85" s="274"/>
      <c r="CQ85" s="274"/>
      <c r="CR85" s="274"/>
      <c r="CS85" s="274"/>
      <c r="CT85" s="274"/>
      <c r="CU85" s="274"/>
      <c r="CV85" s="274"/>
      <c r="CW85" s="274"/>
      <c r="CX85" s="274"/>
      <c r="CY85" s="274"/>
      <c r="CZ85" s="274"/>
      <c r="DA85" s="274"/>
      <c r="DB85" s="274"/>
      <c r="DC85" s="274"/>
    </row>
    <row r="86" spans="2:107" ht="15" hidden="1" customHeight="1" x14ac:dyDescent="0.35">
      <c r="B86" s="718"/>
      <c r="C86" s="315" t="s">
        <v>67</v>
      </c>
      <c r="D86" s="315"/>
      <c r="E86" s="316" t="s">
        <v>69</v>
      </c>
      <c r="F86" s="317"/>
      <c r="G86" s="314" t="str">
        <f>IF(COUNTA(H86:DC86)=0,"",IF(OR(LARGE(H86:DC86,1)&gt;365,SMALL(H86:DC86,1)&lt;0),"ERRO",""))</f>
        <v/>
      </c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7"/>
      <c r="AT86" s="277"/>
      <c r="AU86" s="277"/>
      <c r="AV86" s="277"/>
      <c r="AW86" s="277"/>
      <c r="AX86" s="277"/>
      <c r="AY86" s="277"/>
      <c r="AZ86" s="277"/>
      <c r="BA86" s="277"/>
      <c r="BB86" s="277"/>
      <c r="BC86" s="277"/>
      <c r="BD86" s="277"/>
      <c r="BE86" s="277"/>
      <c r="BF86" s="277"/>
      <c r="BG86" s="277"/>
      <c r="BH86" s="277"/>
      <c r="BI86" s="277"/>
      <c r="BJ86" s="277"/>
      <c r="BK86" s="277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277"/>
      <c r="DB86" s="277"/>
      <c r="DC86" s="277"/>
    </row>
    <row r="87" spans="2:107" ht="15" hidden="1" customHeight="1" x14ac:dyDescent="0.35">
      <c r="B87" s="720"/>
      <c r="C87" s="304" t="s">
        <v>56</v>
      </c>
      <c r="D87" s="304"/>
      <c r="E87" s="305" t="s">
        <v>58</v>
      </c>
      <c r="F87" s="317" t="s">
        <v>879</v>
      </c>
      <c r="G87" s="314" t="str">
        <f>IF(COUNTA(H87:DC87)=0,"",IF(OR(LARGE(H87:DC87,1)&gt;8760,SMALL(H87:DC87,1)&lt;0),"ERRO",""))</f>
        <v/>
      </c>
      <c r="H87" s="312">
        <f t="shared" ref="H87:Z87" si="90">H85*H86</f>
        <v>0</v>
      </c>
      <c r="I87" s="312">
        <f t="shared" si="90"/>
        <v>0</v>
      </c>
      <c r="J87" s="312">
        <f t="shared" si="90"/>
        <v>0</v>
      </c>
      <c r="K87" s="312">
        <f t="shared" si="90"/>
        <v>0</v>
      </c>
      <c r="L87" s="312">
        <f t="shared" si="90"/>
        <v>0</v>
      </c>
      <c r="M87" s="312">
        <f t="shared" si="90"/>
        <v>0</v>
      </c>
      <c r="N87" s="312">
        <f t="shared" si="90"/>
        <v>0</v>
      </c>
      <c r="O87" s="312">
        <f t="shared" si="90"/>
        <v>0</v>
      </c>
      <c r="P87" s="312">
        <f t="shared" si="90"/>
        <v>0</v>
      </c>
      <c r="Q87" s="312">
        <f t="shared" si="90"/>
        <v>0</v>
      </c>
      <c r="R87" s="312">
        <f t="shared" si="90"/>
        <v>0</v>
      </c>
      <c r="S87" s="312">
        <f t="shared" si="90"/>
        <v>0</v>
      </c>
      <c r="T87" s="312">
        <f t="shared" si="90"/>
        <v>0</v>
      </c>
      <c r="U87" s="312">
        <f t="shared" si="90"/>
        <v>0</v>
      </c>
      <c r="V87" s="312">
        <f t="shared" si="90"/>
        <v>0</v>
      </c>
      <c r="W87" s="312">
        <f t="shared" si="90"/>
        <v>0</v>
      </c>
      <c r="X87" s="312">
        <f t="shared" si="90"/>
        <v>0</v>
      </c>
      <c r="Y87" s="312">
        <f t="shared" si="90"/>
        <v>0</v>
      </c>
      <c r="Z87" s="312">
        <f t="shared" si="90"/>
        <v>0</v>
      </c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2"/>
      <c r="BA87" s="312"/>
      <c r="BB87" s="312"/>
      <c r="BC87" s="312"/>
      <c r="BD87" s="312"/>
      <c r="BE87" s="312"/>
      <c r="BF87" s="312"/>
      <c r="BG87" s="312"/>
      <c r="BH87" s="312"/>
      <c r="BI87" s="312"/>
      <c r="BJ87" s="312"/>
      <c r="BK87" s="312"/>
      <c r="BL87" s="312"/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2"/>
      <c r="CW87" s="312"/>
      <c r="CX87" s="312"/>
      <c r="CY87" s="312"/>
      <c r="CZ87" s="312"/>
      <c r="DA87" s="312"/>
      <c r="DB87" s="312"/>
      <c r="DC87" s="312">
        <f>DC85*DC86</f>
        <v>0</v>
      </c>
    </row>
    <row r="88" spans="2:107" ht="15" hidden="1" customHeight="1" x14ac:dyDescent="0.35">
      <c r="B88" s="882">
        <v>46</v>
      </c>
      <c r="C88" s="304" t="s">
        <v>643</v>
      </c>
      <c r="D88" s="304"/>
      <c r="E88" s="305" t="s">
        <v>5</v>
      </c>
      <c r="F88" s="317" t="s">
        <v>1063</v>
      </c>
      <c r="G88" s="399">
        <f>SUM(H88:DC88)</f>
        <v>0</v>
      </c>
      <c r="H88" s="277"/>
      <c r="I88" s="277"/>
      <c r="J88" s="277"/>
      <c r="K88" s="277"/>
      <c r="L88" s="277"/>
      <c r="M88" s="277"/>
      <c r="N88" s="277"/>
      <c r="O88" s="277"/>
      <c r="P88" s="277"/>
      <c r="Q88" s="277"/>
      <c r="R88" s="277"/>
      <c r="S88" s="277"/>
      <c r="T88" s="277"/>
      <c r="U88" s="277"/>
      <c r="V88" s="277"/>
      <c r="W88" s="277"/>
      <c r="X88" s="277"/>
      <c r="Y88" s="277"/>
      <c r="Z88" s="277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77"/>
      <c r="AL88" s="277"/>
      <c r="AM88" s="277"/>
      <c r="AN88" s="277"/>
      <c r="AO88" s="277"/>
      <c r="AP88" s="277"/>
      <c r="AQ88" s="277"/>
      <c r="AR88" s="277"/>
      <c r="AS88" s="277"/>
      <c r="AT88" s="277"/>
      <c r="AU88" s="277"/>
      <c r="AV88" s="277"/>
      <c r="AW88" s="277"/>
      <c r="AX88" s="277"/>
      <c r="AY88" s="277"/>
      <c r="AZ88" s="277"/>
      <c r="BA88" s="277"/>
      <c r="BB88" s="277"/>
      <c r="BC88" s="277"/>
      <c r="BD88" s="277"/>
      <c r="BE88" s="277"/>
      <c r="BF88" s="277"/>
      <c r="BG88" s="277"/>
      <c r="BH88" s="277"/>
      <c r="BI88" s="277"/>
      <c r="BJ88" s="277"/>
      <c r="BK88" s="277"/>
      <c r="BL88" s="277"/>
      <c r="BM88" s="277"/>
      <c r="BN88" s="277"/>
      <c r="BO88" s="277"/>
      <c r="BP88" s="277"/>
      <c r="BQ88" s="277"/>
      <c r="BR88" s="277"/>
      <c r="BS88" s="277"/>
      <c r="BT88" s="277"/>
      <c r="BU88" s="277"/>
      <c r="BV88" s="277"/>
      <c r="BW88" s="277"/>
      <c r="BX88" s="277"/>
      <c r="BY88" s="277"/>
      <c r="BZ88" s="277"/>
      <c r="CA88" s="277"/>
      <c r="CB88" s="277"/>
      <c r="CC88" s="277"/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277"/>
      <c r="DB88" s="277"/>
      <c r="DC88" s="277"/>
    </row>
    <row r="89" spans="2:107" ht="15" hidden="1" customHeight="1" x14ac:dyDescent="0.35">
      <c r="B89" s="720"/>
      <c r="C89" s="304" t="s">
        <v>60</v>
      </c>
      <c r="D89" s="304"/>
      <c r="E89" s="305"/>
      <c r="F89" s="317" t="s">
        <v>74</v>
      </c>
      <c r="G89" s="314" t="str">
        <f>IF(COUNTA(H89:DC89)=0,"",IF(OR(LARGE(H89:DC89,1)&gt;1,SMALL(H89:DC89,1)&lt;0),"ERRO",""))</f>
        <v/>
      </c>
      <c r="H89" s="312">
        <f t="shared" ref="H89:Z89" si="91">IF(H81=0,0,H88/H81)</f>
        <v>0</v>
      </c>
      <c r="I89" s="312">
        <f t="shared" si="91"/>
        <v>0</v>
      </c>
      <c r="J89" s="312">
        <f t="shared" si="91"/>
        <v>0</v>
      </c>
      <c r="K89" s="312">
        <f t="shared" si="91"/>
        <v>0</v>
      </c>
      <c r="L89" s="312">
        <f t="shared" si="91"/>
        <v>0</v>
      </c>
      <c r="M89" s="312">
        <f t="shared" si="91"/>
        <v>0</v>
      </c>
      <c r="N89" s="312">
        <f t="shared" si="91"/>
        <v>0</v>
      </c>
      <c r="O89" s="312">
        <f t="shared" si="91"/>
        <v>0</v>
      </c>
      <c r="P89" s="312">
        <f t="shared" si="91"/>
        <v>0</v>
      </c>
      <c r="Q89" s="312">
        <f t="shared" si="91"/>
        <v>0</v>
      </c>
      <c r="R89" s="312">
        <f t="shared" si="91"/>
        <v>0</v>
      </c>
      <c r="S89" s="312">
        <f t="shared" si="91"/>
        <v>0</v>
      </c>
      <c r="T89" s="312">
        <f t="shared" si="91"/>
        <v>0</v>
      </c>
      <c r="U89" s="312">
        <f t="shared" si="91"/>
        <v>0</v>
      </c>
      <c r="V89" s="312">
        <f t="shared" si="91"/>
        <v>0</v>
      </c>
      <c r="W89" s="312">
        <f t="shared" si="91"/>
        <v>0</v>
      </c>
      <c r="X89" s="312">
        <f t="shared" si="91"/>
        <v>0</v>
      </c>
      <c r="Y89" s="312">
        <f t="shared" si="91"/>
        <v>0</v>
      </c>
      <c r="Z89" s="312">
        <f t="shared" si="91"/>
        <v>0</v>
      </c>
      <c r="AA89" s="312"/>
      <c r="AB89" s="312"/>
      <c r="AC89" s="312"/>
      <c r="AD89" s="312"/>
      <c r="AE89" s="312"/>
      <c r="AF89" s="312"/>
      <c r="AG89" s="312"/>
      <c r="AH89" s="312"/>
      <c r="AI89" s="312"/>
      <c r="AJ89" s="312"/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2"/>
      <c r="AX89" s="312"/>
      <c r="AY89" s="312"/>
      <c r="AZ89" s="312"/>
      <c r="BA89" s="312"/>
      <c r="BB89" s="312"/>
      <c r="BC89" s="312"/>
      <c r="BD89" s="312"/>
      <c r="BE89" s="312"/>
      <c r="BF89" s="312"/>
      <c r="BG89" s="312"/>
      <c r="BH89" s="312"/>
      <c r="BI89" s="312"/>
      <c r="BJ89" s="312"/>
      <c r="BK89" s="312"/>
      <c r="BL89" s="312"/>
      <c r="BM89" s="312"/>
      <c r="BN89" s="312"/>
      <c r="BO89" s="312"/>
      <c r="BP89" s="312"/>
      <c r="BQ89" s="312"/>
      <c r="BR89" s="312"/>
      <c r="BS89" s="312"/>
      <c r="BT89" s="312"/>
      <c r="BU89" s="312"/>
      <c r="BV89" s="312"/>
      <c r="BW89" s="312"/>
      <c r="BX89" s="312"/>
      <c r="BY89" s="312"/>
      <c r="BZ89" s="312"/>
      <c r="CA89" s="312"/>
      <c r="CB89" s="312"/>
      <c r="CC89" s="312"/>
      <c r="CD89" s="312"/>
      <c r="CE89" s="312"/>
      <c r="CF89" s="312"/>
      <c r="CG89" s="312"/>
      <c r="CH89" s="312"/>
      <c r="CI89" s="312"/>
      <c r="CJ89" s="312"/>
      <c r="CK89" s="312"/>
      <c r="CL89" s="312"/>
      <c r="CM89" s="312"/>
      <c r="CN89" s="312"/>
      <c r="CO89" s="312"/>
      <c r="CP89" s="312"/>
      <c r="CQ89" s="312"/>
      <c r="CR89" s="312"/>
      <c r="CS89" s="312"/>
      <c r="CT89" s="312"/>
      <c r="CU89" s="312"/>
      <c r="CV89" s="312"/>
      <c r="CW89" s="312"/>
      <c r="CX89" s="312"/>
      <c r="CY89" s="312"/>
      <c r="CZ89" s="312"/>
      <c r="DA89" s="312"/>
      <c r="DB89" s="312"/>
      <c r="DC89" s="312">
        <f>IF(DC81=0,0,DC88/DC81)</f>
        <v>0</v>
      </c>
    </row>
    <row r="90" spans="2:107" ht="15" hidden="1" customHeight="1" x14ac:dyDescent="0.35">
      <c r="B90" s="299">
        <v>47</v>
      </c>
      <c r="C90" s="304" t="s">
        <v>61</v>
      </c>
      <c r="D90" s="304"/>
      <c r="E90" s="305" t="s">
        <v>4</v>
      </c>
      <c r="F90" s="317" t="s">
        <v>1062</v>
      </c>
      <c r="G90" s="311">
        <f>SUM(H90:DC90)</f>
        <v>0</v>
      </c>
      <c r="H90" s="318">
        <f t="shared" ref="H90:Z90" si="92">(H84*H87)/1000</f>
        <v>0</v>
      </c>
      <c r="I90" s="318">
        <f t="shared" si="92"/>
        <v>0</v>
      </c>
      <c r="J90" s="318">
        <f t="shared" si="92"/>
        <v>0</v>
      </c>
      <c r="K90" s="318">
        <f t="shared" si="92"/>
        <v>0</v>
      </c>
      <c r="L90" s="318">
        <f t="shared" si="92"/>
        <v>0</v>
      </c>
      <c r="M90" s="318">
        <f t="shared" si="92"/>
        <v>0</v>
      </c>
      <c r="N90" s="318">
        <f t="shared" si="92"/>
        <v>0</v>
      </c>
      <c r="O90" s="318">
        <f t="shared" si="92"/>
        <v>0</v>
      </c>
      <c r="P90" s="318">
        <f t="shared" si="92"/>
        <v>0</v>
      </c>
      <c r="Q90" s="318">
        <f t="shared" si="92"/>
        <v>0</v>
      </c>
      <c r="R90" s="318">
        <f t="shared" si="92"/>
        <v>0</v>
      </c>
      <c r="S90" s="318">
        <f t="shared" si="92"/>
        <v>0</v>
      </c>
      <c r="T90" s="318">
        <f t="shared" si="92"/>
        <v>0</v>
      </c>
      <c r="U90" s="318">
        <f t="shared" si="92"/>
        <v>0</v>
      </c>
      <c r="V90" s="318">
        <f t="shared" si="92"/>
        <v>0</v>
      </c>
      <c r="W90" s="318">
        <f t="shared" si="92"/>
        <v>0</v>
      </c>
      <c r="X90" s="318">
        <f t="shared" si="92"/>
        <v>0</v>
      </c>
      <c r="Y90" s="318">
        <f t="shared" si="92"/>
        <v>0</v>
      </c>
      <c r="Z90" s="318">
        <f t="shared" si="92"/>
        <v>0</v>
      </c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  <c r="BE90" s="318"/>
      <c r="BF90" s="318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  <c r="BU90" s="318"/>
      <c r="BV90" s="318"/>
      <c r="BW90" s="318"/>
      <c r="BX90" s="318"/>
      <c r="BY90" s="318"/>
      <c r="BZ90" s="318"/>
      <c r="CA90" s="318"/>
      <c r="CB90" s="318"/>
      <c r="CC90" s="318"/>
      <c r="CD90" s="318"/>
      <c r="CE90" s="318"/>
      <c r="CF90" s="318"/>
      <c r="CG90" s="318"/>
      <c r="CH90" s="318"/>
      <c r="CI90" s="318"/>
      <c r="CJ90" s="318"/>
      <c r="CK90" s="318"/>
      <c r="CL90" s="318"/>
      <c r="CM90" s="318"/>
      <c r="CN90" s="318"/>
      <c r="CO90" s="318"/>
      <c r="CP90" s="318"/>
      <c r="CQ90" s="318"/>
      <c r="CR90" s="318"/>
      <c r="CS90" s="318"/>
      <c r="CT90" s="318"/>
      <c r="CU90" s="318"/>
      <c r="CV90" s="318"/>
      <c r="CW90" s="318"/>
      <c r="CX90" s="318"/>
      <c r="CY90" s="318"/>
      <c r="CZ90" s="318"/>
      <c r="DA90" s="318"/>
      <c r="DB90" s="318"/>
      <c r="DC90" s="318">
        <f>(DC84*DC87)/1000</f>
        <v>0</v>
      </c>
    </row>
    <row r="91" spans="2:107" ht="15" hidden="1" customHeight="1" x14ac:dyDescent="0.35">
      <c r="B91" s="299">
        <v>48</v>
      </c>
      <c r="C91" s="304" t="s">
        <v>127</v>
      </c>
      <c r="D91" s="304"/>
      <c r="E91" s="305" t="s">
        <v>71</v>
      </c>
      <c r="F91" s="317" t="s">
        <v>1066</v>
      </c>
      <c r="G91" s="319">
        <f>IF(OR(G41=0,G90=0),0,(G90-G41)/G41)</f>
        <v>0</v>
      </c>
      <c r="H91" s="320">
        <f t="shared" ref="H91:Z91" si="93">IF(OR(H43=0,H90=0),0,(H90-H43)/H43)</f>
        <v>0</v>
      </c>
      <c r="I91" s="320">
        <f t="shared" si="93"/>
        <v>0</v>
      </c>
      <c r="J91" s="320">
        <f t="shared" si="93"/>
        <v>0</v>
      </c>
      <c r="K91" s="320">
        <f t="shared" si="93"/>
        <v>0</v>
      </c>
      <c r="L91" s="320">
        <f t="shared" si="93"/>
        <v>0</v>
      </c>
      <c r="M91" s="320">
        <f t="shared" si="93"/>
        <v>0</v>
      </c>
      <c r="N91" s="320">
        <f t="shared" si="93"/>
        <v>0</v>
      </c>
      <c r="O91" s="320">
        <f t="shared" si="93"/>
        <v>0</v>
      </c>
      <c r="P91" s="320">
        <f t="shared" si="93"/>
        <v>0</v>
      </c>
      <c r="Q91" s="320">
        <f t="shared" si="93"/>
        <v>0</v>
      </c>
      <c r="R91" s="320">
        <f t="shared" si="93"/>
        <v>0</v>
      </c>
      <c r="S91" s="320">
        <f t="shared" si="93"/>
        <v>0</v>
      </c>
      <c r="T91" s="320">
        <f t="shared" si="93"/>
        <v>0</v>
      </c>
      <c r="U91" s="320">
        <f t="shared" si="93"/>
        <v>0</v>
      </c>
      <c r="V91" s="320">
        <f t="shared" si="93"/>
        <v>0</v>
      </c>
      <c r="W91" s="320">
        <f t="shared" si="93"/>
        <v>0</v>
      </c>
      <c r="X91" s="320">
        <f t="shared" si="93"/>
        <v>0</v>
      </c>
      <c r="Y91" s="320">
        <f t="shared" si="93"/>
        <v>0</v>
      </c>
      <c r="Z91" s="320">
        <f t="shared" si="93"/>
        <v>0</v>
      </c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  <c r="CF91" s="320"/>
      <c r="CG91" s="320"/>
      <c r="CH91" s="320"/>
      <c r="CI91" s="320"/>
      <c r="CJ91" s="320"/>
      <c r="CK91" s="32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/>
      <c r="DC91" s="320">
        <f>IF(OR(DC43=0,DC90=0),0,(DC90-DC43)/DC43)</f>
        <v>0</v>
      </c>
    </row>
    <row r="92" spans="2:107" ht="15" hidden="1" customHeight="1" x14ac:dyDescent="0.35">
      <c r="B92" s="299">
        <v>49</v>
      </c>
      <c r="C92" s="304" t="s">
        <v>62</v>
      </c>
      <c r="D92" s="304"/>
      <c r="E92" s="305" t="s">
        <v>5</v>
      </c>
      <c r="F92" s="317" t="s">
        <v>880</v>
      </c>
      <c r="G92" s="311">
        <f>SUM(H92:DC92)</f>
        <v>0</v>
      </c>
      <c r="H92" s="318">
        <f t="shared" ref="H92:Z92" si="94">H81*H89</f>
        <v>0</v>
      </c>
      <c r="I92" s="318">
        <f t="shared" si="94"/>
        <v>0</v>
      </c>
      <c r="J92" s="318">
        <f t="shared" si="94"/>
        <v>0</v>
      </c>
      <c r="K92" s="318">
        <f t="shared" si="94"/>
        <v>0</v>
      </c>
      <c r="L92" s="318">
        <f t="shared" si="94"/>
        <v>0</v>
      </c>
      <c r="M92" s="318">
        <f t="shared" si="94"/>
        <v>0</v>
      </c>
      <c r="N92" s="318">
        <f t="shared" si="94"/>
        <v>0</v>
      </c>
      <c r="O92" s="318">
        <f t="shared" si="94"/>
        <v>0</v>
      </c>
      <c r="P92" s="318">
        <f t="shared" si="94"/>
        <v>0</v>
      </c>
      <c r="Q92" s="318">
        <f t="shared" si="94"/>
        <v>0</v>
      </c>
      <c r="R92" s="318">
        <f t="shared" si="94"/>
        <v>0</v>
      </c>
      <c r="S92" s="318">
        <f t="shared" si="94"/>
        <v>0</v>
      </c>
      <c r="T92" s="318">
        <f t="shared" si="94"/>
        <v>0</v>
      </c>
      <c r="U92" s="318">
        <f t="shared" si="94"/>
        <v>0</v>
      </c>
      <c r="V92" s="318">
        <f t="shared" si="94"/>
        <v>0</v>
      </c>
      <c r="W92" s="318">
        <f t="shared" si="94"/>
        <v>0</v>
      </c>
      <c r="X92" s="318">
        <f t="shared" si="94"/>
        <v>0</v>
      </c>
      <c r="Y92" s="318">
        <f t="shared" si="94"/>
        <v>0</v>
      </c>
      <c r="Z92" s="318">
        <f t="shared" si="94"/>
        <v>0</v>
      </c>
      <c r="AA92" s="318"/>
      <c r="AB92" s="318"/>
      <c r="AC92" s="318"/>
      <c r="AD92" s="318"/>
      <c r="AE92" s="318"/>
      <c r="AF92" s="318"/>
      <c r="AG92" s="318"/>
      <c r="AH92" s="318"/>
      <c r="AI92" s="318"/>
      <c r="AJ92" s="318"/>
      <c r="AK92" s="318"/>
      <c r="AL92" s="318"/>
      <c r="AM92" s="318"/>
      <c r="AN92" s="318"/>
      <c r="AO92" s="318"/>
      <c r="AP92" s="318"/>
      <c r="AQ92" s="318"/>
      <c r="AR92" s="318"/>
      <c r="AS92" s="318"/>
      <c r="AT92" s="318"/>
      <c r="AU92" s="318"/>
      <c r="AV92" s="318"/>
      <c r="AW92" s="318"/>
      <c r="AX92" s="318"/>
      <c r="AY92" s="318"/>
      <c r="AZ92" s="318"/>
      <c r="BA92" s="318"/>
      <c r="BB92" s="318"/>
      <c r="BC92" s="318"/>
      <c r="BD92" s="318"/>
      <c r="BE92" s="318"/>
      <c r="BF92" s="318"/>
      <c r="BG92" s="318"/>
      <c r="BH92" s="318"/>
      <c r="BI92" s="318"/>
      <c r="BJ92" s="318"/>
      <c r="BK92" s="318"/>
      <c r="BL92" s="318"/>
      <c r="BM92" s="318"/>
      <c r="BN92" s="318"/>
      <c r="BO92" s="318"/>
      <c r="BP92" s="318"/>
      <c r="BQ92" s="318"/>
      <c r="BR92" s="318"/>
      <c r="BS92" s="318"/>
      <c r="BT92" s="318"/>
      <c r="BU92" s="318"/>
      <c r="BV92" s="318"/>
      <c r="BW92" s="318"/>
      <c r="BX92" s="318"/>
      <c r="BY92" s="318"/>
      <c r="BZ92" s="318"/>
      <c r="CA92" s="318"/>
      <c r="CB92" s="318"/>
      <c r="CC92" s="318"/>
      <c r="CD92" s="318"/>
      <c r="CE92" s="318"/>
      <c r="CF92" s="318"/>
      <c r="CG92" s="318"/>
      <c r="CH92" s="318"/>
      <c r="CI92" s="318"/>
      <c r="CJ92" s="318"/>
      <c r="CK92" s="318"/>
      <c r="CL92" s="318"/>
      <c r="CM92" s="318"/>
      <c r="CN92" s="318"/>
      <c r="CO92" s="318"/>
      <c r="CP92" s="318"/>
      <c r="CQ92" s="318"/>
      <c r="CR92" s="318"/>
      <c r="CS92" s="318"/>
      <c r="CT92" s="318"/>
      <c r="CU92" s="318"/>
      <c r="CV92" s="318"/>
      <c r="CW92" s="318"/>
      <c r="CX92" s="318"/>
      <c r="CY92" s="318"/>
      <c r="CZ92" s="318"/>
      <c r="DA92" s="318"/>
      <c r="DB92" s="318"/>
      <c r="DC92" s="318">
        <f>DC81*DC89</f>
        <v>0</v>
      </c>
    </row>
    <row r="93" spans="2:107" ht="15" hidden="1" customHeight="1" x14ac:dyDescent="0.35">
      <c r="B93" s="299">
        <v>50</v>
      </c>
      <c r="C93" s="304" t="s">
        <v>128</v>
      </c>
      <c r="D93" s="304"/>
      <c r="E93" s="305" t="s">
        <v>71</v>
      </c>
      <c r="F93" s="317" t="s">
        <v>1067</v>
      </c>
      <c r="G93" s="319">
        <f>IF(OR(G42=0,G92=0),0,(G92-G42)/G42)</f>
        <v>0</v>
      </c>
      <c r="H93" s="320">
        <f t="shared" ref="H93:Z93" si="95">IF(OR(H44=0,H92=0),0,(H92-H44)/H44)</f>
        <v>0</v>
      </c>
      <c r="I93" s="320">
        <f t="shared" si="95"/>
        <v>0</v>
      </c>
      <c r="J93" s="320">
        <f t="shared" si="95"/>
        <v>0</v>
      </c>
      <c r="K93" s="320">
        <f t="shared" si="95"/>
        <v>0</v>
      </c>
      <c r="L93" s="320">
        <f t="shared" si="95"/>
        <v>0</v>
      </c>
      <c r="M93" s="320">
        <f t="shared" si="95"/>
        <v>0</v>
      </c>
      <c r="N93" s="320">
        <f t="shared" si="95"/>
        <v>0</v>
      </c>
      <c r="O93" s="320">
        <f t="shared" si="95"/>
        <v>0</v>
      </c>
      <c r="P93" s="320">
        <f t="shared" si="95"/>
        <v>0</v>
      </c>
      <c r="Q93" s="320">
        <f t="shared" si="95"/>
        <v>0</v>
      </c>
      <c r="R93" s="320">
        <f t="shared" si="95"/>
        <v>0</v>
      </c>
      <c r="S93" s="320">
        <f t="shared" si="95"/>
        <v>0</v>
      </c>
      <c r="T93" s="320">
        <f t="shared" si="95"/>
        <v>0</v>
      </c>
      <c r="U93" s="320">
        <f t="shared" si="95"/>
        <v>0</v>
      </c>
      <c r="V93" s="320">
        <f t="shared" si="95"/>
        <v>0</v>
      </c>
      <c r="W93" s="320">
        <f t="shared" si="95"/>
        <v>0</v>
      </c>
      <c r="X93" s="320">
        <f t="shared" si="95"/>
        <v>0</v>
      </c>
      <c r="Y93" s="320">
        <f t="shared" si="95"/>
        <v>0</v>
      </c>
      <c r="Z93" s="320">
        <f t="shared" si="95"/>
        <v>0</v>
      </c>
      <c r="AA93" s="320"/>
      <c r="AB93" s="320"/>
      <c r="AC93" s="320"/>
      <c r="AD93" s="320"/>
      <c r="AE93" s="320"/>
      <c r="AF93" s="320"/>
      <c r="AG93" s="320"/>
      <c r="AH93" s="320"/>
      <c r="AI93" s="320"/>
      <c r="AJ93" s="320"/>
      <c r="AK93" s="320"/>
      <c r="AL93" s="320"/>
      <c r="AM93" s="320"/>
      <c r="AN93" s="320"/>
      <c r="AO93" s="320"/>
      <c r="AP93" s="320"/>
      <c r="AQ93" s="320"/>
      <c r="AR93" s="320"/>
      <c r="AS93" s="320"/>
      <c r="AT93" s="320"/>
      <c r="AU93" s="320"/>
      <c r="AV93" s="320"/>
      <c r="AW93" s="320"/>
      <c r="AX93" s="320"/>
      <c r="AY93" s="320"/>
      <c r="AZ93" s="320"/>
      <c r="BA93" s="320"/>
      <c r="BB93" s="320"/>
      <c r="BC93" s="320"/>
      <c r="BD93" s="320"/>
      <c r="BE93" s="320"/>
      <c r="BF93" s="320"/>
      <c r="BG93" s="320"/>
      <c r="BH93" s="320"/>
      <c r="BI93" s="320"/>
      <c r="BJ93" s="320"/>
      <c r="BK93" s="320"/>
      <c r="BL93" s="320"/>
      <c r="BM93" s="320"/>
      <c r="BN93" s="320"/>
      <c r="BO93" s="320"/>
      <c r="BP93" s="320"/>
      <c r="BQ93" s="320"/>
      <c r="BR93" s="320"/>
      <c r="BS93" s="320"/>
      <c r="BT93" s="320"/>
      <c r="BU93" s="320"/>
      <c r="BV93" s="320"/>
      <c r="BW93" s="320"/>
      <c r="BX93" s="320"/>
      <c r="BY93" s="320"/>
      <c r="BZ93" s="320"/>
      <c r="CA93" s="320"/>
      <c r="CB93" s="320"/>
      <c r="CC93" s="320"/>
      <c r="CD93" s="320"/>
      <c r="CE93" s="320"/>
      <c r="CF93" s="320"/>
      <c r="CG93" s="320"/>
      <c r="CH93" s="320"/>
      <c r="CI93" s="320"/>
      <c r="CJ93" s="320"/>
      <c r="CK93" s="320"/>
      <c r="CL93" s="320"/>
      <c r="CM93" s="320"/>
      <c r="CN93" s="320"/>
      <c r="CO93" s="320"/>
      <c r="CP93" s="320"/>
      <c r="CQ93" s="320"/>
      <c r="CR93" s="320"/>
      <c r="CS93" s="320"/>
      <c r="CT93" s="320"/>
      <c r="CU93" s="320"/>
      <c r="CV93" s="320"/>
      <c r="CW93" s="320"/>
      <c r="CX93" s="320"/>
      <c r="CY93" s="320"/>
      <c r="CZ93" s="320"/>
      <c r="DA93" s="320"/>
      <c r="DB93" s="320"/>
      <c r="DC93" s="320">
        <f>IF(OR(DC44=0,DC92=0),0,(DC92-DC44)/DC44)</f>
        <v>0</v>
      </c>
    </row>
    <row r="94" spans="2:107" hidden="1" x14ac:dyDescent="0.35"/>
    <row r="95" spans="2:107" ht="15" hidden="1" customHeight="1" x14ac:dyDescent="0.35">
      <c r="B95" s="774" t="s">
        <v>976</v>
      </c>
      <c r="C95" s="775"/>
      <c r="D95" s="775"/>
      <c r="E95" s="775"/>
      <c r="F95" s="775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  <c r="BY95" s="298"/>
      <c r="BZ95" s="298"/>
      <c r="CA95" s="298"/>
      <c r="CB95" s="298"/>
      <c r="CC95" s="298"/>
      <c r="CD95" s="298"/>
      <c r="CE95" s="298"/>
      <c r="CF95" s="298"/>
      <c r="CG95" s="298"/>
      <c r="CH95" s="298"/>
      <c r="CI95" s="298"/>
      <c r="CJ95" s="298"/>
      <c r="CK95" s="298"/>
      <c r="CL95" s="298"/>
      <c r="CM95" s="298"/>
      <c r="CN95" s="298"/>
      <c r="CO95" s="298"/>
      <c r="CP95" s="298"/>
      <c r="CQ95" s="298"/>
      <c r="CR95" s="298"/>
      <c r="CS95" s="298"/>
      <c r="CT95" s="298"/>
      <c r="CU95" s="298"/>
      <c r="CV95" s="298"/>
      <c r="CW95" s="298"/>
      <c r="CX95" s="298"/>
      <c r="CY95" s="298"/>
      <c r="CZ95" s="298"/>
      <c r="DA95" s="298"/>
      <c r="DB95" s="298"/>
      <c r="DC95" s="298"/>
    </row>
    <row r="96" spans="2:107" s="110" customFormat="1" ht="15" hidden="1" customHeight="1" x14ac:dyDescent="0.35">
      <c r="B96" s="299"/>
      <c r="C96" s="300"/>
      <c r="D96" s="300"/>
      <c r="E96" s="300"/>
      <c r="F96" s="301"/>
      <c r="G96" s="302" t="s">
        <v>51</v>
      </c>
      <c r="H96" s="303" t="s">
        <v>591</v>
      </c>
      <c r="I96" s="303" t="s">
        <v>592</v>
      </c>
      <c r="J96" s="303" t="s">
        <v>593</v>
      </c>
      <c r="K96" s="303" t="s">
        <v>594</v>
      </c>
      <c r="L96" s="303" t="s">
        <v>595</v>
      </c>
      <c r="M96" s="303" t="s">
        <v>596</v>
      </c>
      <c r="N96" s="303" t="s">
        <v>597</v>
      </c>
      <c r="O96" s="303" t="s">
        <v>598</v>
      </c>
      <c r="P96" s="303" t="s">
        <v>599</v>
      </c>
      <c r="Q96" s="303" t="s">
        <v>600</v>
      </c>
      <c r="R96" s="303" t="s">
        <v>601</v>
      </c>
      <c r="S96" s="303" t="s">
        <v>602</v>
      </c>
      <c r="T96" s="303" t="s">
        <v>603</v>
      </c>
      <c r="U96" s="303" t="s">
        <v>604</v>
      </c>
      <c r="V96" s="303" t="s">
        <v>605</v>
      </c>
      <c r="W96" s="303" t="s">
        <v>606</v>
      </c>
      <c r="X96" s="303" t="s">
        <v>607</v>
      </c>
      <c r="Y96" s="303" t="s">
        <v>608</v>
      </c>
      <c r="Z96" s="303" t="s">
        <v>609</v>
      </c>
      <c r="AA96" s="303"/>
      <c r="AB96" s="303"/>
      <c r="AC96" s="303"/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3"/>
      <c r="AS96" s="303"/>
      <c r="AT96" s="303"/>
      <c r="AU96" s="303"/>
      <c r="AV96" s="303"/>
      <c r="AW96" s="303"/>
      <c r="AX96" s="303"/>
      <c r="AY96" s="303"/>
      <c r="AZ96" s="303"/>
      <c r="BA96" s="303"/>
      <c r="BB96" s="303"/>
      <c r="BC96" s="303"/>
      <c r="BD96" s="303"/>
      <c r="BE96" s="303"/>
      <c r="BF96" s="303"/>
      <c r="BG96" s="303"/>
      <c r="BH96" s="303"/>
      <c r="BI96" s="303"/>
      <c r="BJ96" s="303"/>
      <c r="BK96" s="303"/>
      <c r="BL96" s="303"/>
      <c r="BM96" s="303"/>
      <c r="BN96" s="303"/>
      <c r="BO96" s="303"/>
      <c r="BP96" s="303"/>
      <c r="BQ96" s="303"/>
      <c r="BR96" s="303"/>
      <c r="BS96" s="303"/>
      <c r="BT96" s="303"/>
      <c r="BU96" s="303"/>
      <c r="BV96" s="303"/>
      <c r="BW96" s="303"/>
      <c r="BX96" s="303"/>
      <c r="BY96" s="303"/>
      <c r="BZ96" s="303"/>
      <c r="CA96" s="303"/>
      <c r="CB96" s="303"/>
      <c r="CC96" s="303"/>
      <c r="CD96" s="303"/>
      <c r="CE96" s="303"/>
      <c r="CF96" s="303"/>
      <c r="CG96" s="303"/>
      <c r="CH96" s="303"/>
      <c r="CI96" s="303"/>
      <c r="CJ96" s="303"/>
      <c r="CK96" s="303"/>
      <c r="CL96" s="303"/>
      <c r="CM96" s="303"/>
      <c r="CN96" s="303"/>
      <c r="CO96" s="303"/>
      <c r="CP96" s="303"/>
      <c r="CQ96" s="303"/>
      <c r="CR96" s="303"/>
      <c r="CS96" s="303"/>
      <c r="CT96" s="303"/>
      <c r="CU96" s="303"/>
      <c r="CV96" s="303"/>
      <c r="CW96" s="303"/>
      <c r="CX96" s="303"/>
      <c r="CY96" s="303"/>
      <c r="CZ96" s="303"/>
      <c r="DA96" s="303"/>
      <c r="DB96" s="303"/>
      <c r="DC96" s="303" t="s">
        <v>610</v>
      </c>
    </row>
    <row r="97" spans="2:107" ht="15" hidden="1" customHeight="1" x14ac:dyDescent="0.35">
      <c r="B97" s="299">
        <v>51</v>
      </c>
      <c r="C97" s="321" t="s">
        <v>70</v>
      </c>
      <c r="D97" s="321"/>
      <c r="E97" s="322" t="s">
        <v>5</v>
      </c>
      <c r="F97" s="317" t="s">
        <v>887</v>
      </c>
      <c r="G97" s="311">
        <f>SUM(H97:DC97)</f>
        <v>0</v>
      </c>
      <c r="H97" s="312">
        <f t="shared" ref="H97:Z97" si="96">H73-H92</f>
        <v>0</v>
      </c>
      <c r="I97" s="312">
        <f t="shared" si="96"/>
        <v>0</v>
      </c>
      <c r="J97" s="312">
        <f t="shared" si="96"/>
        <v>0</v>
      </c>
      <c r="K97" s="312">
        <f t="shared" si="96"/>
        <v>0</v>
      </c>
      <c r="L97" s="312">
        <f t="shared" si="96"/>
        <v>0</v>
      </c>
      <c r="M97" s="312">
        <f t="shared" si="96"/>
        <v>0</v>
      </c>
      <c r="N97" s="312">
        <f t="shared" si="96"/>
        <v>0</v>
      </c>
      <c r="O97" s="312">
        <f t="shared" si="96"/>
        <v>0</v>
      </c>
      <c r="P97" s="312">
        <f t="shared" si="96"/>
        <v>0</v>
      </c>
      <c r="Q97" s="312">
        <f t="shared" si="96"/>
        <v>0</v>
      </c>
      <c r="R97" s="312">
        <f t="shared" si="96"/>
        <v>0</v>
      </c>
      <c r="S97" s="312">
        <f t="shared" si="96"/>
        <v>0</v>
      </c>
      <c r="T97" s="312">
        <f t="shared" si="96"/>
        <v>0</v>
      </c>
      <c r="U97" s="312">
        <f t="shared" si="96"/>
        <v>0</v>
      </c>
      <c r="V97" s="312">
        <f t="shared" si="96"/>
        <v>0</v>
      </c>
      <c r="W97" s="312">
        <f t="shared" si="96"/>
        <v>0</v>
      </c>
      <c r="X97" s="312">
        <f t="shared" si="96"/>
        <v>0</v>
      </c>
      <c r="Y97" s="312">
        <f t="shared" si="96"/>
        <v>0</v>
      </c>
      <c r="Z97" s="312">
        <f t="shared" si="96"/>
        <v>0</v>
      </c>
      <c r="AA97" s="312"/>
      <c r="AB97" s="312"/>
      <c r="AC97" s="312"/>
      <c r="AD97" s="312"/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312"/>
      <c r="BG97" s="312"/>
      <c r="BH97" s="312"/>
      <c r="BI97" s="312"/>
      <c r="BJ97" s="312"/>
      <c r="BK97" s="312"/>
      <c r="BL97" s="312"/>
      <c r="BM97" s="312"/>
      <c r="BN97" s="312"/>
      <c r="BO97" s="312"/>
      <c r="BP97" s="312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2"/>
      <c r="CW97" s="312"/>
      <c r="CX97" s="312"/>
      <c r="CY97" s="312"/>
      <c r="CZ97" s="312"/>
      <c r="DA97" s="312"/>
      <c r="DB97" s="312"/>
      <c r="DC97" s="312">
        <f>DC73-DC92</f>
        <v>0</v>
      </c>
    </row>
    <row r="98" spans="2:107" ht="15" hidden="1" customHeight="1" x14ac:dyDescent="0.35">
      <c r="B98" s="299">
        <v>52</v>
      </c>
      <c r="C98" s="323" t="s">
        <v>124</v>
      </c>
      <c r="D98" s="324">
        <f>D47</f>
        <v>1835.19</v>
      </c>
      <c r="E98" s="316" t="s">
        <v>71</v>
      </c>
      <c r="F98" s="317" t="s">
        <v>888</v>
      </c>
      <c r="G98" s="319">
        <f t="shared" ref="G98:Z98" si="97">IF(G73=0,0,G97/G73)</f>
        <v>0</v>
      </c>
      <c r="H98" s="320">
        <f t="shared" si="97"/>
        <v>0</v>
      </c>
      <c r="I98" s="320">
        <f t="shared" si="97"/>
        <v>0</v>
      </c>
      <c r="J98" s="320">
        <f t="shared" si="97"/>
        <v>0</v>
      </c>
      <c r="K98" s="320">
        <f t="shared" si="97"/>
        <v>0</v>
      </c>
      <c r="L98" s="320">
        <f t="shared" si="97"/>
        <v>0</v>
      </c>
      <c r="M98" s="320">
        <f t="shared" si="97"/>
        <v>0</v>
      </c>
      <c r="N98" s="320">
        <f t="shared" si="97"/>
        <v>0</v>
      </c>
      <c r="O98" s="320">
        <f t="shared" si="97"/>
        <v>0</v>
      </c>
      <c r="P98" s="320">
        <f t="shared" si="97"/>
        <v>0</v>
      </c>
      <c r="Q98" s="320">
        <f t="shared" si="97"/>
        <v>0</v>
      </c>
      <c r="R98" s="320">
        <f t="shared" si="97"/>
        <v>0</v>
      </c>
      <c r="S98" s="320">
        <f t="shared" si="97"/>
        <v>0</v>
      </c>
      <c r="T98" s="320">
        <f t="shared" si="97"/>
        <v>0</v>
      </c>
      <c r="U98" s="320">
        <f t="shared" si="97"/>
        <v>0</v>
      </c>
      <c r="V98" s="320">
        <f t="shared" si="97"/>
        <v>0</v>
      </c>
      <c r="W98" s="320">
        <f t="shared" si="97"/>
        <v>0</v>
      </c>
      <c r="X98" s="320">
        <f t="shared" si="97"/>
        <v>0</v>
      </c>
      <c r="Y98" s="320">
        <f t="shared" si="97"/>
        <v>0</v>
      </c>
      <c r="Z98" s="320">
        <f t="shared" si="97"/>
        <v>0</v>
      </c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  <c r="CF98" s="320"/>
      <c r="CG98" s="320"/>
      <c r="CH98" s="320"/>
      <c r="CI98" s="320"/>
      <c r="CJ98" s="320"/>
      <c r="CK98" s="320"/>
      <c r="CL98" s="320"/>
      <c r="CM98" s="320"/>
      <c r="CN98" s="320"/>
      <c r="CO98" s="320"/>
      <c r="CP98" s="320"/>
      <c r="CQ98" s="320"/>
      <c r="CR98" s="320"/>
      <c r="CS98" s="320"/>
      <c r="CT98" s="320"/>
      <c r="CU98" s="320"/>
      <c r="CV98" s="320"/>
      <c r="CW98" s="320"/>
      <c r="CX98" s="320"/>
      <c r="CY98" s="320"/>
      <c r="CZ98" s="320"/>
      <c r="DA98" s="320"/>
      <c r="DB98" s="320"/>
      <c r="DC98" s="320">
        <f>IF(DC73=0,0,DC97/DC73)</f>
        <v>0</v>
      </c>
    </row>
    <row r="99" spans="2:107" ht="15" hidden="1" customHeight="1" x14ac:dyDescent="0.35">
      <c r="B99" s="299">
        <v>53</v>
      </c>
      <c r="C99" s="321" t="s">
        <v>72</v>
      </c>
      <c r="D99" s="321"/>
      <c r="E99" s="322" t="s">
        <v>4</v>
      </c>
      <c r="F99" s="317" t="s">
        <v>889</v>
      </c>
      <c r="G99" s="311">
        <f>SUM(H99:DC99)</f>
        <v>0</v>
      </c>
      <c r="H99" s="312">
        <f t="shared" ref="H99:Z99" si="98">H71-H90</f>
        <v>0</v>
      </c>
      <c r="I99" s="312">
        <f t="shared" si="98"/>
        <v>0</v>
      </c>
      <c r="J99" s="312">
        <f t="shared" si="98"/>
        <v>0</v>
      </c>
      <c r="K99" s="312">
        <f t="shared" si="98"/>
        <v>0</v>
      </c>
      <c r="L99" s="312">
        <f t="shared" si="98"/>
        <v>0</v>
      </c>
      <c r="M99" s="312">
        <f t="shared" si="98"/>
        <v>0</v>
      </c>
      <c r="N99" s="312">
        <f t="shared" si="98"/>
        <v>0</v>
      </c>
      <c r="O99" s="312">
        <f t="shared" si="98"/>
        <v>0</v>
      </c>
      <c r="P99" s="312">
        <f t="shared" si="98"/>
        <v>0</v>
      </c>
      <c r="Q99" s="312">
        <f t="shared" si="98"/>
        <v>0</v>
      </c>
      <c r="R99" s="312">
        <f t="shared" si="98"/>
        <v>0</v>
      </c>
      <c r="S99" s="312">
        <f t="shared" si="98"/>
        <v>0</v>
      </c>
      <c r="T99" s="312">
        <f t="shared" si="98"/>
        <v>0</v>
      </c>
      <c r="U99" s="312">
        <f t="shared" si="98"/>
        <v>0</v>
      </c>
      <c r="V99" s="312">
        <f t="shared" si="98"/>
        <v>0</v>
      </c>
      <c r="W99" s="312">
        <f t="shared" si="98"/>
        <v>0</v>
      </c>
      <c r="X99" s="312">
        <f t="shared" si="98"/>
        <v>0</v>
      </c>
      <c r="Y99" s="312">
        <f t="shared" si="98"/>
        <v>0</v>
      </c>
      <c r="Z99" s="312">
        <f t="shared" si="98"/>
        <v>0</v>
      </c>
      <c r="AA99" s="312"/>
      <c r="AB99" s="312"/>
      <c r="AC99" s="312"/>
      <c r="AD99" s="312"/>
      <c r="AE99" s="312"/>
      <c r="AF99" s="312"/>
      <c r="AG99" s="312"/>
      <c r="AH99" s="312"/>
      <c r="AI99" s="312"/>
      <c r="AJ99" s="312"/>
      <c r="AK99" s="312"/>
      <c r="AL99" s="312"/>
      <c r="AM99" s="312"/>
      <c r="AN99" s="312"/>
      <c r="AO99" s="312"/>
      <c r="AP99" s="312"/>
      <c r="AQ99" s="312"/>
      <c r="AR99" s="312"/>
      <c r="AS99" s="312"/>
      <c r="AT99" s="312"/>
      <c r="AU99" s="312"/>
      <c r="AV99" s="312"/>
      <c r="AW99" s="312"/>
      <c r="AX99" s="312"/>
      <c r="AY99" s="312"/>
      <c r="AZ99" s="312"/>
      <c r="BA99" s="312"/>
      <c r="BB99" s="312"/>
      <c r="BC99" s="312"/>
      <c r="BD99" s="312"/>
      <c r="BE99" s="312"/>
      <c r="BF99" s="312"/>
      <c r="BG99" s="312"/>
      <c r="BH99" s="312"/>
      <c r="BI99" s="312"/>
      <c r="BJ99" s="312"/>
      <c r="BK99" s="312"/>
      <c r="BL99" s="312"/>
      <c r="BM99" s="312"/>
      <c r="BN99" s="312"/>
      <c r="BO99" s="312"/>
      <c r="BP99" s="312"/>
      <c r="BQ99" s="312"/>
      <c r="BR99" s="312"/>
      <c r="BS99" s="312"/>
      <c r="BT99" s="312"/>
      <c r="BU99" s="312"/>
      <c r="BV99" s="312"/>
      <c r="BW99" s="312"/>
      <c r="BX99" s="312"/>
      <c r="BY99" s="312"/>
      <c r="BZ99" s="312"/>
      <c r="CA99" s="312"/>
      <c r="CB99" s="312"/>
      <c r="CC99" s="312"/>
      <c r="CD99" s="312"/>
      <c r="CE99" s="312"/>
      <c r="CF99" s="312"/>
      <c r="CG99" s="312"/>
      <c r="CH99" s="312"/>
      <c r="CI99" s="312"/>
      <c r="CJ99" s="312"/>
      <c r="CK99" s="312"/>
      <c r="CL99" s="312"/>
      <c r="CM99" s="312"/>
      <c r="CN99" s="312"/>
      <c r="CO99" s="312"/>
      <c r="CP99" s="312"/>
      <c r="CQ99" s="312"/>
      <c r="CR99" s="312"/>
      <c r="CS99" s="312"/>
      <c r="CT99" s="312"/>
      <c r="CU99" s="312"/>
      <c r="CV99" s="312"/>
      <c r="CW99" s="312"/>
      <c r="CX99" s="312"/>
      <c r="CY99" s="312"/>
      <c r="CZ99" s="312"/>
      <c r="DA99" s="312"/>
      <c r="DB99" s="312"/>
      <c r="DC99" s="312">
        <f>DC71-DC90</f>
        <v>0</v>
      </c>
    </row>
    <row r="100" spans="2:107" ht="15" hidden="1" customHeight="1" x14ac:dyDescent="0.35">
      <c r="B100" s="299">
        <v>54</v>
      </c>
      <c r="C100" s="323" t="s">
        <v>123</v>
      </c>
      <c r="D100" s="324">
        <f>D49</f>
        <v>659.31</v>
      </c>
      <c r="E100" s="316" t="s">
        <v>71</v>
      </c>
      <c r="F100" s="317" t="s">
        <v>890</v>
      </c>
      <c r="G100" s="325">
        <f t="shared" ref="G100:Z100" si="99">IF(G71=0,0,G99/G71)</f>
        <v>0</v>
      </c>
      <c r="H100" s="320">
        <f t="shared" si="99"/>
        <v>0</v>
      </c>
      <c r="I100" s="320">
        <f t="shared" si="99"/>
        <v>0</v>
      </c>
      <c r="J100" s="320">
        <f t="shared" si="99"/>
        <v>0</v>
      </c>
      <c r="K100" s="320">
        <f t="shared" si="99"/>
        <v>0</v>
      </c>
      <c r="L100" s="320">
        <f t="shared" si="99"/>
        <v>0</v>
      </c>
      <c r="M100" s="320">
        <f t="shared" si="99"/>
        <v>0</v>
      </c>
      <c r="N100" s="320">
        <f t="shared" si="99"/>
        <v>0</v>
      </c>
      <c r="O100" s="320">
        <f t="shared" si="99"/>
        <v>0</v>
      </c>
      <c r="P100" s="320">
        <f t="shared" si="99"/>
        <v>0</v>
      </c>
      <c r="Q100" s="320">
        <f t="shared" si="99"/>
        <v>0</v>
      </c>
      <c r="R100" s="320">
        <f t="shared" si="99"/>
        <v>0</v>
      </c>
      <c r="S100" s="320">
        <f t="shared" si="99"/>
        <v>0</v>
      </c>
      <c r="T100" s="320">
        <f t="shared" si="99"/>
        <v>0</v>
      </c>
      <c r="U100" s="320">
        <f t="shared" si="99"/>
        <v>0</v>
      </c>
      <c r="V100" s="320">
        <f t="shared" si="99"/>
        <v>0</v>
      </c>
      <c r="W100" s="320">
        <f t="shared" si="99"/>
        <v>0</v>
      </c>
      <c r="X100" s="320">
        <f t="shared" si="99"/>
        <v>0</v>
      </c>
      <c r="Y100" s="320">
        <f t="shared" si="99"/>
        <v>0</v>
      </c>
      <c r="Z100" s="320">
        <f t="shared" si="99"/>
        <v>0</v>
      </c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  <c r="BL100" s="320"/>
      <c r="BM100" s="320"/>
      <c r="BN100" s="320"/>
      <c r="BO100" s="320"/>
      <c r="BP100" s="320"/>
      <c r="BQ100" s="320"/>
      <c r="BR100" s="320"/>
      <c r="BS100" s="320"/>
      <c r="BT100" s="320"/>
      <c r="BU100" s="320"/>
      <c r="BV100" s="320"/>
      <c r="BW100" s="320"/>
      <c r="BX100" s="320"/>
      <c r="BY100" s="320"/>
      <c r="BZ100" s="320"/>
      <c r="CA100" s="320"/>
      <c r="CB100" s="320"/>
      <c r="CC100" s="320"/>
      <c r="CD100" s="320"/>
      <c r="CE100" s="320"/>
      <c r="CF100" s="320"/>
      <c r="CG100" s="320"/>
      <c r="CH100" s="320"/>
      <c r="CI100" s="320"/>
      <c r="CJ100" s="320"/>
      <c r="CK100" s="320"/>
      <c r="CL100" s="320"/>
      <c r="CM100" s="320"/>
      <c r="CN100" s="320"/>
      <c r="CO100" s="320"/>
      <c r="CP100" s="320"/>
      <c r="CQ100" s="320"/>
      <c r="CR100" s="320"/>
      <c r="CS100" s="320"/>
      <c r="CT100" s="320"/>
      <c r="CU100" s="320"/>
      <c r="CV100" s="320"/>
      <c r="CW100" s="320"/>
      <c r="CX100" s="320"/>
      <c r="CY100" s="320"/>
      <c r="CZ100" s="320"/>
      <c r="DA100" s="320"/>
      <c r="DB100" s="320"/>
      <c r="DC100" s="320">
        <f>IF(DC71=0,0,DC99/DC71)</f>
        <v>0</v>
      </c>
    </row>
    <row r="101" spans="2:107" ht="15" hidden="1" customHeight="1" x14ac:dyDescent="0.35">
      <c r="B101" s="326"/>
      <c r="C101" s="327" t="s">
        <v>944</v>
      </c>
      <c r="D101" s="327"/>
      <c r="E101" s="328" t="s">
        <v>125</v>
      </c>
      <c r="F101" s="329" t="s">
        <v>942</v>
      </c>
      <c r="G101" s="330">
        <f>SUM(H101:DC101)</f>
        <v>0</v>
      </c>
      <c r="H101" s="331">
        <f t="shared" ref="H101:Z101" si="100">H97*$D$98+H99*$D$100</f>
        <v>0</v>
      </c>
      <c r="I101" s="331">
        <f t="shared" si="100"/>
        <v>0</v>
      </c>
      <c r="J101" s="331">
        <f t="shared" si="100"/>
        <v>0</v>
      </c>
      <c r="K101" s="331">
        <f t="shared" si="100"/>
        <v>0</v>
      </c>
      <c r="L101" s="331">
        <f t="shared" si="100"/>
        <v>0</v>
      </c>
      <c r="M101" s="331">
        <f t="shared" si="100"/>
        <v>0</v>
      </c>
      <c r="N101" s="331">
        <f t="shared" si="100"/>
        <v>0</v>
      </c>
      <c r="O101" s="331">
        <f t="shared" si="100"/>
        <v>0</v>
      </c>
      <c r="P101" s="331">
        <f t="shared" si="100"/>
        <v>0</v>
      </c>
      <c r="Q101" s="331">
        <f t="shared" si="100"/>
        <v>0</v>
      </c>
      <c r="R101" s="331">
        <f t="shared" si="100"/>
        <v>0</v>
      </c>
      <c r="S101" s="331">
        <f t="shared" si="100"/>
        <v>0</v>
      </c>
      <c r="T101" s="331">
        <f t="shared" si="100"/>
        <v>0</v>
      </c>
      <c r="U101" s="331">
        <f t="shared" si="100"/>
        <v>0</v>
      </c>
      <c r="V101" s="331">
        <f t="shared" si="100"/>
        <v>0</v>
      </c>
      <c r="W101" s="331">
        <f t="shared" si="100"/>
        <v>0</v>
      </c>
      <c r="X101" s="331">
        <f t="shared" si="100"/>
        <v>0</v>
      </c>
      <c r="Y101" s="331">
        <f t="shared" si="100"/>
        <v>0</v>
      </c>
      <c r="Z101" s="331">
        <f t="shared" si="100"/>
        <v>0</v>
      </c>
      <c r="AA101" s="331"/>
      <c r="AB101" s="331"/>
      <c r="AC101" s="331"/>
      <c r="AD101" s="331"/>
      <c r="AE101" s="331"/>
      <c r="AF101" s="331"/>
      <c r="AG101" s="331"/>
      <c r="AH101" s="331"/>
      <c r="AI101" s="331"/>
      <c r="AJ101" s="331"/>
      <c r="AK101" s="331"/>
      <c r="AL101" s="331"/>
      <c r="AM101" s="331"/>
      <c r="AN101" s="331"/>
      <c r="AO101" s="331"/>
      <c r="AP101" s="331"/>
      <c r="AQ101" s="331"/>
      <c r="AR101" s="331"/>
      <c r="AS101" s="331"/>
      <c r="AT101" s="331"/>
      <c r="AU101" s="331"/>
      <c r="AV101" s="331"/>
      <c r="AW101" s="331"/>
      <c r="AX101" s="331"/>
      <c r="AY101" s="331"/>
      <c r="AZ101" s="331"/>
      <c r="BA101" s="331"/>
      <c r="BB101" s="331"/>
      <c r="BC101" s="331"/>
      <c r="BD101" s="331"/>
      <c r="BE101" s="331"/>
      <c r="BF101" s="331"/>
      <c r="BG101" s="331"/>
      <c r="BH101" s="331"/>
      <c r="BI101" s="331"/>
      <c r="BJ101" s="331"/>
      <c r="BK101" s="331"/>
      <c r="BL101" s="331"/>
      <c r="BM101" s="331"/>
      <c r="BN101" s="331"/>
      <c r="BO101" s="331"/>
      <c r="BP101" s="331"/>
      <c r="BQ101" s="331"/>
      <c r="BR101" s="331"/>
      <c r="BS101" s="331"/>
      <c r="BT101" s="331"/>
      <c r="BU101" s="331"/>
      <c r="BV101" s="331"/>
      <c r="BW101" s="331"/>
      <c r="BX101" s="331"/>
      <c r="BY101" s="331"/>
      <c r="BZ101" s="331"/>
      <c r="CA101" s="331"/>
      <c r="CB101" s="331"/>
      <c r="CC101" s="331"/>
      <c r="CD101" s="331"/>
      <c r="CE101" s="331"/>
      <c r="CF101" s="331"/>
      <c r="CG101" s="331"/>
      <c r="CH101" s="331"/>
      <c r="CI101" s="331"/>
      <c r="CJ101" s="331"/>
      <c r="CK101" s="331"/>
      <c r="CL101" s="331"/>
      <c r="CM101" s="331"/>
      <c r="CN101" s="331"/>
      <c r="CO101" s="331"/>
      <c r="CP101" s="331"/>
      <c r="CQ101" s="331"/>
      <c r="CR101" s="331"/>
      <c r="CS101" s="331"/>
      <c r="CT101" s="331"/>
      <c r="CU101" s="331"/>
      <c r="CV101" s="331"/>
      <c r="CW101" s="331"/>
      <c r="CX101" s="331"/>
      <c r="CY101" s="331"/>
      <c r="CZ101" s="331"/>
      <c r="DA101" s="331"/>
      <c r="DB101" s="331"/>
      <c r="DC101" s="331">
        <f>DC97*$D$98+DC99*$D$100</f>
        <v>0</v>
      </c>
    </row>
    <row r="102" spans="2:107" ht="15" hidden="1" customHeight="1" x14ac:dyDescent="0.35">
      <c r="H102" s="332"/>
      <c r="I102" s="332"/>
    </row>
    <row r="103" spans="2:107" ht="15" hidden="1" customHeight="1" x14ac:dyDescent="0.45">
      <c r="E103" s="247" t="s">
        <v>1251</v>
      </c>
      <c r="F103" s="248"/>
      <c r="G103" s="249">
        <f>RCB!$G$30</f>
        <v>0</v>
      </c>
      <c r="H103" s="332"/>
      <c r="I103" s="247" t="s">
        <v>1252</v>
      </c>
      <c r="J103" s="248"/>
      <c r="K103" s="249">
        <f>RCB!$J$30</f>
        <v>0</v>
      </c>
    </row>
    <row r="104" spans="2:107" ht="15" hidden="1" customHeight="1" x14ac:dyDescent="0.45">
      <c r="E104" s="247" t="s">
        <v>1231</v>
      </c>
      <c r="F104" s="248"/>
      <c r="G104" s="249">
        <f>RCB!$H$29</f>
        <v>0</v>
      </c>
      <c r="H104" s="332"/>
      <c r="I104" s="247" t="s">
        <v>1230</v>
      </c>
      <c r="J104" s="248"/>
      <c r="K104" s="249">
        <f>RCB!$K$29</f>
        <v>0</v>
      </c>
    </row>
    <row r="105" spans="2:107" ht="15" hidden="1" customHeight="1" x14ac:dyDescent="0.35">
      <c r="H105" s="332"/>
      <c r="I105" s="332"/>
    </row>
    <row r="106" spans="2:107" hidden="1" x14ac:dyDescent="0.35"/>
  </sheetData>
  <sheetProtection algorithmName="SHA-512" hashValue="ofSKNE+rHp7YL4i7iV8lHRqEVKyhcGlzA8BPCAJVAxpJX6Hl3zqQKs6Mo+jAQR/Q82s0kFtYttnFSRgK1yOqYA==" saltValue="HAre0Fn4UJIoZZDlcnUl5w==" spinCount="100000" sheet="1" objects="1" scenarios="1"/>
  <mergeCells count="20">
    <mergeCell ref="B61:B62"/>
    <mergeCell ref="B63:B65"/>
    <mergeCell ref="B36:B40"/>
    <mergeCell ref="B44:F44"/>
    <mergeCell ref="B10:B11"/>
    <mergeCell ref="B31:B32"/>
    <mergeCell ref="B57:F57"/>
    <mergeCell ref="B2:F2"/>
    <mergeCell ref="B12:B14"/>
    <mergeCell ref="B15:B19"/>
    <mergeCell ref="B23:F23"/>
    <mergeCell ref="B33:B35"/>
    <mergeCell ref="B95:F95"/>
    <mergeCell ref="B66:B68"/>
    <mergeCell ref="B69:B70"/>
    <mergeCell ref="B85:B87"/>
    <mergeCell ref="B88:B89"/>
    <mergeCell ref="B80:B81"/>
    <mergeCell ref="B82:B84"/>
    <mergeCell ref="B76:F76"/>
  </mergeCells>
  <phoneticPr fontId="28" type="noConversion"/>
  <conditionalFormatting sqref="G5:G21 G26:G42 G59:G74 G78:G93 G97:G101">
    <cfRule type="expression" dxfId="61" priority="16">
      <formula>G5="ERRO"</formula>
    </cfRule>
  </conditionalFormatting>
  <conditionalFormatting sqref="G46:G52">
    <cfRule type="expression" dxfId="60" priority="1">
      <formula>G46="ERRO"</formula>
    </cfRule>
  </conditionalFormatting>
  <conditionalFormatting sqref="G54:G55">
    <cfRule type="expression" dxfId="59" priority="14">
      <formula>AND(G54&lt;=#REF!,G54&gt;0)</formula>
    </cfRule>
    <cfRule type="expression" dxfId="58" priority="15">
      <formula>OR(G54&gt;#REF!,G54&lt;0)</formula>
    </cfRule>
  </conditionalFormatting>
  <conditionalFormatting sqref="G103:G104">
    <cfRule type="expression" dxfId="57" priority="12">
      <formula>AND(G103&lt;=#REF!,G103&gt;0)</formula>
    </cfRule>
    <cfRule type="expression" dxfId="56" priority="13">
      <formula>OR(G103&gt;#REF!,G103&lt;0)</formula>
    </cfRule>
  </conditionalFormatting>
  <conditionalFormatting sqref="H10:DC10 H19:DC19 H31:DC31 H40:DC40 H70:DC70 H89:DC89">
    <cfRule type="expression" dxfId="55" priority="17">
      <formula>OR(H10&gt;1,H10&lt;0)</formula>
    </cfRule>
  </conditionalFormatting>
  <conditionalFormatting sqref="H12:DC13 H66:DC67 H85:DC86">
    <cfRule type="expression" dxfId="54" priority="19">
      <formula>OR(H12&gt;365,H12&lt;0)</formula>
    </cfRule>
  </conditionalFormatting>
  <conditionalFormatting sqref="H14:DC14 H35:DC35 H68:DC68 H87:DC87">
    <cfRule type="expression" dxfId="53" priority="18">
      <formula>OR(H14&gt;8760,H14&lt;0)</formula>
    </cfRule>
  </conditionalFormatting>
  <conditionalFormatting sqref="H15:DC16">
    <cfRule type="expression" dxfId="52" priority="4">
      <formula>OR(H15&gt;22,H15&lt;0)</formula>
    </cfRule>
  </conditionalFormatting>
  <conditionalFormatting sqref="H17:DC17">
    <cfRule type="expression" dxfId="51" priority="3">
      <formula>OR(H17&gt;12,H17&lt;0)</formula>
    </cfRule>
  </conditionalFormatting>
  <conditionalFormatting sqref="H33:DC34">
    <cfRule type="expression" dxfId="50" priority="22">
      <formula>OR(H33&gt;365,H33&lt;0)</formula>
    </cfRule>
  </conditionalFormatting>
  <conditionalFormatting sqref="H36:DC38">
    <cfRule type="expression" dxfId="49" priority="5">
      <formula>OR(H36&gt;22,H36&lt;0)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1:F11 A48 A47 E47:F47 A53:F97 A49 E49:F49 A99:F99 A98:C98 E98:F98 A100:C100 E100:F100 DC53:IV65536 A50:F50 DC1:IV1 N15:Z17 H26:Z26 N12:Z13 H14:Z14 H39:Z41 H53:Z100 H11:Z11 A101:Z65536 DD26:IV50 DD2:IV3 A1:Z3 C5:G5 A5:A10 C10:F10 A13:F14 A12 C12:F12 A16:F19 A15 C15:F15 A32:F32 A20:A21 C20:F21 A22:F24 DD5:IV24 H18:Z24 A26 C26:F26 A27 C27:F27 A28 C28:F28 A29 C29:F29 A30 C30:F30 A31 C31:F31 A34:F35 A33 C33:F33 A37:F40 A36 C36:F36 A43:F45 A41 C41:F41 A42 C42:F42 A46 C46:F46 C47 C48:F48 C49 C9:Z9 C7:G7 I7:Z7 H30:Z30 I28:Z28 I29:Z29 H25:DC25 C6:G6 I6:Z6 C8:G8 I8:Z8 I10:Z10 I27:Z27 H32:Z32 I31:Z31 H47:Z50 I46:Z46 H43:Z45 I42:Z42 I5:Z5 H33:DC34 H36:DC38" unlockedFormula="1"/>
    <ignoredError sqref="G53:G100 G26:G45 G47 G49 G10:G24 H35:Z35" formula="1" unlockedFormula="1"/>
    <ignoredError sqref="AA35:BH35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3C00911-52DB-42F5-8350-AC6B26779170}">
          <x14:formula1>
            <xm:f>'AUX1'!$A$2:$A$21</xm:f>
          </x14:formula1>
          <xm:sqref>H4:AA4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2"/>
  <dimension ref="B2:Z211"/>
  <sheetViews>
    <sheetView zoomScale="90" zoomScaleNormal="90" workbookViewId="0">
      <selection activeCell="A5" sqref="A5"/>
    </sheetView>
  </sheetViews>
  <sheetFormatPr defaultColWidth="9.1796875" defaultRowHeight="15" customHeight="1" outlineLevelRow="1" x14ac:dyDescent="0.35"/>
  <cols>
    <col min="1" max="1" width="3.7265625" style="53" customWidth="1"/>
    <col min="2" max="2" width="4.453125" style="53" bestFit="1" customWidth="1"/>
    <col min="3" max="7" width="10.7265625" style="53" customWidth="1"/>
    <col min="8" max="9" width="11.453125" style="53" bestFit="1" customWidth="1"/>
    <col min="10" max="11" width="18.81640625" style="53" bestFit="1" customWidth="1"/>
    <col min="12" max="12" width="20.7265625" style="53" customWidth="1"/>
    <col min="13" max="13" width="18" style="53" bestFit="1" customWidth="1"/>
    <col min="14" max="14" width="18.81640625" style="53" bestFit="1" customWidth="1"/>
    <col min="15" max="15" width="3.7265625" style="53" customWidth="1"/>
    <col min="16" max="16" width="12.54296875" style="53" bestFit="1" customWidth="1"/>
    <col min="17" max="17" width="10.7265625" style="53" customWidth="1"/>
    <col min="18" max="18" width="7.179687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2" width="8.453125" style="53" bestFit="1" customWidth="1"/>
    <col min="23" max="23" width="9.26953125" style="53" bestFit="1" customWidth="1"/>
    <col min="24" max="25" width="17.7265625" style="53" bestFit="1" customWidth="1"/>
    <col min="26" max="16384" width="9.1796875" style="53"/>
  </cols>
  <sheetData>
    <row r="2" spans="2:26" ht="15" customHeight="1" x14ac:dyDescent="0.35">
      <c r="B2" s="766" t="s">
        <v>924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SISTEMAS DE REFRIGERAÇÃO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15"/>
      <c r="D6" s="816"/>
      <c r="E6" s="816"/>
      <c r="F6" s="816"/>
      <c r="G6" s="816"/>
      <c r="H6" s="19"/>
      <c r="I6" s="2"/>
      <c r="J6" s="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>IF(OR(C6=0,C6=""),"",C6)</f>
        <v/>
      </c>
      <c r="R6" s="813"/>
      <c r="S6" s="813"/>
      <c r="T6" s="813"/>
      <c r="U6" s="814"/>
      <c r="V6" s="202" t="str">
        <f>IF(N6=0,"",H6)</f>
        <v/>
      </c>
      <c r="W6" s="203">
        <f>IF(OR(V6="",V6=0),0,([1]Projeto!$AD$8*((1+[1]Projeto!$AD$8)^V6))/(((1+[1]Projeto!$AD$8)^V6)-1))</f>
        <v>0</v>
      </c>
      <c r="X6" s="204">
        <f>IF(AND(K6&gt;0,[1]CustoContabil!$F$6&gt;0),K6*([1]CustoContabil!$F$21/[1]CustoContabil!$F$6)*W6,0)</f>
        <v>0</v>
      </c>
      <c r="Y6" s="204">
        <f>IF(AND(N6&gt;0,[1]CustoContabil!$D$6&gt;0),N6*([1]CustoContabil!$D$21/[1]CustoContabil!$D$6)*W6,0)</f>
        <v>0</v>
      </c>
      <c r="Z6" s="205"/>
    </row>
    <row r="7" spans="2:26" ht="15" customHeight="1" x14ac:dyDescent="0.35">
      <c r="B7" s="199">
        <v>2</v>
      </c>
      <c r="C7" s="815"/>
      <c r="D7" s="816"/>
      <c r="E7" s="816"/>
      <c r="F7" s="816"/>
      <c r="G7" s="816"/>
      <c r="H7" s="19"/>
      <c r="I7" s="2"/>
      <c r="J7" s="1"/>
      <c r="K7" s="169">
        <f t="shared" ref="K7:K70" si="0">N7-L7-M7</f>
        <v>0</v>
      </c>
      <c r="L7" s="1"/>
      <c r="M7" s="1"/>
      <c r="N7" s="169">
        <f t="shared" ref="N7:N70" si="1">I7*J7</f>
        <v>0</v>
      </c>
      <c r="P7" s="199">
        <f t="shared" ref="P7:P70" si="2">B7</f>
        <v>2</v>
      </c>
      <c r="Q7" s="813" t="str">
        <f t="shared" ref="Q7:Q70" si="3">IF(OR(C7=0,C7=""),"",C7)</f>
        <v/>
      </c>
      <c r="R7" s="813"/>
      <c r="S7" s="813"/>
      <c r="T7" s="813"/>
      <c r="U7" s="814"/>
      <c r="V7" s="202" t="str">
        <f t="shared" ref="V7:V56" si="4">IF(N7=0,"",H7)</f>
        <v/>
      </c>
      <c r="W7" s="203">
        <f>IF(OR(V7="",V7=0),0,([1]Projeto!$AD$8*((1+[1]Projeto!$AD$8)^V7))/(((1+[1]Projeto!$AD$8)^V7)-1))</f>
        <v>0</v>
      </c>
      <c r="X7" s="204">
        <f>IF(AND(K7&gt;0,[1]CustoContabil!$F$6&gt;0),K7*([1]CustoContabil!$F$21/[1]CustoContabil!$F$6)*W7,0)</f>
        <v>0</v>
      </c>
      <c r="Y7" s="204">
        <f>IF(AND(N7&gt;0,[1]CustoContabil!$D$6&gt;0),N7*([1]CustoContabil!$D$21/[1]CustoContabil!$D$6)*W7,0)</f>
        <v>0</v>
      </c>
      <c r="Z7" s="205"/>
    </row>
    <row r="8" spans="2:26" ht="15" customHeight="1" x14ac:dyDescent="0.35">
      <c r="B8" s="199">
        <v>3</v>
      </c>
      <c r="C8" s="815"/>
      <c r="D8" s="816"/>
      <c r="E8" s="816"/>
      <c r="F8" s="816"/>
      <c r="G8" s="816"/>
      <c r="H8" s="19"/>
      <c r="I8" s="2"/>
      <c r="J8" s="1"/>
      <c r="K8" s="169">
        <f t="shared" si="0"/>
        <v>0</v>
      </c>
      <c r="L8" s="1"/>
      <c r="M8" s="1"/>
      <c r="N8" s="169">
        <f t="shared" si="1"/>
        <v>0</v>
      </c>
      <c r="P8" s="199">
        <f t="shared" si="2"/>
        <v>3</v>
      </c>
      <c r="Q8" s="813" t="str">
        <f t="shared" si="3"/>
        <v/>
      </c>
      <c r="R8" s="813"/>
      <c r="S8" s="813"/>
      <c r="T8" s="813"/>
      <c r="U8" s="814"/>
      <c r="V8" s="202" t="str">
        <f t="shared" si="4"/>
        <v/>
      </c>
      <c r="W8" s="203">
        <f>IF(OR(V8="",V8=0),0,([1]Projeto!$AD$8*((1+[1]Projeto!$AD$8)^V8))/(((1+[1]Projeto!$AD$8)^V8)-1))</f>
        <v>0</v>
      </c>
      <c r="X8" s="204">
        <f>IF(AND(K8&gt;0,[1]CustoContabil!$F$6&gt;0),K8*([1]CustoContabil!$F$21/[1]CustoContabil!$F$6)*W8,0)</f>
        <v>0</v>
      </c>
      <c r="Y8" s="204">
        <f>IF(AND(N8&gt;0,[1]CustoContabil!$D$6&gt;0),N8*([1]CustoContabil!$D$21/[1]CustoContabil!$D$6)*W8,0)</f>
        <v>0</v>
      </c>
      <c r="Z8" s="205"/>
    </row>
    <row r="9" spans="2:26" ht="15" customHeight="1" x14ac:dyDescent="0.35">
      <c r="B9" s="199">
        <v>4</v>
      </c>
      <c r="C9" s="815"/>
      <c r="D9" s="816"/>
      <c r="E9" s="816"/>
      <c r="F9" s="816"/>
      <c r="G9" s="816"/>
      <c r="H9" s="19"/>
      <c r="I9" s="2"/>
      <c r="J9" s="1"/>
      <c r="K9" s="169">
        <f t="shared" si="0"/>
        <v>0</v>
      </c>
      <c r="L9" s="1"/>
      <c r="M9" s="1"/>
      <c r="N9" s="169">
        <f t="shared" si="1"/>
        <v>0</v>
      </c>
      <c r="P9" s="199">
        <f t="shared" si="2"/>
        <v>4</v>
      </c>
      <c r="Q9" s="813" t="str">
        <f t="shared" si="3"/>
        <v/>
      </c>
      <c r="R9" s="813"/>
      <c r="S9" s="813"/>
      <c r="T9" s="813"/>
      <c r="U9" s="814"/>
      <c r="V9" s="202" t="str">
        <f t="shared" si="4"/>
        <v/>
      </c>
      <c r="W9" s="203">
        <f>IF(OR(V9="",V9=0),0,([1]Projeto!$AD$8*((1+[1]Projeto!$AD$8)^V9))/(((1+[1]Projeto!$AD$8)^V9)-1))</f>
        <v>0</v>
      </c>
      <c r="X9" s="204">
        <f>IF(AND(K9&gt;0,[1]CustoContabil!$F$6&gt;0),K9*([1]CustoContabil!$F$21/[1]CustoContabil!$F$6)*W9,0)</f>
        <v>0</v>
      </c>
      <c r="Y9" s="204">
        <f>IF(AND(N9&gt;0,[1]CustoContabil!$D$6&gt;0),N9*([1]CustoContabil!$D$21/[1]CustoContabil!$D$6)*W9,0)</f>
        <v>0</v>
      </c>
      <c r="Z9" s="205"/>
    </row>
    <row r="10" spans="2:26" ht="15" customHeight="1" x14ac:dyDescent="0.35">
      <c r="B10" s="199">
        <v>5</v>
      </c>
      <c r="C10" s="815"/>
      <c r="D10" s="816"/>
      <c r="E10" s="816"/>
      <c r="F10" s="816"/>
      <c r="G10" s="816"/>
      <c r="H10" s="19"/>
      <c r="I10" s="2"/>
      <c r="J10" s="1"/>
      <c r="K10" s="169">
        <f t="shared" si="0"/>
        <v>0</v>
      </c>
      <c r="L10" s="1"/>
      <c r="M10" s="1"/>
      <c r="N10" s="169">
        <f t="shared" si="1"/>
        <v>0</v>
      </c>
      <c r="P10" s="199">
        <f t="shared" si="2"/>
        <v>5</v>
      </c>
      <c r="Q10" s="813" t="str">
        <f t="shared" si="3"/>
        <v/>
      </c>
      <c r="R10" s="813"/>
      <c r="S10" s="813"/>
      <c r="T10" s="813"/>
      <c r="U10" s="814"/>
      <c r="V10" s="202" t="str">
        <f t="shared" si="4"/>
        <v/>
      </c>
      <c r="W10" s="203">
        <f>IF(OR(V10="",V10=0),0,([1]Projeto!$AD$8*((1+[1]Projeto!$AD$8)^V10))/(((1+[1]Projeto!$AD$8)^V10)-1))</f>
        <v>0</v>
      </c>
      <c r="X10" s="204">
        <f>IF(AND(K10&gt;0,[1]CustoContabil!$F$6&gt;0),K10*([1]CustoContabil!$F$21/[1]CustoContabil!$F$6)*W10,0)</f>
        <v>0</v>
      </c>
      <c r="Y10" s="204">
        <f>IF(AND(N10&gt;0,[1]CustoContabil!$D$6&gt;0),N10*([1]CustoContabil!$D$21/[1]CustoContabil!$D$6)*W10,0)</f>
        <v>0</v>
      </c>
      <c r="Z10" s="205"/>
    </row>
    <row r="11" spans="2:26" ht="15" customHeight="1" x14ac:dyDescent="0.35">
      <c r="B11" s="199">
        <v>6</v>
      </c>
      <c r="C11" s="815"/>
      <c r="D11" s="816"/>
      <c r="E11" s="816"/>
      <c r="F11" s="816"/>
      <c r="G11" s="816"/>
      <c r="H11" s="19"/>
      <c r="I11" s="2"/>
      <c r="J11" s="1"/>
      <c r="K11" s="169">
        <f t="shared" si="0"/>
        <v>0</v>
      </c>
      <c r="L11" s="1"/>
      <c r="M11" s="1"/>
      <c r="N11" s="169">
        <f t="shared" si="1"/>
        <v>0</v>
      </c>
      <c r="P11" s="199">
        <f t="shared" si="2"/>
        <v>6</v>
      </c>
      <c r="Q11" s="813" t="str">
        <f t="shared" si="3"/>
        <v/>
      </c>
      <c r="R11" s="813"/>
      <c r="S11" s="813"/>
      <c r="T11" s="813"/>
      <c r="U11" s="814"/>
      <c r="V11" s="202" t="str">
        <f t="shared" si="4"/>
        <v/>
      </c>
      <c r="W11" s="203">
        <f>IF(OR(V11="",V11=0),0,([1]Projeto!$AD$8*((1+[1]Projeto!$AD$8)^V11))/(((1+[1]Projeto!$AD$8)^V11)-1))</f>
        <v>0</v>
      </c>
      <c r="X11" s="204">
        <f>IF(AND(K11&gt;0,[1]CustoContabil!$F$6&gt;0),K11*([1]CustoContabil!$F$21/[1]CustoContabil!$F$6)*W11,0)</f>
        <v>0</v>
      </c>
      <c r="Y11" s="204">
        <f>IF(AND(N11&gt;0,[1]CustoContabil!$D$6&gt;0),N11*([1]CustoContabil!$D$21/[1]CustoContabil!$D$6)*W11,0)</f>
        <v>0</v>
      </c>
      <c r="Z11" s="205"/>
    </row>
    <row r="12" spans="2:26" ht="15" customHeight="1" x14ac:dyDescent="0.35">
      <c r="B12" s="199">
        <v>7</v>
      </c>
      <c r="C12" s="815"/>
      <c r="D12" s="816"/>
      <c r="E12" s="816"/>
      <c r="F12" s="816"/>
      <c r="G12" s="816"/>
      <c r="H12" s="19"/>
      <c r="I12" s="2"/>
      <c r="J12" s="1"/>
      <c r="K12" s="169">
        <f t="shared" si="0"/>
        <v>0</v>
      </c>
      <c r="L12" s="1"/>
      <c r="M12" s="1"/>
      <c r="N12" s="169">
        <f t="shared" si="1"/>
        <v>0</v>
      </c>
      <c r="P12" s="199">
        <f t="shared" si="2"/>
        <v>7</v>
      </c>
      <c r="Q12" s="813" t="str">
        <f t="shared" si="3"/>
        <v/>
      </c>
      <c r="R12" s="813"/>
      <c r="S12" s="813"/>
      <c r="T12" s="813"/>
      <c r="U12" s="814"/>
      <c r="V12" s="202" t="str">
        <f t="shared" si="4"/>
        <v/>
      </c>
      <c r="W12" s="203">
        <f>IF(OR(V12="",V12=0),0,([1]Projeto!$AD$8*((1+[1]Projeto!$AD$8)^V12))/(((1+[1]Projeto!$AD$8)^V12)-1))</f>
        <v>0</v>
      </c>
      <c r="X12" s="204">
        <f>IF(AND(K12&gt;0,[1]CustoContabil!$F$6&gt;0),K12*([1]CustoContabil!$F$21/[1]CustoContabil!$F$6)*W12,0)</f>
        <v>0</v>
      </c>
      <c r="Y12" s="204">
        <f>IF(AND(N12&gt;0,[1]CustoContabil!$D$6&gt;0),N12*([1]CustoContabil!$D$21/[1]CustoContabil!$D$6)*W12,0)</f>
        <v>0</v>
      </c>
      <c r="Z12" s="205"/>
    </row>
    <row r="13" spans="2:26" ht="15" customHeight="1" x14ac:dyDescent="0.35">
      <c r="B13" s="199">
        <v>8</v>
      </c>
      <c r="C13" s="815"/>
      <c r="D13" s="816"/>
      <c r="E13" s="816"/>
      <c r="F13" s="816"/>
      <c r="G13" s="816"/>
      <c r="H13" s="19"/>
      <c r="I13" s="2"/>
      <c r="J13" s="1"/>
      <c r="K13" s="169">
        <f t="shared" si="0"/>
        <v>0</v>
      </c>
      <c r="L13" s="1"/>
      <c r="M13" s="1"/>
      <c r="N13" s="169">
        <f t="shared" si="1"/>
        <v>0</v>
      </c>
      <c r="P13" s="199">
        <f t="shared" si="2"/>
        <v>8</v>
      </c>
      <c r="Q13" s="813" t="str">
        <f t="shared" si="3"/>
        <v/>
      </c>
      <c r="R13" s="813"/>
      <c r="S13" s="813"/>
      <c r="T13" s="813"/>
      <c r="U13" s="814"/>
      <c r="V13" s="202" t="str">
        <f t="shared" si="4"/>
        <v/>
      </c>
      <c r="W13" s="203">
        <f>IF(OR(V13="",V13=0),0,([1]Projeto!$AD$8*((1+[1]Projeto!$AD$8)^V13))/(((1+[1]Projeto!$AD$8)^V13)-1))</f>
        <v>0</v>
      </c>
      <c r="X13" s="204">
        <f>IF(AND(K13&gt;0,[1]CustoContabil!$F$6&gt;0),K13*([1]CustoContabil!$F$21/[1]CustoContabil!$F$6)*W13,0)</f>
        <v>0</v>
      </c>
      <c r="Y13" s="204">
        <f>IF(AND(N13&gt;0,[1]CustoContabil!$D$6&gt;0),N13*([1]CustoContabil!$D$21/[1]CustoContabil!$D$6)*W13,0)</f>
        <v>0</v>
      </c>
      <c r="Z13" s="205"/>
    </row>
    <row r="14" spans="2:26" ht="15" customHeight="1" x14ac:dyDescent="0.35">
      <c r="B14" s="199">
        <v>9</v>
      </c>
      <c r="C14" s="815"/>
      <c r="D14" s="816"/>
      <c r="E14" s="816"/>
      <c r="F14" s="816"/>
      <c r="G14" s="816"/>
      <c r="H14" s="19"/>
      <c r="I14" s="2"/>
      <c r="J14" s="1"/>
      <c r="K14" s="169">
        <f t="shared" si="0"/>
        <v>0</v>
      </c>
      <c r="L14" s="1"/>
      <c r="M14" s="1"/>
      <c r="N14" s="169">
        <f t="shared" si="1"/>
        <v>0</v>
      </c>
      <c r="P14" s="199">
        <f t="shared" si="2"/>
        <v>9</v>
      </c>
      <c r="Q14" s="813" t="str">
        <f t="shared" si="3"/>
        <v/>
      </c>
      <c r="R14" s="813"/>
      <c r="S14" s="813"/>
      <c r="T14" s="813"/>
      <c r="U14" s="814"/>
      <c r="V14" s="202" t="str">
        <f t="shared" si="4"/>
        <v/>
      </c>
      <c r="W14" s="203">
        <f>IF(OR(V14="",V14=0),0,([1]Projeto!$AD$8*((1+[1]Projeto!$AD$8)^V14))/(((1+[1]Projeto!$AD$8)^V14)-1))</f>
        <v>0</v>
      </c>
      <c r="X14" s="204">
        <f>IF(AND(K14&gt;0,[1]CustoContabil!$F$6&gt;0),K14*([1]CustoContabil!$F$21/[1]CustoContabil!$F$6)*W14,0)</f>
        <v>0</v>
      </c>
      <c r="Y14" s="204">
        <f>IF(AND(N14&gt;0,[1]CustoContabil!$D$6&gt;0),N14*([1]CustoContabil!$D$21/[1]CustoContabil!$D$6)*W14,0)</f>
        <v>0</v>
      </c>
      <c r="Z14" s="205"/>
    </row>
    <row r="15" spans="2:26" ht="15" customHeight="1" x14ac:dyDescent="0.35">
      <c r="B15" s="199">
        <v>10</v>
      </c>
      <c r="C15" s="815"/>
      <c r="D15" s="816"/>
      <c r="E15" s="816"/>
      <c r="F15" s="816"/>
      <c r="G15" s="816"/>
      <c r="H15" s="19"/>
      <c r="I15" s="2"/>
      <c r="J15" s="1"/>
      <c r="K15" s="169">
        <f t="shared" si="0"/>
        <v>0</v>
      </c>
      <c r="L15" s="1"/>
      <c r="M15" s="1"/>
      <c r="N15" s="169">
        <f t="shared" si="1"/>
        <v>0</v>
      </c>
      <c r="P15" s="199">
        <f t="shared" si="2"/>
        <v>10</v>
      </c>
      <c r="Q15" s="813" t="str">
        <f t="shared" si="3"/>
        <v/>
      </c>
      <c r="R15" s="813"/>
      <c r="S15" s="813"/>
      <c r="T15" s="813"/>
      <c r="U15" s="814"/>
      <c r="V15" s="202" t="str">
        <f t="shared" si="4"/>
        <v/>
      </c>
      <c r="W15" s="203">
        <f>IF(OR(V15="",V15=0),0,([1]Projeto!$AD$8*((1+[1]Projeto!$AD$8)^V15))/(((1+[1]Projeto!$AD$8)^V15)-1))</f>
        <v>0</v>
      </c>
      <c r="X15" s="204">
        <f>IF(AND(K15&gt;0,[1]CustoContabil!$F$6&gt;0),K15*([1]CustoContabil!$F$21/[1]CustoContabil!$F$6)*W15,0)</f>
        <v>0</v>
      </c>
      <c r="Y15" s="204">
        <f>IF(AND(N15&gt;0,[1]CustoContabil!$D$6&gt;0),N15*([1]CustoContabil!$D$21/[1]CustoContabil!$D$6)*W15,0)</f>
        <v>0</v>
      </c>
      <c r="Z15" s="205"/>
    </row>
    <row r="16" spans="2:26" ht="15" customHeight="1" x14ac:dyDescent="0.35">
      <c r="B16" s="199">
        <v>11</v>
      </c>
      <c r="C16" s="815"/>
      <c r="D16" s="816"/>
      <c r="E16" s="816"/>
      <c r="F16" s="816"/>
      <c r="G16" s="816"/>
      <c r="H16" s="19"/>
      <c r="I16" s="2"/>
      <c r="J16" s="1"/>
      <c r="K16" s="169">
        <f t="shared" si="0"/>
        <v>0</v>
      </c>
      <c r="L16" s="1"/>
      <c r="M16" s="1"/>
      <c r="N16" s="169">
        <f t="shared" si="1"/>
        <v>0</v>
      </c>
      <c r="P16" s="199">
        <f t="shared" si="2"/>
        <v>11</v>
      </c>
      <c r="Q16" s="813" t="str">
        <f t="shared" si="3"/>
        <v/>
      </c>
      <c r="R16" s="813"/>
      <c r="S16" s="813"/>
      <c r="T16" s="813"/>
      <c r="U16" s="814"/>
      <c r="V16" s="202" t="str">
        <f t="shared" si="4"/>
        <v/>
      </c>
      <c r="W16" s="203">
        <f>IF(OR(V16="",V16=0),0,([1]Projeto!$AD$8*((1+[1]Projeto!$AD$8)^V16))/(((1+[1]Projeto!$AD$8)^V16)-1))</f>
        <v>0</v>
      </c>
      <c r="X16" s="204">
        <f>IF(AND(K16&gt;0,[1]CustoContabil!$F$6&gt;0),K16*([1]CustoContabil!$F$21/[1]CustoContabil!$F$6)*W16,0)</f>
        <v>0</v>
      </c>
      <c r="Y16" s="204">
        <f>IF(AND(N16&gt;0,[1]CustoContabil!$D$6&gt;0),N16*([1]CustoContabil!$D$21/[1]CustoContabil!$D$6)*W16,0)</f>
        <v>0</v>
      </c>
      <c r="Z16" s="205"/>
    </row>
    <row r="17" spans="2:26" ht="15" customHeight="1" x14ac:dyDescent="0.35">
      <c r="B17" s="199">
        <v>12</v>
      </c>
      <c r="C17" s="815"/>
      <c r="D17" s="816"/>
      <c r="E17" s="816"/>
      <c r="F17" s="816"/>
      <c r="G17" s="816"/>
      <c r="H17" s="19"/>
      <c r="I17" s="2"/>
      <c r="J17" s="1"/>
      <c r="K17" s="169">
        <f t="shared" si="0"/>
        <v>0</v>
      </c>
      <c r="L17" s="1"/>
      <c r="M17" s="1"/>
      <c r="N17" s="169">
        <f t="shared" si="1"/>
        <v>0</v>
      </c>
      <c r="P17" s="199">
        <f t="shared" si="2"/>
        <v>12</v>
      </c>
      <c r="Q17" s="813" t="str">
        <f t="shared" si="3"/>
        <v/>
      </c>
      <c r="R17" s="813"/>
      <c r="S17" s="813"/>
      <c r="T17" s="813"/>
      <c r="U17" s="814"/>
      <c r="V17" s="202" t="str">
        <f t="shared" si="4"/>
        <v/>
      </c>
      <c r="W17" s="203">
        <f>IF(OR(V17="",V17=0),0,([1]Projeto!$AD$8*((1+[1]Projeto!$AD$8)^V17))/(((1+[1]Projeto!$AD$8)^V17)-1))</f>
        <v>0</v>
      </c>
      <c r="X17" s="204">
        <f>IF(AND(K17&gt;0,[1]CustoContabil!$F$6&gt;0),K17*([1]CustoContabil!$F$21/[1]CustoContabil!$F$6)*W17,0)</f>
        <v>0</v>
      </c>
      <c r="Y17" s="204">
        <f>IF(AND(N17&gt;0,[1]CustoContabil!$D$6&gt;0),N17*([1]CustoContabil!$D$21/[1]CustoContabil!$D$6)*W17,0)</f>
        <v>0</v>
      </c>
      <c r="Z17" s="205"/>
    </row>
    <row r="18" spans="2:26" ht="15" customHeight="1" x14ac:dyDescent="0.35">
      <c r="B18" s="199">
        <v>13</v>
      </c>
      <c r="C18" s="815"/>
      <c r="D18" s="816"/>
      <c r="E18" s="816"/>
      <c r="F18" s="816"/>
      <c r="G18" s="816"/>
      <c r="H18" s="19"/>
      <c r="I18" s="2"/>
      <c r="J18" s="1"/>
      <c r="K18" s="169">
        <f t="shared" si="0"/>
        <v>0</v>
      </c>
      <c r="L18" s="1"/>
      <c r="M18" s="1"/>
      <c r="N18" s="169">
        <f t="shared" si="1"/>
        <v>0</v>
      </c>
      <c r="P18" s="199">
        <f t="shared" si="2"/>
        <v>13</v>
      </c>
      <c r="Q18" s="813" t="str">
        <f t="shared" si="3"/>
        <v/>
      </c>
      <c r="R18" s="813"/>
      <c r="S18" s="813"/>
      <c r="T18" s="813"/>
      <c r="U18" s="814"/>
      <c r="V18" s="202" t="str">
        <f t="shared" si="4"/>
        <v/>
      </c>
      <c r="W18" s="203">
        <f>IF(OR(V18="",V18=0),0,([1]Projeto!$AD$8*((1+[1]Projeto!$AD$8)^V18))/(((1+[1]Projeto!$AD$8)^V18)-1))</f>
        <v>0</v>
      </c>
      <c r="X18" s="204">
        <f>IF(AND(K18&gt;0,[1]CustoContabil!$F$6&gt;0),K18*([1]CustoContabil!$F$21/[1]CustoContabil!$F$6)*W18,0)</f>
        <v>0</v>
      </c>
      <c r="Y18" s="204">
        <f>IF(AND(N18&gt;0,[1]CustoContabil!$D$6&gt;0),N18*([1]CustoContabil!$D$21/[1]CustoContabil!$D$6)*W18,0)</f>
        <v>0</v>
      </c>
      <c r="Z18" s="205"/>
    </row>
    <row r="19" spans="2:26" ht="15" customHeight="1" x14ac:dyDescent="0.35">
      <c r="B19" s="199">
        <v>14</v>
      </c>
      <c r="C19" s="815"/>
      <c r="D19" s="816"/>
      <c r="E19" s="816"/>
      <c r="F19" s="816"/>
      <c r="G19" s="816"/>
      <c r="H19" s="19"/>
      <c r="I19" s="2"/>
      <c r="J19" s="1"/>
      <c r="K19" s="169">
        <f t="shared" si="0"/>
        <v>0</v>
      </c>
      <c r="L19" s="1"/>
      <c r="M19" s="1"/>
      <c r="N19" s="169">
        <f t="shared" si="1"/>
        <v>0</v>
      </c>
      <c r="P19" s="199">
        <f t="shared" si="2"/>
        <v>14</v>
      </c>
      <c r="Q19" s="813" t="str">
        <f t="shared" si="3"/>
        <v/>
      </c>
      <c r="R19" s="813"/>
      <c r="S19" s="813"/>
      <c r="T19" s="813"/>
      <c r="U19" s="814"/>
      <c r="V19" s="202" t="str">
        <f t="shared" si="4"/>
        <v/>
      </c>
      <c r="W19" s="203">
        <f>IF(OR(V19="",V19=0),0,([1]Projeto!$AD$8*((1+[1]Projeto!$AD$8)^V19))/(((1+[1]Projeto!$AD$8)^V19)-1))</f>
        <v>0</v>
      </c>
      <c r="X19" s="204">
        <f>IF(AND(K19&gt;0,[1]CustoContabil!$F$6&gt;0),K19*([1]CustoContabil!$F$21/[1]CustoContabil!$F$6)*W19,0)</f>
        <v>0</v>
      </c>
      <c r="Y19" s="204">
        <f>IF(AND(N19&gt;0,[1]CustoContabil!$D$6&gt;0),N19*([1]CustoContabil!$D$21/[1]CustoContabil!$D$6)*W19,0)</f>
        <v>0</v>
      </c>
      <c r="Z19" s="205"/>
    </row>
    <row r="20" spans="2:26" ht="15" customHeight="1" x14ac:dyDescent="0.35">
      <c r="B20" s="199">
        <v>15</v>
      </c>
      <c r="C20" s="815"/>
      <c r="D20" s="816"/>
      <c r="E20" s="816"/>
      <c r="F20" s="816"/>
      <c r="G20" s="816"/>
      <c r="H20" s="19"/>
      <c r="I20" s="2"/>
      <c r="J20" s="1"/>
      <c r="K20" s="169">
        <f t="shared" si="0"/>
        <v>0</v>
      </c>
      <c r="L20" s="1"/>
      <c r="M20" s="1"/>
      <c r="N20" s="169">
        <f t="shared" si="1"/>
        <v>0</v>
      </c>
      <c r="P20" s="199">
        <f t="shared" si="2"/>
        <v>15</v>
      </c>
      <c r="Q20" s="813" t="str">
        <f t="shared" si="3"/>
        <v/>
      </c>
      <c r="R20" s="813"/>
      <c r="S20" s="813"/>
      <c r="T20" s="813"/>
      <c r="U20" s="814"/>
      <c r="V20" s="202" t="str">
        <f t="shared" si="4"/>
        <v/>
      </c>
      <c r="W20" s="203">
        <f>IF(OR(V20="",V20=0),0,([1]Projeto!$AD$8*((1+[1]Projeto!$AD$8)^V20))/(((1+[1]Projeto!$AD$8)^V20)-1))</f>
        <v>0</v>
      </c>
      <c r="X20" s="204">
        <f>IF(AND(K20&gt;0,[1]CustoContabil!$F$6&gt;0),K20*([1]CustoContabil!$F$21/[1]CustoContabil!$F$6)*W20,0)</f>
        <v>0</v>
      </c>
      <c r="Y20" s="204">
        <f>IF(AND(N20&gt;0,[1]CustoContabil!$D$6&gt;0),N20*([1]CustoContabil!$D$21/[1]CustoContabil!$D$6)*W20,0)</f>
        <v>0</v>
      </c>
      <c r="Z20" s="205"/>
    </row>
    <row r="21" spans="2:26" ht="15" customHeight="1" x14ac:dyDescent="0.35">
      <c r="B21" s="199">
        <v>16</v>
      </c>
      <c r="C21" s="815"/>
      <c r="D21" s="816"/>
      <c r="E21" s="816"/>
      <c r="F21" s="816"/>
      <c r="G21" s="816"/>
      <c r="H21" s="19"/>
      <c r="I21" s="2"/>
      <c r="J21" s="1"/>
      <c r="K21" s="169">
        <f t="shared" si="0"/>
        <v>0</v>
      </c>
      <c r="L21" s="1"/>
      <c r="M21" s="1"/>
      <c r="N21" s="169">
        <f t="shared" si="1"/>
        <v>0</v>
      </c>
      <c r="P21" s="199">
        <f t="shared" si="2"/>
        <v>16</v>
      </c>
      <c r="Q21" s="813" t="str">
        <f t="shared" si="3"/>
        <v/>
      </c>
      <c r="R21" s="813"/>
      <c r="S21" s="813"/>
      <c r="T21" s="813"/>
      <c r="U21" s="814"/>
      <c r="V21" s="202" t="str">
        <f t="shared" si="4"/>
        <v/>
      </c>
      <c r="W21" s="203">
        <f>IF(OR(V21="",V21=0),0,([1]Projeto!$AD$8*((1+[1]Projeto!$AD$8)^V21))/(((1+[1]Projeto!$AD$8)^V21)-1))</f>
        <v>0</v>
      </c>
      <c r="X21" s="204">
        <f>IF(AND(K21&gt;0,[1]CustoContabil!$F$6&gt;0),K21*([1]CustoContabil!$F$21/[1]CustoContabil!$F$6)*W21,0)</f>
        <v>0</v>
      </c>
      <c r="Y21" s="204">
        <f>IF(AND(N21&gt;0,[1]CustoContabil!$D$6&gt;0),N21*([1]CustoContabil!$D$21/[1]CustoContabil!$D$6)*W21,0)</f>
        <v>0</v>
      </c>
      <c r="Z21" s="205"/>
    </row>
    <row r="22" spans="2:26" ht="15" customHeight="1" x14ac:dyDescent="0.35">
      <c r="B22" s="199">
        <v>17</v>
      </c>
      <c r="C22" s="815"/>
      <c r="D22" s="816"/>
      <c r="E22" s="816"/>
      <c r="F22" s="816"/>
      <c r="G22" s="816"/>
      <c r="H22" s="19"/>
      <c r="I22" s="2"/>
      <c r="J22" s="1"/>
      <c r="K22" s="169">
        <f t="shared" si="0"/>
        <v>0</v>
      </c>
      <c r="L22" s="1"/>
      <c r="M22" s="1"/>
      <c r="N22" s="169">
        <f t="shared" si="1"/>
        <v>0</v>
      </c>
      <c r="P22" s="199">
        <f t="shared" si="2"/>
        <v>17</v>
      </c>
      <c r="Q22" s="813" t="str">
        <f t="shared" si="3"/>
        <v/>
      </c>
      <c r="R22" s="813"/>
      <c r="S22" s="813"/>
      <c r="T22" s="813"/>
      <c r="U22" s="814"/>
      <c r="V22" s="202" t="str">
        <f t="shared" si="4"/>
        <v/>
      </c>
      <c r="W22" s="203">
        <f>IF(OR(V22="",V22=0),0,([1]Projeto!$AD$8*((1+[1]Projeto!$AD$8)^V22))/(((1+[1]Projeto!$AD$8)^V22)-1))</f>
        <v>0</v>
      </c>
      <c r="X22" s="204">
        <f>IF(AND(K22&gt;0,[1]CustoContabil!$F$6&gt;0),K22*([1]CustoContabil!$F$21/[1]CustoContabil!$F$6)*W22,0)</f>
        <v>0</v>
      </c>
      <c r="Y22" s="204">
        <f>IF(AND(N22&gt;0,[1]CustoContabil!$D$6&gt;0),N22*([1]CustoContabil!$D$21/[1]CustoContabil!$D$6)*W22,0)</f>
        <v>0</v>
      </c>
      <c r="Z22" s="205"/>
    </row>
    <row r="23" spans="2:26" ht="15" customHeight="1" x14ac:dyDescent="0.35">
      <c r="B23" s="199">
        <v>18</v>
      </c>
      <c r="C23" s="815"/>
      <c r="D23" s="816"/>
      <c r="E23" s="816"/>
      <c r="F23" s="816"/>
      <c r="G23" s="816"/>
      <c r="H23" s="19"/>
      <c r="I23" s="2"/>
      <c r="J23" s="1"/>
      <c r="K23" s="169">
        <f t="shared" si="0"/>
        <v>0</v>
      </c>
      <c r="L23" s="1"/>
      <c r="M23" s="1"/>
      <c r="N23" s="169">
        <f t="shared" si="1"/>
        <v>0</v>
      </c>
      <c r="P23" s="199">
        <f t="shared" si="2"/>
        <v>18</v>
      </c>
      <c r="Q23" s="813" t="str">
        <f t="shared" si="3"/>
        <v/>
      </c>
      <c r="R23" s="813"/>
      <c r="S23" s="813"/>
      <c r="T23" s="813"/>
      <c r="U23" s="814"/>
      <c r="V23" s="202" t="str">
        <f t="shared" si="4"/>
        <v/>
      </c>
      <c r="W23" s="203">
        <f>IF(OR(V23="",V23=0),0,([1]Projeto!$AD$8*((1+[1]Projeto!$AD$8)^V23))/(((1+[1]Projeto!$AD$8)^V23)-1))</f>
        <v>0</v>
      </c>
      <c r="X23" s="204">
        <f>IF(AND(K23&gt;0,[1]CustoContabil!$F$6&gt;0),K23*([1]CustoContabil!$F$21/[1]CustoContabil!$F$6)*W23,0)</f>
        <v>0</v>
      </c>
      <c r="Y23" s="204">
        <f>IF(AND(N23&gt;0,[1]CustoContabil!$D$6&gt;0),N23*([1]CustoContabil!$D$21/[1]CustoContabil!$D$6)*W23,0)</f>
        <v>0</v>
      </c>
      <c r="Z23" s="205"/>
    </row>
    <row r="24" spans="2:26" ht="15" customHeight="1" x14ac:dyDescent="0.35">
      <c r="B24" s="199">
        <v>19</v>
      </c>
      <c r="C24" s="815"/>
      <c r="D24" s="816"/>
      <c r="E24" s="816"/>
      <c r="F24" s="816"/>
      <c r="G24" s="816"/>
      <c r="H24" s="19"/>
      <c r="I24" s="2"/>
      <c r="J24" s="1"/>
      <c r="K24" s="169">
        <f t="shared" si="0"/>
        <v>0</v>
      </c>
      <c r="L24" s="1"/>
      <c r="M24" s="1"/>
      <c r="N24" s="169">
        <f t="shared" si="1"/>
        <v>0</v>
      </c>
      <c r="P24" s="199">
        <f t="shared" si="2"/>
        <v>19</v>
      </c>
      <c r="Q24" s="813" t="str">
        <f t="shared" si="3"/>
        <v/>
      </c>
      <c r="R24" s="813"/>
      <c r="S24" s="813"/>
      <c r="T24" s="813"/>
      <c r="U24" s="814"/>
      <c r="V24" s="202" t="str">
        <f t="shared" si="4"/>
        <v/>
      </c>
      <c r="W24" s="203">
        <f>IF(OR(V24="",V24=0),0,([1]Projeto!$AD$8*((1+[1]Projeto!$AD$8)^V24))/(((1+[1]Projeto!$AD$8)^V24)-1))</f>
        <v>0</v>
      </c>
      <c r="X24" s="204">
        <f>IF(AND(K24&gt;0,[1]CustoContabil!$F$6&gt;0),K24*([1]CustoContabil!$F$21/[1]CustoContabil!$F$6)*W24,0)</f>
        <v>0</v>
      </c>
      <c r="Y24" s="204">
        <f>IF(AND(N24&gt;0,[1]CustoContabil!$D$6&gt;0),N24*([1]CustoContabil!$D$21/[1]CustoContabil!$D$6)*W24,0)</f>
        <v>0</v>
      </c>
      <c r="Z24" s="205"/>
    </row>
    <row r="25" spans="2:26" ht="15" customHeight="1" x14ac:dyDescent="0.35">
      <c r="B25" s="199">
        <v>20</v>
      </c>
      <c r="C25" s="815"/>
      <c r="D25" s="816"/>
      <c r="E25" s="816"/>
      <c r="F25" s="816"/>
      <c r="G25" s="816"/>
      <c r="H25" s="19"/>
      <c r="I25" s="2"/>
      <c r="J25" s="1"/>
      <c r="K25" s="169">
        <f t="shared" si="0"/>
        <v>0</v>
      </c>
      <c r="L25" s="1"/>
      <c r="M25" s="1"/>
      <c r="N25" s="169">
        <f t="shared" si="1"/>
        <v>0</v>
      </c>
      <c r="P25" s="199">
        <f t="shared" si="2"/>
        <v>20</v>
      </c>
      <c r="Q25" s="813" t="str">
        <f t="shared" si="3"/>
        <v/>
      </c>
      <c r="R25" s="813"/>
      <c r="S25" s="813"/>
      <c r="T25" s="813"/>
      <c r="U25" s="814"/>
      <c r="V25" s="202" t="str">
        <f t="shared" si="4"/>
        <v/>
      </c>
      <c r="W25" s="203">
        <f>IF(OR(V25="",V25=0),0,([1]Projeto!$AD$8*((1+[1]Projeto!$AD$8)^V25))/(((1+[1]Projeto!$AD$8)^V25)-1))</f>
        <v>0</v>
      </c>
      <c r="X25" s="204">
        <f>IF(AND(K25&gt;0,[1]CustoContabil!$F$6&gt;0),K25*([1]CustoContabil!$F$21/[1]CustoContabil!$F$6)*W25,0)</f>
        <v>0</v>
      </c>
      <c r="Y25" s="204">
        <f>IF(AND(N25&gt;0,[1]CustoContabil!$D$6&gt;0),N25*([1]CustoContabil!$D$21/[1]CustoContabil!$D$6)*W25,0)</f>
        <v>0</v>
      </c>
      <c r="Z25" s="205"/>
    </row>
    <row r="26" spans="2:26" ht="15" customHeight="1" outlineLevel="1" x14ac:dyDescent="0.35">
      <c r="B26" s="199">
        <v>21</v>
      </c>
      <c r="C26" s="815"/>
      <c r="D26" s="816"/>
      <c r="E26" s="816"/>
      <c r="F26" s="816"/>
      <c r="G26" s="816"/>
      <c r="H26" s="19"/>
      <c r="I26" s="2"/>
      <c r="J26" s="1"/>
      <c r="K26" s="169">
        <f t="shared" si="0"/>
        <v>0</v>
      </c>
      <c r="L26" s="1"/>
      <c r="M26" s="1"/>
      <c r="N26" s="169">
        <f t="shared" si="1"/>
        <v>0</v>
      </c>
      <c r="P26" s="199">
        <f t="shared" si="2"/>
        <v>21</v>
      </c>
      <c r="Q26" s="813" t="str">
        <f t="shared" si="3"/>
        <v/>
      </c>
      <c r="R26" s="813"/>
      <c r="S26" s="813"/>
      <c r="T26" s="813"/>
      <c r="U26" s="814"/>
      <c r="V26" s="202" t="str">
        <f t="shared" si="4"/>
        <v/>
      </c>
      <c r="W26" s="203">
        <f>IF(OR(V26="",V26=0),0,([1]Projeto!$AD$8*((1+[1]Projeto!$AD$8)^V26))/(((1+[1]Projeto!$AD$8)^V26)-1))</f>
        <v>0</v>
      </c>
      <c r="X26" s="204">
        <f>IF(AND(K26&gt;0,[1]CustoContabil!$F$6&gt;0),K26*([1]CustoContabil!$F$21/[1]CustoContabil!$F$6)*W26,0)</f>
        <v>0</v>
      </c>
      <c r="Y26" s="204">
        <f>IF(AND(N26&gt;0,[1]CustoContabil!$D$6&gt;0),N26*([1]CustoContabil!$D$21/[1]CustoContabil!$D$6)*W26,0)</f>
        <v>0</v>
      </c>
      <c r="Z26" s="205"/>
    </row>
    <row r="27" spans="2:26" ht="15" customHeight="1" outlineLevel="1" x14ac:dyDescent="0.35">
      <c r="B27" s="199">
        <v>22</v>
      </c>
      <c r="C27" s="815"/>
      <c r="D27" s="816"/>
      <c r="E27" s="816"/>
      <c r="F27" s="816"/>
      <c r="G27" s="816"/>
      <c r="H27" s="19"/>
      <c r="I27" s="2"/>
      <c r="J27" s="1"/>
      <c r="K27" s="169">
        <f t="shared" si="0"/>
        <v>0</v>
      </c>
      <c r="L27" s="1"/>
      <c r="M27" s="1"/>
      <c r="N27" s="169">
        <f t="shared" si="1"/>
        <v>0</v>
      </c>
      <c r="P27" s="199">
        <f t="shared" si="2"/>
        <v>22</v>
      </c>
      <c r="Q27" s="813" t="str">
        <f t="shared" si="3"/>
        <v/>
      </c>
      <c r="R27" s="813"/>
      <c r="S27" s="813"/>
      <c r="T27" s="813"/>
      <c r="U27" s="814"/>
      <c r="V27" s="202" t="str">
        <f t="shared" si="4"/>
        <v/>
      </c>
      <c r="W27" s="203">
        <f>IF(OR(V27="",V27=0),0,([1]Projeto!$AD$8*((1+[1]Projeto!$AD$8)^V27))/(((1+[1]Projeto!$AD$8)^V27)-1))</f>
        <v>0</v>
      </c>
      <c r="X27" s="204">
        <f>IF(AND(K27&gt;0,[1]CustoContabil!$F$6&gt;0),K27*([1]CustoContabil!$F$21/[1]CustoContabil!$F$6)*W27,0)</f>
        <v>0</v>
      </c>
      <c r="Y27" s="204">
        <f>IF(AND(N27&gt;0,[1]CustoContabil!$D$6&gt;0),N27*([1]CustoContabil!$D$21/[1]CustoContabil!$D$6)*W27,0)</f>
        <v>0</v>
      </c>
      <c r="Z27" s="205"/>
    </row>
    <row r="28" spans="2:26" ht="15" customHeight="1" outlineLevel="1" x14ac:dyDescent="0.35">
      <c r="B28" s="199">
        <v>23</v>
      </c>
      <c r="C28" s="815"/>
      <c r="D28" s="816"/>
      <c r="E28" s="816"/>
      <c r="F28" s="816"/>
      <c r="G28" s="816"/>
      <c r="H28" s="19"/>
      <c r="I28" s="2"/>
      <c r="J28" s="1"/>
      <c r="K28" s="169">
        <f t="shared" si="0"/>
        <v>0</v>
      </c>
      <c r="L28" s="1"/>
      <c r="M28" s="1"/>
      <c r="N28" s="169">
        <f t="shared" si="1"/>
        <v>0</v>
      </c>
      <c r="P28" s="199">
        <f t="shared" si="2"/>
        <v>23</v>
      </c>
      <c r="Q28" s="813" t="str">
        <f t="shared" si="3"/>
        <v/>
      </c>
      <c r="R28" s="813"/>
      <c r="S28" s="813"/>
      <c r="T28" s="813"/>
      <c r="U28" s="814"/>
      <c r="V28" s="202" t="str">
        <f t="shared" si="4"/>
        <v/>
      </c>
      <c r="W28" s="203">
        <f>IF(OR(V28="",V28=0),0,([1]Projeto!$AD$8*((1+[1]Projeto!$AD$8)^V28))/(((1+[1]Projeto!$AD$8)^V28)-1))</f>
        <v>0</v>
      </c>
      <c r="X28" s="204">
        <f>IF(AND(K28&gt;0,[1]CustoContabil!$F$6&gt;0),K28*([1]CustoContabil!$F$21/[1]CustoContabil!$F$6)*W28,0)</f>
        <v>0</v>
      </c>
      <c r="Y28" s="204">
        <f>IF(AND(N28&gt;0,[1]CustoContabil!$D$6&gt;0),N28*([1]CustoContabil!$D$21/[1]CustoContabil!$D$6)*W28,0)</f>
        <v>0</v>
      </c>
      <c r="Z28" s="205"/>
    </row>
    <row r="29" spans="2:26" ht="15" customHeight="1" outlineLevel="1" x14ac:dyDescent="0.35">
      <c r="B29" s="199">
        <v>24</v>
      </c>
      <c r="C29" s="815"/>
      <c r="D29" s="816"/>
      <c r="E29" s="816"/>
      <c r="F29" s="816"/>
      <c r="G29" s="816"/>
      <c r="H29" s="19"/>
      <c r="I29" s="2"/>
      <c r="J29" s="1"/>
      <c r="K29" s="169">
        <f t="shared" si="0"/>
        <v>0</v>
      </c>
      <c r="L29" s="1"/>
      <c r="M29" s="1"/>
      <c r="N29" s="169">
        <f t="shared" si="1"/>
        <v>0</v>
      </c>
      <c r="P29" s="199">
        <f t="shared" si="2"/>
        <v>24</v>
      </c>
      <c r="Q29" s="813" t="str">
        <f t="shared" si="3"/>
        <v/>
      </c>
      <c r="R29" s="813"/>
      <c r="S29" s="813"/>
      <c r="T29" s="813"/>
      <c r="U29" s="814"/>
      <c r="V29" s="202" t="str">
        <f t="shared" si="4"/>
        <v/>
      </c>
      <c r="W29" s="203">
        <f>IF(OR(V29="",V29=0),0,([1]Projeto!$AD$8*((1+[1]Projeto!$AD$8)^V29))/(((1+[1]Projeto!$AD$8)^V29)-1))</f>
        <v>0</v>
      </c>
      <c r="X29" s="204">
        <f>IF(AND(K29&gt;0,[1]CustoContabil!$F$6&gt;0),K29*([1]CustoContabil!$F$21/[1]CustoContabil!$F$6)*W29,0)</f>
        <v>0</v>
      </c>
      <c r="Y29" s="204">
        <f>IF(AND(N29&gt;0,[1]CustoContabil!$D$6&gt;0),N29*([1]CustoContabil!$D$21/[1]CustoContabil!$D$6)*W29,0)</f>
        <v>0</v>
      </c>
      <c r="Z29" s="205"/>
    </row>
    <row r="30" spans="2:26" ht="15" customHeight="1" outlineLevel="1" x14ac:dyDescent="0.35">
      <c r="B30" s="199">
        <v>25</v>
      </c>
      <c r="C30" s="815"/>
      <c r="D30" s="816"/>
      <c r="E30" s="816"/>
      <c r="F30" s="816"/>
      <c r="G30" s="816"/>
      <c r="H30" s="19"/>
      <c r="I30" s="2"/>
      <c r="J30" s="1"/>
      <c r="K30" s="169">
        <f t="shared" si="0"/>
        <v>0</v>
      </c>
      <c r="L30" s="1"/>
      <c r="M30" s="1"/>
      <c r="N30" s="169">
        <f t="shared" si="1"/>
        <v>0</v>
      </c>
      <c r="P30" s="199">
        <f t="shared" si="2"/>
        <v>25</v>
      </c>
      <c r="Q30" s="813" t="str">
        <f t="shared" si="3"/>
        <v/>
      </c>
      <c r="R30" s="813"/>
      <c r="S30" s="813"/>
      <c r="T30" s="813"/>
      <c r="U30" s="814"/>
      <c r="V30" s="202" t="str">
        <f t="shared" si="4"/>
        <v/>
      </c>
      <c r="W30" s="203">
        <f>IF(OR(V30="",V30=0),0,([1]Projeto!$AD$8*((1+[1]Projeto!$AD$8)^V30))/(((1+[1]Projeto!$AD$8)^V30)-1))</f>
        <v>0</v>
      </c>
      <c r="X30" s="204">
        <f>IF(AND(K30&gt;0,[1]CustoContabil!$F$6&gt;0),K30*([1]CustoContabil!$F$21/[1]CustoContabil!$F$6)*W30,0)</f>
        <v>0</v>
      </c>
      <c r="Y30" s="204">
        <f>IF(AND(N30&gt;0,[1]CustoContabil!$D$6&gt;0),N30*([1]CustoContabil!$D$21/[1]CustoContabil!$D$6)*W30,0)</f>
        <v>0</v>
      </c>
      <c r="Z30" s="205"/>
    </row>
    <row r="31" spans="2:26" ht="15" customHeight="1" outlineLevel="1" x14ac:dyDescent="0.35">
      <c r="B31" s="199">
        <v>26</v>
      </c>
      <c r="C31" s="815"/>
      <c r="D31" s="816"/>
      <c r="E31" s="816"/>
      <c r="F31" s="816"/>
      <c r="G31" s="816"/>
      <c r="H31" s="19"/>
      <c r="I31" s="2"/>
      <c r="J31" s="1"/>
      <c r="K31" s="169">
        <f t="shared" si="0"/>
        <v>0</v>
      </c>
      <c r="L31" s="1"/>
      <c r="M31" s="1"/>
      <c r="N31" s="169">
        <f t="shared" si="1"/>
        <v>0</v>
      </c>
      <c r="P31" s="199">
        <f t="shared" si="2"/>
        <v>26</v>
      </c>
      <c r="Q31" s="813" t="str">
        <f t="shared" si="3"/>
        <v/>
      </c>
      <c r="R31" s="813"/>
      <c r="S31" s="813"/>
      <c r="T31" s="813"/>
      <c r="U31" s="814"/>
      <c r="V31" s="202" t="str">
        <f t="shared" si="4"/>
        <v/>
      </c>
      <c r="W31" s="203">
        <f>IF(OR(V31="",V31=0),0,([1]Projeto!$AD$8*((1+[1]Projeto!$AD$8)^V31))/(((1+[1]Projeto!$AD$8)^V31)-1))</f>
        <v>0</v>
      </c>
      <c r="X31" s="204">
        <f>IF(AND(K31&gt;0,[1]CustoContabil!$F$6&gt;0),K31*([1]CustoContabil!$F$21/[1]CustoContabil!$F$6)*W31,0)</f>
        <v>0</v>
      </c>
      <c r="Y31" s="204">
        <f>IF(AND(N31&gt;0,[1]CustoContabil!$D$6&gt;0),N31*([1]CustoContabil!$D$21/[1]CustoContabil!$D$6)*W31,0)</f>
        <v>0</v>
      </c>
      <c r="Z31" s="205"/>
    </row>
    <row r="32" spans="2:26" ht="15" customHeight="1" outlineLevel="1" x14ac:dyDescent="0.35">
      <c r="B32" s="199">
        <v>27</v>
      </c>
      <c r="C32" s="815"/>
      <c r="D32" s="816"/>
      <c r="E32" s="816"/>
      <c r="F32" s="816"/>
      <c r="G32" s="816"/>
      <c r="H32" s="19"/>
      <c r="I32" s="2"/>
      <c r="J32" s="1"/>
      <c r="K32" s="169">
        <f t="shared" si="0"/>
        <v>0</v>
      </c>
      <c r="L32" s="1"/>
      <c r="M32" s="1"/>
      <c r="N32" s="169">
        <f t="shared" si="1"/>
        <v>0</v>
      </c>
      <c r="P32" s="199">
        <f t="shared" si="2"/>
        <v>27</v>
      </c>
      <c r="Q32" s="813" t="str">
        <f t="shared" si="3"/>
        <v/>
      </c>
      <c r="R32" s="813"/>
      <c r="S32" s="813"/>
      <c r="T32" s="813"/>
      <c r="U32" s="814"/>
      <c r="V32" s="202" t="str">
        <f t="shared" si="4"/>
        <v/>
      </c>
      <c r="W32" s="203">
        <f>IF(OR(V32="",V32=0),0,([1]Projeto!$AD$8*((1+[1]Projeto!$AD$8)^V32))/(((1+[1]Projeto!$AD$8)^V32)-1))</f>
        <v>0</v>
      </c>
      <c r="X32" s="204">
        <f>IF(AND(K32&gt;0,[1]CustoContabil!$F$6&gt;0),K32*([1]CustoContabil!$F$21/[1]CustoContabil!$F$6)*W32,0)</f>
        <v>0</v>
      </c>
      <c r="Y32" s="204">
        <f>IF(AND(N32&gt;0,[1]CustoContabil!$D$6&gt;0),N32*([1]CustoContabil!$D$21/[1]CustoContabil!$D$6)*W32,0)</f>
        <v>0</v>
      </c>
      <c r="Z32" s="205"/>
    </row>
    <row r="33" spans="2:26" ht="15" customHeight="1" outlineLevel="1" x14ac:dyDescent="0.35">
      <c r="B33" s="199">
        <v>28</v>
      </c>
      <c r="C33" s="815"/>
      <c r="D33" s="816"/>
      <c r="E33" s="816"/>
      <c r="F33" s="816"/>
      <c r="G33" s="816"/>
      <c r="H33" s="19"/>
      <c r="I33" s="2"/>
      <c r="J33" s="1"/>
      <c r="K33" s="169">
        <f t="shared" si="0"/>
        <v>0</v>
      </c>
      <c r="L33" s="1"/>
      <c r="M33" s="1"/>
      <c r="N33" s="169">
        <f t="shared" si="1"/>
        <v>0</v>
      </c>
      <c r="P33" s="199">
        <f t="shared" si="2"/>
        <v>28</v>
      </c>
      <c r="Q33" s="813" t="str">
        <f t="shared" si="3"/>
        <v/>
      </c>
      <c r="R33" s="813"/>
      <c r="S33" s="813"/>
      <c r="T33" s="813"/>
      <c r="U33" s="814"/>
      <c r="V33" s="202" t="str">
        <f t="shared" si="4"/>
        <v/>
      </c>
      <c r="W33" s="203">
        <f>IF(OR(V33="",V33=0),0,([1]Projeto!$AD$8*((1+[1]Projeto!$AD$8)^V33))/(((1+[1]Projeto!$AD$8)^V33)-1))</f>
        <v>0</v>
      </c>
      <c r="X33" s="204">
        <f>IF(AND(K33&gt;0,[1]CustoContabil!$F$6&gt;0),K33*([1]CustoContabil!$F$21/[1]CustoContabil!$F$6)*W33,0)</f>
        <v>0</v>
      </c>
      <c r="Y33" s="204">
        <f>IF(AND(N33&gt;0,[1]CustoContabil!$D$6&gt;0),N33*([1]CustoContabil!$D$21/[1]CustoContabil!$D$6)*W33,0)</f>
        <v>0</v>
      </c>
      <c r="Z33" s="205"/>
    </row>
    <row r="34" spans="2:26" ht="15" customHeight="1" outlineLevel="1" x14ac:dyDescent="0.35">
      <c r="B34" s="199">
        <v>29</v>
      </c>
      <c r="C34" s="815"/>
      <c r="D34" s="816"/>
      <c r="E34" s="816"/>
      <c r="F34" s="816"/>
      <c r="G34" s="816"/>
      <c r="H34" s="19"/>
      <c r="I34" s="2"/>
      <c r="J34" s="1"/>
      <c r="K34" s="169">
        <f t="shared" si="0"/>
        <v>0</v>
      </c>
      <c r="L34" s="1"/>
      <c r="M34" s="1"/>
      <c r="N34" s="169">
        <f t="shared" si="1"/>
        <v>0</v>
      </c>
      <c r="P34" s="199">
        <f t="shared" si="2"/>
        <v>29</v>
      </c>
      <c r="Q34" s="813" t="str">
        <f t="shared" si="3"/>
        <v/>
      </c>
      <c r="R34" s="813"/>
      <c r="S34" s="813"/>
      <c r="T34" s="813"/>
      <c r="U34" s="814"/>
      <c r="V34" s="202" t="str">
        <f t="shared" si="4"/>
        <v/>
      </c>
      <c r="W34" s="203">
        <f>IF(OR(V34="",V34=0),0,([1]Projeto!$AD$8*((1+[1]Projeto!$AD$8)^V34))/(((1+[1]Projeto!$AD$8)^V34)-1))</f>
        <v>0</v>
      </c>
      <c r="X34" s="204">
        <f>IF(AND(K34&gt;0,[1]CustoContabil!$F$6&gt;0),K34*([1]CustoContabil!$F$21/[1]CustoContabil!$F$6)*W34,0)</f>
        <v>0</v>
      </c>
      <c r="Y34" s="204">
        <f>IF(AND(N34&gt;0,[1]CustoContabil!$D$6&gt;0),N34*([1]CustoContabil!$D$21/[1]CustoContabil!$D$6)*W34,0)</f>
        <v>0</v>
      </c>
      <c r="Z34" s="205"/>
    </row>
    <row r="35" spans="2:26" ht="15" customHeight="1" outlineLevel="1" x14ac:dyDescent="0.35">
      <c r="B35" s="199">
        <v>30</v>
      </c>
      <c r="C35" s="815"/>
      <c r="D35" s="816"/>
      <c r="E35" s="816"/>
      <c r="F35" s="816"/>
      <c r="G35" s="816"/>
      <c r="H35" s="19"/>
      <c r="I35" s="2"/>
      <c r="J35" s="1"/>
      <c r="K35" s="169">
        <f t="shared" si="0"/>
        <v>0</v>
      </c>
      <c r="L35" s="1"/>
      <c r="M35" s="1"/>
      <c r="N35" s="169">
        <f t="shared" si="1"/>
        <v>0</v>
      </c>
      <c r="P35" s="199">
        <f t="shared" si="2"/>
        <v>30</v>
      </c>
      <c r="Q35" s="813" t="str">
        <f t="shared" si="3"/>
        <v/>
      </c>
      <c r="R35" s="813"/>
      <c r="S35" s="813"/>
      <c r="T35" s="813"/>
      <c r="U35" s="814"/>
      <c r="V35" s="202" t="str">
        <f t="shared" si="4"/>
        <v/>
      </c>
      <c r="W35" s="203">
        <f>IF(OR(V35="",V35=0),0,([1]Projeto!$AD$8*((1+[1]Projeto!$AD$8)^V35))/(((1+[1]Projeto!$AD$8)^V35)-1))</f>
        <v>0</v>
      </c>
      <c r="X35" s="204">
        <f>IF(AND(K35&gt;0,[1]CustoContabil!$F$6&gt;0),K35*([1]CustoContabil!$F$21/[1]CustoContabil!$F$6)*W35,0)</f>
        <v>0</v>
      </c>
      <c r="Y35" s="204">
        <f>IF(AND(N35&gt;0,[1]CustoContabil!$D$6&gt;0),N35*([1]CustoContabil!$D$21/[1]CustoContabil!$D$6)*W35,0)</f>
        <v>0</v>
      </c>
      <c r="Z35" s="205"/>
    </row>
    <row r="36" spans="2:26" ht="15" customHeight="1" outlineLevel="1" x14ac:dyDescent="0.35">
      <c r="B36" s="199">
        <v>31</v>
      </c>
      <c r="C36" s="815"/>
      <c r="D36" s="816"/>
      <c r="E36" s="816"/>
      <c r="F36" s="816"/>
      <c r="G36" s="816"/>
      <c r="H36" s="19"/>
      <c r="I36" s="2"/>
      <c r="J36" s="1"/>
      <c r="K36" s="169">
        <f t="shared" si="0"/>
        <v>0</v>
      </c>
      <c r="L36" s="1"/>
      <c r="M36" s="1"/>
      <c r="N36" s="169">
        <f t="shared" si="1"/>
        <v>0</v>
      </c>
      <c r="P36" s="199">
        <f t="shared" si="2"/>
        <v>31</v>
      </c>
      <c r="Q36" s="813" t="str">
        <f t="shared" si="3"/>
        <v/>
      </c>
      <c r="R36" s="813"/>
      <c r="S36" s="813"/>
      <c r="T36" s="813"/>
      <c r="U36" s="814"/>
      <c r="V36" s="202" t="str">
        <f t="shared" si="4"/>
        <v/>
      </c>
      <c r="W36" s="203">
        <f>IF(OR(V36="",V36=0),0,([1]Projeto!$AD$8*((1+[1]Projeto!$AD$8)^V36))/(((1+[1]Projeto!$AD$8)^V36)-1))</f>
        <v>0</v>
      </c>
      <c r="X36" s="204">
        <f>IF(AND(K36&gt;0,[1]CustoContabil!$F$6&gt;0),K36*([1]CustoContabil!$F$21/[1]CustoContabil!$F$6)*W36,0)</f>
        <v>0</v>
      </c>
      <c r="Y36" s="204">
        <f>IF(AND(N36&gt;0,[1]CustoContabil!$D$6&gt;0),N36*([1]CustoContabil!$D$21/[1]CustoContabil!$D$6)*W36,0)</f>
        <v>0</v>
      </c>
      <c r="Z36" s="205"/>
    </row>
    <row r="37" spans="2:26" ht="15" customHeight="1" outlineLevel="1" x14ac:dyDescent="0.35">
      <c r="B37" s="199">
        <v>32</v>
      </c>
      <c r="C37" s="815"/>
      <c r="D37" s="816"/>
      <c r="E37" s="816"/>
      <c r="F37" s="816"/>
      <c r="G37" s="816"/>
      <c r="H37" s="19"/>
      <c r="I37" s="2"/>
      <c r="J37" s="1"/>
      <c r="K37" s="169">
        <f t="shared" si="0"/>
        <v>0</v>
      </c>
      <c r="L37" s="1"/>
      <c r="M37" s="1"/>
      <c r="N37" s="169">
        <f t="shared" si="1"/>
        <v>0</v>
      </c>
      <c r="P37" s="199">
        <f t="shared" si="2"/>
        <v>32</v>
      </c>
      <c r="Q37" s="813" t="str">
        <f t="shared" si="3"/>
        <v/>
      </c>
      <c r="R37" s="813"/>
      <c r="S37" s="813"/>
      <c r="T37" s="813"/>
      <c r="U37" s="814"/>
      <c r="V37" s="202" t="str">
        <f t="shared" si="4"/>
        <v/>
      </c>
      <c r="W37" s="203">
        <f>IF(OR(V37="",V37=0),0,([1]Projeto!$AD$8*((1+[1]Projeto!$AD$8)^V37))/(((1+[1]Projeto!$AD$8)^V37)-1))</f>
        <v>0</v>
      </c>
      <c r="X37" s="204">
        <f>IF(AND(K37&gt;0,[1]CustoContabil!$F$6&gt;0),K37*([1]CustoContabil!$F$21/[1]CustoContabil!$F$6)*W37,0)</f>
        <v>0</v>
      </c>
      <c r="Y37" s="204">
        <f>IF(AND(N37&gt;0,[1]CustoContabil!$D$6&gt;0),N37*([1]CustoContabil!$D$21/[1]CustoContabil!$D$6)*W37,0)</f>
        <v>0</v>
      </c>
      <c r="Z37" s="205"/>
    </row>
    <row r="38" spans="2:26" ht="15" customHeight="1" outlineLevel="1" x14ac:dyDescent="0.35">
      <c r="B38" s="199">
        <v>33</v>
      </c>
      <c r="C38" s="815"/>
      <c r="D38" s="816"/>
      <c r="E38" s="816"/>
      <c r="F38" s="816"/>
      <c r="G38" s="816"/>
      <c r="H38" s="19"/>
      <c r="I38" s="2"/>
      <c r="J38" s="1"/>
      <c r="K38" s="169">
        <f t="shared" si="0"/>
        <v>0</v>
      </c>
      <c r="L38" s="1"/>
      <c r="M38" s="1"/>
      <c r="N38" s="169">
        <f t="shared" si="1"/>
        <v>0</v>
      </c>
      <c r="P38" s="199">
        <f t="shared" si="2"/>
        <v>33</v>
      </c>
      <c r="Q38" s="813" t="str">
        <f t="shared" si="3"/>
        <v/>
      </c>
      <c r="R38" s="813"/>
      <c r="S38" s="813"/>
      <c r="T38" s="813"/>
      <c r="U38" s="814"/>
      <c r="V38" s="202" t="str">
        <f t="shared" si="4"/>
        <v/>
      </c>
      <c r="W38" s="203">
        <f>IF(OR(V38="",V38=0),0,([1]Projeto!$AD$8*((1+[1]Projeto!$AD$8)^V38))/(((1+[1]Projeto!$AD$8)^V38)-1))</f>
        <v>0</v>
      </c>
      <c r="X38" s="204">
        <f>IF(AND(K38&gt;0,[1]CustoContabil!$F$6&gt;0),K38*([1]CustoContabil!$F$21/[1]CustoContabil!$F$6)*W38,0)</f>
        <v>0</v>
      </c>
      <c r="Y38" s="204">
        <f>IF(AND(N38&gt;0,[1]CustoContabil!$D$6&gt;0),N38*([1]CustoContabil!$D$21/[1]CustoContabil!$D$6)*W38,0)</f>
        <v>0</v>
      </c>
      <c r="Z38" s="205"/>
    </row>
    <row r="39" spans="2:26" ht="15" customHeight="1" outlineLevel="1" x14ac:dyDescent="0.35">
      <c r="B39" s="199">
        <v>34</v>
      </c>
      <c r="C39" s="815"/>
      <c r="D39" s="816"/>
      <c r="E39" s="816"/>
      <c r="F39" s="816"/>
      <c r="G39" s="816"/>
      <c r="H39" s="19"/>
      <c r="I39" s="2"/>
      <c r="J39" s="1"/>
      <c r="K39" s="169">
        <f t="shared" si="0"/>
        <v>0</v>
      </c>
      <c r="L39" s="1"/>
      <c r="M39" s="1"/>
      <c r="N39" s="169">
        <f t="shared" si="1"/>
        <v>0</v>
      </c>
      <c r="P39" s="199">
        <f t="shared" si="2"/>
        <v>34</v>
      </c>
      <c r="Q39" s="813" t="str">
        <f t="shared" si="3"/>
        <v/>
      </c>
      <c r="R39" s="813"/>
      <c r="S39" s="813"/>
      <c r="T39" s="813"/>
      <c r="U39" s="814"/>
      <c r="V39" s="202" t="str">
        <f t="shared" si="4"/>
        <v/>
      </c>
      <c r="W39" s="203">
        <f>IF(OR(V39="",V39=0),0,([1]Projeto!$AD$8*((1+[1]Projeto!$AD$8)^V39))/(((1+[1]Projeto!$AD$8)^V39)-1))</f>
        <v>0</v>
      </c>
      <c r="X39" s="204">
        <f>IF(AND(K39&gt;0,[1]CustoContabil!$F$6&gt;0),K39*([1]CustoContabil!$F$21/[1]CustoContabil!$F$6)*W39,0)</f>
        <v>0</v>
      </c>
      <c r="Y39" s="204">
        <f>IF(AND(N39&gt;0,[1]CustoContabil!$D$6&gt;0),N39*([1]CustoContabil!$D$21/[1]CustoContabil!$D$6)*W39,0)</f>
        <v>0</v>
      </c>
      <c r="Z39" s="205"/>
    </row>
    <row r="40" spans="2:26" ht="15" customHeight="1" outlineLevel="1" x14ac:dyDescent="0.35">
      <c r="B40" s="199">
        <v>35</v>
      </c>
      <c r="C40" s="815"/>
      <c r="D40" s="816"/>
      <c r="E40" s="816"/>
      <c r="F40" s="816"/>
      <c r="G40" s="816"/>
      <c r="H40" s="19"/>
      <c r="I40" s="2"/>
      <c r="J40" s="1"/>
      <c r="K40" s="169">
        <f t="shared" si="0"/>
        <v>0</v>
      </c>
      <c r="L40" s="1"/>
      <c r="M40" s="1"/>
      <c r="N40" s="169">
        <f t="shared" si="1"/>
        <v>0</v>
      </c>
      <c r="P40" s="199">
        <f t="shared" si="2"/>
        <v>35</v>
      </c>
      <c r="Q40" s="813" t="str">
        <f t="shared" si="3"/>
        <v/>
      </c>
      <c r="R40" s="813"/>
      <c r="S40" s="813"/>
      <c r="T40" s="813"/>
      <c r="U40" s="814"/>
      <c r="V40" s="202" t="str">
        <f t="shared" si="4"/>
        <v/>
      </c>
      <c r="W40" s="203">
        <f>IF(OR(V40="",V40=0),0,([1]Projeto!$AD$8*((1+[1]Projeto!$AD$8)^V40))/(((1+[1]Projeto!$AD$8)^V40)-1))</f>
        <v>0</v>
      </c>
      <c r="X40" s="204">
        <f>IF(AND(K40&gt;0,[1]CustoContabil!$F$6&gt;0),K40*([1]CustoContabil!$F$21/[1]CustoContabil!$F$6)*W40,0)</f>
        <v>0</v>
      </c>
      <c r="Y40" s="204">
        <f>IF(AND(N40&gt;0,[1]CustoContabil!$D$6&gt;0),N40*([1]CustoContabil!$D$21/[1]CustoContabil!$D$6)*W40,0)</f>
        <v>0</v>
      </c>
      <c r="Z40" s="205"/>
    </row>
    <row r="41" spans="2:26" ht="15" customHeight="1" outlineLevel="1" x14ac:dyDescent="0.35">
      <c r="B41" s="199">
        <v>36</v>
      </c>
      <c r="C41" s="815"/>
      <c r="D41" s="816"/>
      <c r="E41" s="816"/>
      <c r="F41" s="816"/>
      <c r="G41" s="816"/>
      <c r="H41" s="19"/>
      <c r="I41" s="2"/>
      <c r="J41" s="1"/>
      <c r="K41" s="169">
        <f t="shared" si="0"/>
        <v>0</v>
      </c>
      <c r="L41" s="1"/>
      <c r="M41" s="1"/>
      <c r="N41" s="169">
        <f t="shared" si="1"/>
        <v>0</v>
      </c>
      <c r="P41" s="199">
        <f t="shared" si="2"/>
        <v>36</v>
      </c>
      <c r="Q41" s="813" t="str">
        <f t="shared" si="3"/>
        <v/>
      </c>
      <c r="R41" s="813"/>
      <c r="S41" s="813"/>
      <c r="T41" s="813"/>
      <c r="U41" s="814"/>
      <c r="V41" s="202" t="str">
        <f t="shared" si="4"/>
        <v/>
      </c>
      <c r="W41" s="203">
        <f>IF(OR(V41="",V41=0),0,([1]Projeto!$AD$8*((1+[1]Projeto!$AD$8)^V41))/(((1+[1]Projeto!$AD$8)^V41)-1))</f>
        <v>0</v>
      </c>
      <c r="X41" s="204">
        <f>IF(AND(K41&gt;0,[1]CustoContabil!$F$6&gt;0),K41*([1]CustoContabil!$F$21/[1]CustoContabil!$F$6)*W41,0)</f>
        <v>0</v>
      </c>
      <c r="Y41" s="204">
        <f>IF(AND(N41&gt;0,[1]CustoContabil!$D$6&gt;0),N41*([1]CustoContabil!$D$21/[1]CustoContabil!$D$6)*W41,0)</f>
        <v>0</v>
      </c>
      <c r="Z41" s="205"/>
    </row>
    <row r="42" spans="2:26" ht="15" customHeight="1" outlineLevel="1" x14ac:dyDescent="0.35">
      <c r="B42" s="199">
        <v>37</v>
      </c>
      <c r="C42" s="815"/>
      <c r="D42" s="816"/>
      <c r="E42" s="816"/>
      <c r="F42" s="816"/>
      <c r="G42" s="816"/>
      <c r="H42" s="19"/>
      <c r="I42" s="2"/>
      <c r="J42" s="1"/>
      <c r="K42" s="169">
        <f t="shared" si="0"/>
        <v>0</v>
      </c>
      <c r="L42" s="1"/>
      <c r="M42" s="1"/>
      <c r="N42" s="169">
        <f t="shared" si="1"/>
        <v>0</v>
      </c>
      <c r="P42" s="199">
        <f t="shared" si="2"/>
        <v>37</v>
      </c>
      <c r="Q42" s="813" t="str">
        <f t="shared" si="3"/>
        <v/>
      </c>
      <c r="R42" s="813"/>
      <c r="S42" s="813"/>
      <c r="T42" s="813"/>
      <c r="U42" s="814"/>
      <c r="V42" s="202" t="str">
        <f t="shared" si="4"/>
        <v/>
      </c>
      <c r="W42" s="203">
        <f>IF(OR(V42="",V42=0),0,([1]Projeto!$AD$8*((1+[1]Projeto!$AD$8)^V42))/(((1+[1]Projeto!$AD$8)^V42)-1))</f>
        <v>0</v>
      </c>
      <c r="X42" s="204">
        <f>IF(AND(K42&gt;0,[1]CustoContabil!$F$6&gt;0),K42*([1]CustoContabil!$F$21/[1]CustoContabil!$F$6)*W42,0)</f>
        <v>0</v>
      </c>
      <c r="Y42" s="204">
        <f>IF(AND(N42&gt;0,[1]CustoContabil!$D$6&gt;0),N42*([1]CustoContabil!$D$21/[1]CustoContabil!$D$6)*W42,0)</f>
        <v>0</v>
      </c>
      <c r="Z42" s="205"/>
    </row>
    <row r="43" spans="2:26" ht="15" customHeight="1" outlineLevel="1" x14ac:dyDescent="0.35">
      <c r="B43" s="199">
        <v>38</v>
      </c>
      <c r="C43" s="815"/>
      <c r="D43" s="816"/>
      <c r="E43" s="816"/>
      <c r="F43" s="816"/>
      <c r="G43" s="816"/>
      <c r="H43" s="19"/>
      <c r="I43" s="2"/>
      <c r="J43" s="1"/>
      <c r="K43" s="169">
        <f t="shared" si="0"/>
        <v>0</v>
      </c>
      <c r="L43" s="1"/>
      <c r="M43" s="1"/>
      <c r="N43" s="169">
        <f t="shared" si="1"/>
        <v>0</v>
      </c>
      <c r="P43" s="199">
        <f t="shared" si="2"/>
        <v>38</v>
      </c>
      <c r="Q43" s="813" t="str">
        <f t="shared" si="3"/>
        <v/>
      </c>
      <c r="R43" s="813"/>
      <c r="S43" s="813"/>
      <c r="T43" s="813"/>
      <c r="U43" s="814"/>
      <c r="V43" s="202" t="str">
        <f t="shared" si="4"/>
        <v/>
      </c>
      <c r="W43" s="203">
        <f>IF(OR(V43="",V43=0),0,([1]Projeto!$AD$8*((1+[1]Projeto!$AD$8)^V43))/(((1+[1]Projeto!$AD$8)^V43)-1))</f>
        <v>0</v>
      </c>
      <c r="X43" s="204">
        <f>IF(AND(K43&gt;0,[1]CustoContabil!$F$6&gt;0),K43*([1]CustoContabil!$F$21/[1]CustoContabil!$F$6)*W43,0)</f>
        <v>0</v>
      </c>
      <c r="Y43" s="204">
        <f>IF(AND(N43&gt;0,[1]CustoContabil!$D$6&gt;0),N43*([1]CustoContabil!$D$21/[1]CustoContabil!$D$6)*W43,0)</f>
        <v>0</v>
      </c>
      <c r="Z43" s="205"/>
    </row>
    <row r="44" spans="2:26" ht="15" customHeight="1" outlineLevel="1" x14ac:dyDescent="0.35">
      <c r="B44" s="199">
        <v>39</v>
      </c>
      <c r="C44" s="815"/>
      <c r="D44" s="816"/>
      <c r="E44" s="816"/>
      <c r="F44" s="816"/>
      <c r="G44" s="816"/>
      <c r="H44" s="19"/>
      <c r="I44" s="2"/>
      <c r="J44" s="1"/>
      <c r="K44" s="169">
        <f t="shared" si="0"/>
        <v>0</v>
      </c>
      <c r="L44" s="1"/>
      <c r="M44" s="1"/>
      <c r="N44" s="169">
        <f t="shared" si="1"/>
        <v>0</v>
      </c>
      <c r="P44" s="199">
        <f t="shared" si="2"/>
        <v>39</v>
      </c>
      <c r="Q44" s="813" t="str">
        <f t="shared" si="3"/>
        <v/>
      </c>
      <c r="R44" s="813"/>
      <c r="S44" s="813"/>
      <c r="T44" s="813"/>
      <c r="U44" s="814"/>
      <c r="V44" s="202" t="str">
        <f t="shared" si="4"/>
        <v/>
      </c>
      <c r="W44" s="203">
        <f>IF(OR(V44="",V44=0),0,([1]Projeto!$AD$8*((1+[1]Projeto!$AD$8)^V44))/(((1+[1]Projeto!$AD$8)^V44)-1))</f>
        <v>0</v>
      </c>
      <c r="X44" s="204">
        <f>IF(AND(K44&gt;0,[1]CustoContabil!$F$6&gt;0),K44*([1]CustoContabil!$F$21/[1]CustoContabil!$F$6)*W44,0)</f>
        <v>0</v>
      </c>
      <c r="Y44" s="204">
        <f>IF(AND(N44&gt;0,[1]CustoContabil!$D$6&gt;0),N44*([1]CustoContabil!$D$21/[1]CustoContabil!$D$6)*W44,0)</f>
        <v>0</v>
      </c>
      <c r="Z44" s="205"/>
    </row>
    <row r="45" spans="2:26" ht="15" customHeight="1" outlineLevel="1" x14ac:dyDescent="0.35">
      <c r="B45" s="199">
        <v>40</v>
      </c>
      <c r="C45" s="815"/>
      <c r="D45" s="816"/>
      <c r="E45" s="816"/>
      <c r="F45" s="816"/>
      <c r="G45" s="816"/>
      <c r="H45" s="19"/>
      <c r="I45" s="2"/>
      <c r="J45" s="1"/>
      <c r="K45" s="169">
        <f t="shared" si="0"/>
        <v>0</v>
      </c>
      <c r="L45" s="1"/>
      <c r="M45" s="1"/>
      <c r="N45" s="169">
        <f t="shared" si="1"/>
        <v>0</v>
      </c>
      <c r="P45" s="199">
        <f t="shared" si="2"/>
        <v>40</v>
      </c>
      <c r="Q45" s="813" t="str">
        <f t="shared" si="3"/>
        <v/>
      </c>
      <c r="R45" s="813"/>
      <c r="S45" s="813"/>
      <c r="T45" s="813"/>
      <c r="U45" s="814"/>
      <c r="V45" s="202" t="str">
        <f t="shared" si="4"/>
        <v/>
      </c>
      <c r="W45" s="203">
        <f>IF(OR(V45="",V45=0),0,([1]Projeto!$AD$8*((1+[1]Projeto!$AD$8)^V45))/(((1+[1]Projeto!$AD$8)^V45)-1))</f>
        <v>0</v>
      </c>
      <c r="X45" s="204">
        <f>IF(AND(K45&gt;0,[1]CustoContabil!$F$6&gt;0),K45*([1]CustoContabil!$F$21/[1]CustoContabil!$F$6)*W45,0)</f>
        <v>0</v>
      </c>
      <c r="Y45" s="204">
        <f>IF(AND(N45&gt;0,[1]CustoContabil!$D$6&gt;0),N45*([1]CustoContabil!$D$21/[1]CustoContabil!$D$6)*W45,0)</f>
        <v>0</v>
      </c>
      <c r="Z45" s="205"/>
    </row>
    <row r="46" spans="2:26" ht="15" customHeight="1" outlineLevel="1" x14ac:dyDescent="0.35">
      <c r="B46" s="199">
        <v>41</v>
      </c>
      <c r="C46" s="815"/>
      <c r="D46" s="816"/>
      <c r="E46" s="816"/>
      <c r="F46" s="816"/>
      <c r="G46" s="816"/>
      <c r="H46" s="19"/>
      <c r="I46" s="2"/>
      <c r="J46" s="1"/>
      <c r="K46" s="169">
        <f t="shared" si="0"/>
        <v>0</v>
      </c>
      <c r="L46" s="1"/>
      <c r="M46" s="1"/>
      <c r="N46" s="169">
        <f t="shared" si="1"/>
        <v>0</v>
      </c>
      <c r="P46" s="199">
        <f t="shared" si="2"/>
        <v>41</v>
      </c>
      <c r="Q46" s="813" t="str">
        <f t="shared" si="3"/>
        <v/>
      </c>
      <c r="R46" s="813"/>
      <c r="S46" s="813"/>
      <c r="T46" s="813"/>
      <c r="U46" s="814"/>
      <c r="V46" s="202" t="str">
        <f t="shared" si="4"/>
        <v/>
      </c>
      <c r="W46" s="203">
        <f>IF(OR(V46="",V46=0),0,([1]Projeto!$AD$8*((1+[1]Projeto!$AD$8)^V46))/(((1+[1]Projeto!$AD$8)^V46)-1))</f>
        <v>0</v>
      </c>
      <c r="X46" s="204">
        <f>IF(AND(K46&gt;0,[1]CustoContabil!$F$6&gt;0),K46*([1]CustoContabil!$F$21/[1]CustoContabil!$F$6)*W46,0)</f>
        <v>0</v>
      </c>
      <c r="Y46" s="204">
        <f>IF(AND(N46&gt;0,[1]CustoContabil!$D$6&gt;0),N46*([1]CustoContabil!$D$21/[1]CustoContabil!$D$6)*W46,0)</f>
        <v>0</v>
      </c>
      <c r="Z46" s="205"/>
    </row>
    <row r="47" spans="2:26" ht="15" customHeight="1" outlineLevel="1" x14ac:dyDescent="0.35">
      <c r="B47" s="199">
        <v>42</v>
      </c>
      <c r="C47" s="815"/>
      <c r="D47" s="816"/>
      <c r="E47" s="816"/>
      <c r="F47" s="816"/>
      <c r="G47" s="816"/>
      <c r="H47" s="19"/>
      <c r="I47" s="2"/>
      <c r="J47" s="1"/>
      <c r="K47" s="169">
        <f t="shared" si="0"/>
        <v>0</v>
      </c>
      <c r="L47" s="1"/>
      <c r="M47" s="1"/>
      <c r="N47" s="169">
        <f t="shared" si="1"/>
        <v>0</v>
      </c>
      <c r="P47" s="199">
        <f t="shared" si="2"/>
        <v>42</v>
      </c>
      <c r="Q47" s="813" t="str">
        <f t="shared" si="3"/>
        <v/>
      </c>
      <c r="R47" s="813"/>
      <c r="S47" s="813"/>
      <c r="T47" s="813"/>
      <c r="U47" s="814"/>
      <c r="V47" s="202" t="str">
        <f t="shared" si="4"/>
        <v/>
      </c>
      <c r="W47" s="203">
        <f>IF(OR(V47="",V47=0),0,([1]Projeto!$AD$8*((1+[1]Projeto!$AD$8)^V47))/(((1+[1]Projeto!$AD$8)^V47)-1))</f>
        <v>0</v>
      </c>
      <c r="X47" s="204">
        <f>IF(AND(K47&gt;0,[1]CustoContabil!$F$6&gt;0),K47*([1]CustoContabil!$F$21/[1]CustoContabil!$F$6)*W47,0)</f>
        <v>0</v>
      </c>
      <c r="Y47" s="204">
        <f>IF(AND(N47&gt;0,[1]CustoContabil!$D$6&gt;0),N47*([1]CustoContabil!$D$21/[1]CustoContabil!$D$6)*W47,0)</f>
        <v>0</v>
      </c>
      <c r="Z47" s="205"/>
    </row>
    <row r="48" spans="2:26" ht="15" customHeight="1" outlineLevel="1" x14ac:dyDescent="0.35">
      <c r="B48" s="199">
        <v>43</v>
      </c>
      <c r="C48" s="815"/>
      <c r="D48" s="816"/>
      <c r="E48" s="816"/>
      <c r="F48" s="816"/>
      <c r="G48" s="816"/>
      <c r="H48" s="19"/>
      <c r="I48" s="2"/>
      <c r="J48" s="1"/>
      <c r="K48" s="169">
        <f t="shared" si="0"/>
        <v>0</v>
      </c>
      <c r="L48" s="1"/>
      <c r="M48" s="1"/>
      <c r="N48" s="169">
        <f t="shared" si="1"/>
        <v>0</v>
      </c>
      <c r="P48" s="199">
        <f t="shared" si="2"/>
        <v>43</v>
      </c>
      <c r="Q48" s="813" t="str">
        <f t="shared" si="3"/>
        <v/>
      </c>
      <c r="R48" s="813"/>
      <c r="S48" s="813"/>
      <c r="T48" s="813"/>
      <c r="U48" s="814"/>
      <c r="V48" s="202" t="str">
        <f t="shared" si="4"/>
        <v/>
      </c>
      <c r="W48" s="203">
        <f>IF(OR(V48="",V48=0),0,([1]Projeto!$AD$8*((1+[1]Projeto!$AD$8)^V48))/(((1+[1]Projeto!$AD$8)^V48)-1))</f>
        <v>0</v>
      </c>
      <c r="X48" s="204">
        <f>IF(AND(K48&gt;0,[1]CustoContabil!$F$6&gt;0),K48*([1]CustoContabil!$F$21/[1]CustoContabil!$F$6)*W48,0)</f>
        <v>0</v>
      </c>
      <c r="Y48" s="204">
        <f>IF(AND(N48&gt;0,[1]CustoContabil!$D$6&gt;0),N48*([1]CustoContabil!$D$21/[1]CustoContabil!$D$6)*W48,0)</f>
        <v>0</v>
      </c>
      <c r="Z48" s="205"/>
    </row>
    <row r="49" spans="2:26" ht="15" customHeight="1" outlineLevel="1" x14ac:dyDescent="0.35">
      <c r="B49" s="199">
        <v>44</v>
      </c>
      <c r="C49" s="815"/>
      <c r="D49" s="816"/>
      <c r="E49" s="816"/>
      <c r="F49" s="816"/>
      <c r="G49" s="816"/>
      <c r="H49" s="19"/>
      <c r="I49" s="2"/>
      <c r="J49" s="1"/>
      <c r="K49" s="169">
        <f t="shared" si="0"/>
        <v>0</v>
      </c>
      <c r="L49" s="1"/>
      <c r="M49" s="1"/>
      <c r="N49" s="169">
        <f t="shared" si="1"/>
        <v>0</v>
      </c>
      <c r="P49" s="199">
        <f t="shared" si="2"/>
        <v>44</v>
      </c>
      <c r="Q49" s="813" t="str">
        <f t="shared" si="3"/>
        <v/>
      </c>
      <c r="R49" s="813"/>
      <c r="S49" s="813"/>
      <c r="T49" s="813"/>
      <c r="U49" s="814"/>
      <c r="V49" s="202" t="str">
        <f t="shared" si="4"/>
        <v/>
      </c>
      <c r="W49" s="203">
        <f>IF(OR(V49="",V49=0),0,([1]Projeto!$AD$8*((1+[1]Projeto!$AD$8)^V49))/(((1+[1]Projeto!$AD$8)^V49)-1))</f>
        <v>0</v>
      </c>
      <c r="X49" s="204">
        <f>IF(AND(K49&gt;0,[1]CustoContabil!$F$6&gt;0),K49*([1]CustoContabil!$F$21/[1]CustoContabil!$F$6)*W49,0)</f>
        <v>0</v>
      </c>
      <c r="Y49" s="204">
        <f>IF(AND(N49&gt;0,[1]CustoContabil!$D$6&gt;0),N49*([1]CustoContabil!$D$21/[1]CustoContabil!$D$6)*W49,0)</f>
        <v>0</v>
      </c>
      <c r="Z49" s="205"/>
    </row>
    <row r="50" spans="2:26" ht="15" customHeight="1" outlineLevel="1" x14ac:dyDescent="0.35">
      <c r="B50" s="199">
        <v>45</v>
      </c>
      <c r="C50" s="815"/>
      <c r="D50" s="816"/>
      <c r="E50" s="816"/>
      <c r="F50" s="816"/>
      <c r="G50" s="816"/>
      <c r="H50" s="19"/>
      <c r="I50" s="2"/>
      <c r="J50" s="1"/>
      <c r="K50" s="169">
        <f t="shared" si="0"/>
        <v>0</v>
      </c>
      <c r="L50" s="1"/>
      <c r="M50" s="1"/>
      <c r="N50" s="169">
        <f t="shared" si="1"/>
        <v>0</v>
      </c>
      <c r="P50" s="199">
        <f t="shared" si="2"/>
        <v>45</v>
      </c>
      <c r="Q50" s="813" t="str">
        <f t="shared" si="3"/>
        <v/>
      </c>
      <c r="R50" s="813"/>
      <c r="S50" s="813"/>
      <c r="T50" s="813"/>
      <c r="U50" s="814"/>
      <c r="V50" s="202" t="str">
        <f t="shared" si="4"/>
        <v/>
      </c>
      <c r="W50" s="203">
        <f>IF(OR(V50="",V50=0),0,([1]Projeto!$AD$8*((1+[1]Projeto!$AD$8)^V50))/(((1+[1]Projeto!$AD$8)^V50)-1))</f>
        <v>0</v>
      </c>
      <c r="X50" s="204">
        <f>IF(AND(K50&gt;0,[1]CustoContabil!$F$6&gt;0),K50*([1]CustoContabil!$F$21/[1]CustoContabil!$F$6)*W50,0)</f>
        <v>0</v>
      </c>
      <c r="Y50" s="204">
        <f>IF(AND(N50&gt;0,[1]CustoContabil!$D$6&gt;0),N50*([1]CustoContabil!$D$21/[1]CustoContabil!$D$6)*W50,0)</f>
        <v>0</v>
      </c>
      <c r="Z50" s="205"/>
    </row>
    <row r="51" spans="2:26" ht="15" customHeight="1" outlineLevel="1" x14ac:dyDescent="0.35">
      <c r="B51" s="199">
        <v>46</v>
      </c>
      <c r="C51" s="815"/>
      <c r="D51" s="816"/>
      <c r="E51" s="816"/>
      <c r="F51" s="816"/>
      <c r="G51" s="816"/>
      <c r="H51" s="19"/>
      <c r="I51" s="2"/>
      <c r="J51" s="1"/>
      <c r="K51" s="169">
        <f t="shared" si="0"/>
        <v>0</v>
      </c>
      <c r="L51" s="1"/>
      <c r="M51" s="1"/>
      <c r="N51" s="169">
        <f t="shared" si="1"/>
        <v>0</v>
      </c>
      <c r="P51" s="199">
        <f t="shared" si="2"/>
        <v>46</v>
      </c>
      <c r="Q51" s="813" t="str">
        <f t="shared" si="3"/>
        <v/>
      </c>
      <c r="R51" s="813"/>
      <c r="S51" s="813"/>
      <c r="T51" s="813"/>
      <c r="U51" s="814"/>
      <c r="V51" s="202" t="str">
        <f t="shared" si="4"/>
        <v/>
      </c>
      <c r="W51" s="203">
        <f>IF(OR(V51="",V51=0),0,([1]Projeto!$AD$8*((1+[1]Projeto!$AD$8)^V51))/(((1+[1]Projeto!$AD$8)^V51)-1))</f>
        <v>0</v>
      </c>
      <c r="X51" s="204">
        <f>IF(AND(K51&gt;0,[1]CustoContabil!$F$6&gt;0),K51*([1]CustoContabil!$F$21/[1]CustoContabil!$F$6)*W51,0)</f>
        <v>0</v>
      </c>
      <c r="Y51" s="204">
        <f>IF(AND(N51&gt;0,[1]CustoContabil!$D$6&gt;0),N51*([1]CustoContabil!$D$21/[1]CustoContabil!$D$6)*W51,0)</f>
        <v>0</v>
      </c>
      <c r="Z51" s="205"/>
    </row>
    <row r="52" spans="2:26" ht="15" customHeight="1" outlineLevel="1" x14ac:dyDescent="0.35">
      <c r="B52" s="199">
        <v>47</v>
      </c>
      <c r="C52" s="815"/>
      <c r="D52" s="816"/>
      <c r="E52" s="816"/>
      <c r="F52" s="816"/>
      <c r="G52" s="816"/>
      <c r="H52" s="19"/>
      <c r="I52" s="2"/>
      <c r="J52" s="1"/>
      <c r="K52" s="169">
        <f t="shared" si="0"/>
        <v>0</v>
      </c>
      <c r="L52" s="1"/>
      <c r="M52" s="1"/>
      <c r="N52" s="169">
        <f t="shared" si="1"/>
        <v>0</v>
      </c>
      <c r="P52" s="199">
        <f t="shared" si="2"/>
        <v>47</v>
      </c>
      <c r="Q52" s="813" t="str">
        <f t="shared" si="3"/>
        <v/>
      </c>
      <c r="R52" s="813"/>
      <c r="S52" s="813"/>
      <c r="T52" s="813"/>
      <c r="U52" s="814"/>
      <c r="V52" s="202" t="str">
        <f t="shared" si="4"/>
        <v/>
      </c>
      <c r="W52" s="203">
        <f>IF(OR(V52="",V52=0),0,([1]Projeto!$AD$8*((1+[1]Projeto!$AD$8)^V52))/(((1+[1]Projeto!$AD$8)^V52)-1))</f>
        <v>0</v>
      </c>
      <c r="X52" s="204">
        <f>IF(AND(K52&gt;0,[1]CustoContabil!$F$6&gt;0),K52*([1]CustoContabil!$F$21/[1]CustoContabil!$F$6)*W52,0)</f>
        <v>0</v>
      </c>
      <c r="Y52" s="204">
        <f>IF(AND(N52&gt;0,[1]CustoContabil!$D$6&gt;0),N52*([1]CustoContabil!$D$21/[1]CustoContabil!$D$6)*W52,0)</f>
        <v>0</v>
      </c>
      <c r="Z52" s="205"/>
    </row>
    <row r="53" spans="2:26" ht="15" customHeight="1" outlineLevel="1" x14ac:dyDescent="0.35">
      <c r="B53" s="199">
        <v>48</v>
      </c>
      <c r="C53" s="815"/>
      <c r="D53" s="816"/>
      <c r="E53" s="816"/>
      <c r="F53" s="816"/>
      <c r="G53" s="816"/>
      <c r="H53" s="19"/>
      <c r="I53" s="2"/>
      <c r="J53" s="1"/>
      <c r="K53" s="169">
        <f t="shared" si="0"/>
        <v>0</v>
      </c>
      <c r="L53" s="1"/>
      <c r="M53" s="1"/>
      <c r="N53" s="169">
        <f t="shared" si="1"/>
        <v>0</v>
      </c>
      <c r="P53" s="199">
        <f t="shared" si="2"/>
        <v>48</v>
      </c>
      <c r="Q53" s="813" t="str">
        <f t="shared" si="3"/>
        <v/>
      </c>
      <c r="R53" s="813"/>
      <c r="S53" s="813"/>
      <c r="T53" s="813"/>
      <c r="U53" s="814"/>
      <c r="V53" s="202" t="str">
        <f t="shared" si="4"/>
        <v/>
      </c>
      <c r="W53" s="203">
        <f>IF(OR(V53="",V53=0),0,([1]Projeto!$AD$8*((1+[1]Projeto!$AD$8)^V53))/(((1+[1]Projeto!$AD$8)^V53)-1))</f>
        <v>0</v>
      </c>
      <c r="X53" s="204">
        <f>IF(AND(K53&gt;0,[1]CustoContabil!$F$6&gt;0),K53*([1]CustoContabil!$F$21/[1]CustoContabil!$F$6)*W53,0)</f>
        <v>0</v>
      </c>
      <c r="Y53" s="204">
        <f>IF(AND(N53&gt;0,[1]CustoContabil!$D$6&gt;0),N53*([1]CustoContabil!$D$21/[1]CustoContabil!$D$6)*W53,0)</f>
        <v>0</v>
      </c>
      <c r="Z53" s="205"/>
    </row>
    <row r="54" spans="2:26" ht="15" customHeight="1" outlineLevel="1" x14ac:dyDescent="0.35">
      <c r="B54" s="199">
        <v>49</v>
      </c>
      <c r="C54" s="815"/>
      <c r="D54" s="816"/>
      <c r="E54" s="816"/>
      <c r="F54" s="816"/>
      <c r="G54" s="816"/>
      <c r="H54" s="19"/>
      <c r="I54" s="2"/>
      <c r="J54" s="1"/>
      <c r="K54" s="169">
        <f t="shared" si="0"/>
        <v>0</v>
      </c>
      <c r="L54" s="1"/>
      <c r="M54" s="1"/>
      <c r="N54" s="169">
        <f t="shared" si="1"/>
        <v>0</v>
      </c>
      <c r="P54" s="199">
        <f t="shared" si="2"/>
        <v>49</v>
      </c>
      <c r="Q54" s="813" t="str">
        <f t="shared" si="3"/>
        <v/>
      </c>
      <c r="R54" s="813"/>
      <c r="S54" s="813"/>
      <c r="T54" s="813"/>
      <c r="U54" s="814"/>
      <c r="V54" s="202" t="str">
        <f t="shared" si="4"/>
        <v/>
      </c>
      <c r="W54" s="203">
        <f>IF(OR(V54="",V54=0),0,([1]Projeto!$AD$8*((1+[1]Projeto!$AD$8)^V54))/(((1+[1]Projeto!$AD$8)^V54)-1))</f>
        <v>0</v>
      </c>
      <c r="X54" s="204">
        <f>IF(AND(K54&gt;0,[1]CustoContabil!$F$6&gt;0),K54*([1]CustoContabil!$F$21/[1]CustoContabil!$F$6)*W54,0)</f>
        <v>0</v>
      </c>
      <c r="Y54" s="204">
        <f>IF(AND(N54&gt;0,[1]CustoContabil!$D$6&gt;0),N54*([1]CustoContabil!$D$21/[1]CustoContabil!$D$6)*W54,0)</f>
        <v>0</v>
      </c>
      <c r="Z54" s="205"/>
    </row>
    <row r="55" spans="2:26" ht="15" customHeight="1" outlineLevel="1" x14ac:dyDescent="0.35">
      <c r="B55" s="199">
        <v>50</v>
      </c>
      <c r="C55" s="815"/>
      <c r="D55" s="816"/>
      <c r="E55" s="816"/>
      <c r="F55" s="816"/>
      <c r="G55" s="816"/>
      <c r="H55" s="19"/>
      <c r="I55" s="2"/>
      <c r="J55" s="1"/>
      <c r="K55" s="169">
        <f t="shared" si="0"/>
        <v>0</v>
      </c>
      <c r="L55" s="1"/>
      <c r="M55" s="1"/>
      <c r="N55" s="169">
        <f t="shared" si="1"/>
        <v>0</v>
      </c>
      <c r="P55" s="199">
        <f t="shared" si="2"/>
        <v>50</v>
      </c>
      <c r="Q55" s="813" t="str">
        <f t="shared" si="3"/>
        <v/>
      </c>
      <c r="R55" s="813"/>
      <c r="S55" s="813"/>
      <c r="T55" s="813"/>
      <c r="U55" s="814"/>
      <c r="V55" s="202" t="str">
        <f t="shared" si="4"/>
        <v/>
      </c>
      <c r="W55" s="203">
        <f>IF(OR(V55="",V55=0),0,([1]Projeto!$AD$8*((1+[1]Projeto!$AD$8)^V55))/(((1+[1]Projeto!$AD$8)^V55)-1))</f>
        <v>0</v>
      </c>
      <c r="X55" s="204">
        <f>IF(AND(K55&gt;0,[1]CustoContabil!$F$6&gt;0),K55*([1]CustoContabil!$F$21/[1]CustoContabil!$F$6)*W55,0)</f>
        <v>0</v>
      </c>
      <c r="Y55" s="204">
        <f>IF(AND(N55&gt;0,[1]CustoContabil!$D$6&gt;0),N55*([1]CustoContabil!$D$21/[1]CustoContabil!$D$6)*W55,0)</f>
        <v>0</v>
      </c>
      <c r="Z55" s="205"/>
    </row>
    <row r="56" spans="2:26" ht="15" customHeight="1" outlineLevel="1" x14ac:dyDescent="0.35">
      <c r="B56" s="199">
        <v>51</v>
      </c>
      <c r="C56" s="815"/>
      <c r="D56" s="816"/>
      <c r="E56" s="816"/>
      <c r="F56" s="816"/>
      <c r="G56" s="816"/>
      <c r="H56" s="19"/>
      <c r="I56" s="2"/>
      <c r="J56" s="1"/>
      <c r="K56" s="169">
        <f t="shared" si="0"/>
        <v>0</v>
      </c>
      <c r="L56" s="1"/>
      <c r="M56" s="1"/>
      <c r="N56" s="169">
        <f t="shared" si="1"/>
        <v>0</v>
      </c>
      <c r="P56" s="199">
        <f t="shared" si="2"/>
        <v>51</v>
      </c>
      <c r="Q56" s="813" t="str">
        <f t="shared" si="3"/>
        <v/>
      </c>
      <c r="R56" s="813"/>
      <c r="S56" s="813"/>
      <c r="T56" s="813"/>
      <c r="U56" s="814"/>
      <c r="V56" s="202" t="str">
        <f t="shared" si="4"/>
        <v/>
      </c>
      <c r="W56" s="203">
        <f>IF(OR(V56="",V56=0),0,([1]Projeto!$AD$8*((1+[1]Projeto!$AD$8)^V56))/(((1+[1]Projeto!$AD$8)^V56)-1))</f>
        <v>0</v>
      </c>
      <c r="X56" s="204">
        <f>IF(AND(K56&gt;0,[1]CustoContabil!$F$6&gt;0),K56*([1]CustoContabil!$F$21/[1]CustoContabil!$F$6)*W56,0)</f>
        <v>0</v>
      </c>
      <c r="Y56" s="204">
        <f>IF(AND(N56&gt;0,[1]CustoContabil!$D$6&gt;0),N56*([1]CustoContabil!$D$21/[1]CustoContabil!$D$6)*W56,0)</f>
        <v>0</v>
      </c>
      <c r="Z56" s="205"/>
    </row>
    <row r="57" spans="2:26" ht="15" customHeight="1" outlineLevel="1" x14ac:dyDescent="0.35">
      <c r="B57" s="199">
        <v>52</v>
      </c>
      <c r="C57" s="815"/>
      <c r="D57" s="816"/>
      <c r="E57" s="816"/>
      <c r="F57" s="816"/>
      <c r="G57" s="816"/>
      <c r="H57" s="19"/>
      <c r="I57" s="2"/>
      <c r="J57" s="1"/>
      <c r="K57" s="169">
        <f t="shared" si="0"/>
        <v>0</v>
      </c>
      <c r="L57" s="1"/>
      <c r="M57" s="1"/>
      <c r="N57" s="169">
        <f t="shared" si="1"/>
        <v>0</v>
      </c>
      <c r="P57" s="199">
        <f t="shared" si="2"/>
        <v>52</v>
      </c>
      <c r="Q57" s="813" t="str">
        <f t="shared" si="3"/>
        <v/>
      </c>
      <c r="R57" s="813"/>
      <c r="S57" s="813"/>
      <c r="T57" s="813"/>
      <c r="U57" s="814"/>
      <c r="V57" s="202" t="str">
        <f>IF(N57=0,"",H57)</f>
        <v/>
      </c>
      <c r="W57" s="203">
        <f>IF(OR(V57="",V57=0),0,([1]Projeto!$AD$8*((1+[1]Projeto!$AD$8)^V57))/(((1+[1]Projeto!$AD$8)^V57)-1))</f>
        <v>0</v>
      </c>
      <c r="X57" s="204">
        <f>IF(AND(K57&gt;0,[1]CustoContabil!$F$6&gt;0),K57*([1]CustoContabil!$F$21/[1]CustoContabil!$F$6)*W57,0)</f>
        <v>0</v>
      </c>
      <c r="Y57" s="204">
        <f>IF(AND(N57&gt;0,[1]CustoContabil!$D$6&gt;0),N57*([1]CustoContabil!$D$21/[1]CustoContabil!$D$6)*W57,0)</f>
        <v>0</v>
      </c>
    </row>
    <row r="58" spans="2:26" ht="15" customHeight="1" outlineLevel="1" x14ac:dyDescent="0.35">
      <c r="B58" s="199">
        <v>53</v>
      </c>
      <c r="C58" s="815"/>
      <c r="D58" s="816"/>
      <c r="E58" s="816"/>
      <c r="F58" s="816"/>
      <c r="G58" s="816"/>
      <c r="H58" s="19"/>
      <c r="I58" s="2"/>
      <c r="J58" s="1"/>
      <c r="K58" s="169">
        <f t="shared" si="0"/>
        <v>0</v>
      </c>
      <c r="L58" s="1"/>
      <c r="M58" s="1"/>
      <c r="N58" s="169">
        <f t="shared" si="1"/>
        <v>0</v>
      </c>
      <c r="P58" s="199">
        <f t="shared" si="2"/>
        <v>53</v>
      </c>
      <c r="Q58" s="813" t="str">
        <f t="shared" si="3"/>
        <v/>
      </c>
      <c r="R58" s="813"/>
      <c r="S58" s="813"/>
      <c r="T58" s="813"/>
      <c r="U58" s="814"/>
      <c r="V58" s="202" t="str">
        <f t="shared" ref="V58:V106" si="5">IF(N58=0,"",H58)</f>
        <v/>
      </c>
      <c r="W58" s="203">
        <f>IF(OR(V58="",V58=0),0,([1]Projeto!$AD$8*((1+[1]Projeto!$AD$8)^V58))/(((1+[1]Projeto!$AD$8)^V58)-1))</f>
        <v>0</v>
      </c>
      <c r="X58" s="204">
        <f>IF(AND(K58&gt;0,[1]CustoContabil!$F$6&gt;0),K58*([1]CustoContabil!$F$21/[1]CustoContabil!$F$6)*W58,0)</f>
        <v>0</v>
      </c>
      <c r="Y58" s="204">
        <f>IF(AND(N58&gt;0,[1]CustoContabil!$D$6&gt;0),N58*([1]CustoContabil!$D$21/[1]CustoContabil!$D$6)*W58,0)</f>
        <v>0</v>
      </c>
    </row>
    <row r="59" spans="2:26" ht="15" customHeight="1" outlineLevel="1" x14ac:dyDescent="0.35">
      <c r="B59" s="199">
        <v>54</v>
      </c>
      <c r="C59" s="815"/>
      <c r="D59" s="816"/>
      <c r="E59" s="816"/>
      <c r="F59" s="816"/>
      <c r="G59" s="816"/>
      <c r="H59" s="19"/>
      <c r="I59" s="2"/>
      <c r="J59" s="1"/>
      <c r="K59" s="169">
        <f t="shared" si="0"/>
        <v>0</v>
      </c>
      <c r="L59" s="1"/>
      <c r="M59" s="1"/>
      <c r="N59" s="169">
        <f t="shared" si="1"/>
        <v>0</v>
      </c>
      <c r="P59" s="199">
        <f t="shared" si="2"/>
        <v>54</v>
      </c>
      <c r="Q59" s="813" t="str">
        <f t="shared" si="3"/>
        <v/>
      </c>
      <c r="R59" s="813"/>
      <c r="S59" s="813"/>
      <c r="T59" s="813"/>
      <c r="U59" s="814"/>
      <c r="V59" s="202" t="str">
        <f t="shared" si="5"/>
        <v/>
      </c>
      <c r="W59" s="203">
        <f>IF(OR(V59="",V59=0),0,([1]Projeto!$AD$8*((1+[1]Projeto!$AD$8)^V59))/(((1+[1]Projeto!$AD$8)^V59)-1))</f>
        <v>0</v>
      </c>
      <c r="X59" s="204">
        <f>IF(AND(K59&gt;0,[1]CustoContabil!$F$6&gt;0),K59*([1]CustoContabil!$F$21/[1]CustoContabil!$F$6)*W59,0)</f>
        <v>0</v>
      </c>
      <c r="Y59" s="204">
        <f>IF(AND(N59&gt;0,[1]CustoContabil!$D$6&gt;0),N59*([1]CustoContabil!$D$21/[1]CustoContabil!$D$6)*W59,0)</f>
        <v>0</v>
      </c>
    </row>
    <row r="60" spans="2:26" ht="15" customHeight="1" outlineLevel="1" x14ac:dyDescent="0.35">
      <c r="B60" s="199">
        <v>55</v>
      </c>
      <c r="C60" s="815"/>
      <c r="D60" s="816"/>
      <c r="E60" s="816"/>
      <c r="F60" s="816"/>
      <c r="G60" s="816"/>
      <c r="H60" s="19"/>
      <c r="I60" s="2"/>
      <c r="J60" s="1"/>
      <c r="K60" s="169">
        <f t="shared" si="0"/>
        <v>0</v>
      </c>
      <c r="L60" s="1"/>
      <c r="M60" s="1"/>
      <c r="N60" s="169">
        <f t="shared" si="1"/>
        <v>0</v>
      </c>
      <c r="P60" s="199">
        <f t="shared" si="2"/>
        <v>55</v>
      </c>
      <c r="Q60" s="813" t="str">
        <f t="shared" si="3"/>
        <v/>
      </c>
      <c r="R60" s="813"/>
      <c r="S60" s="813"/>
      <c r="T60" s="813"/>
      <c r="U60" s="814"/>
      <c r="V60" s="202" t="str">
        <f t="shared" si="5"/>
        <v/>
      </c>
      <c r="W60" s="203">
        <f>IF(OR(V60="",V60=0),0,([1]Projeto!$AD$8*((1+[1]Projeto!$AD$8)^V60))/(((1+[1]Projeto!$AD$8)^V60)-1))</f>
        <v>0</v>
      </c>
      <c r="X60" s="204">
        <f>IF(AND(K60&gt;0,[1]CustoContabil!$F$6&gt;0),K60*([1]CustoContabil!$F$21/[1]CustoContabil!$F$6)*W60,0)</f>
        <v>0</v>
      </c>
      <c r="Y60" s="204">
        <f>IF(AND(N60&gt;0,[1]CustoContabil!$D$6&gt;0),N60*([1]CustoContabil!$D$21/[1]CustoContabil!$D$6)*W60,0)</f>
        <v>0</v>
      </c>
    </row>
    <row r="61" spans="2:26" ht="15" customHeight="1" outlineLevel="1" x14ac:dyDescent="0.35">
      <c r="B61" s="199">
        <v>56</v>
      </c>
      <c r="C61" s="815"/>
      <c r="D61" s="816"/>
      <c r="E61" s="816"/>
      <c r="F61" s="816"/>
      <c r="G61" s="816"/>
      <c r="H61" s="19"/>
      <c r="I61" s="2"/>
      <c r="J61" s="1"/>
      <c r="K61" s="169">
        <f t="shared" si="0"/>
        <v>0</v>
      </c>
      <c r="L61" s="1"/>
      <c r="M61" s="1"/>
      <c r="N61" s="169">
        <f t="shared" si="1"/>
        <v>0</v>
      </c>
      <c r="P61" s="199">
        <f t="shared" si="2"/>
        <v>56</v>
      </c>
      <c r="Q61" s="813" t="str">
        <f t="shared" si="3"/>
        <v/>
      </c>
      <c r="R61" s="813"/>
      <c r="S61" s="813"/>
      <c r="T61" s="813"/>
      <c r="U61" s="814"/>
      <c r="V61" s="202" t="str">
        <f t="shared" si="5"/>
        <v/>
      </c>
      <c r="W61" s="203">
        <f>IF(OR(V61="",V61=0),0,([1]Projeto!$AD$8*((1+[1]Projeto!$AD$8)^V61))/(((1+[1]Projeto!$AD$8)^V61)-1))</f>
        <v>0</v>
      </c>
      <c r="X61" s="204">
        <f>IF(AND(K61&gt;0,[1]CustoContabil!$F$6&gt;0),K61*([1]CustoContabil!$F$21/[1]CustoContabil!$F$6)*W61,0)</f>
        <v>0</v>
      </c>
      <c r="Y61" s="204">
        <f>IF(AND(N61&gt;0,[1]CustoContabil!$D$6&gt;0),N61*([1]CustoContabil!$D$21/[1]CustoContabil!$D$6)*W61,0)</f>
        <v>0</v>
      </c>
    </row>
    <row r="62" spans="2:26" ht="15" customHeight="1" outlineLevel="1" x14ac:dyDescent="0.35">
      <c r="B62" s="199">
        <v>57</v>
      </c>
      <c r="C62" s="815"/>
      <c r="D62" s="816"/>
      <c r="E62" s="816"/>
      <c r="F62" s="816"/>
      <c r="G62" s="816"/>
      <c r="H62" s="19"/>
      <c r="I62" s="2"/>
      <c r="J62" s="1"/>
      <c r="K62" s="169">
        <f t="shared" si="0"/>
        <v>0</v>
      </c>
      <c r="L62" s="1"/>
      <c r="M62" s="1"/>
      <c r="N62" s="169">
        <f t="shared" si="1"/>
        <v>0</v>
      </c>
      <c r="P62" s="199">
        <f t="shared" si="2"/>
        <v>57</v>
      </c>
      <c r="Q62" s="813" t="str">
        <f t="shared" si="3"/>
        <v/>
      </c>
      <c r="R62" s="813"/>
      <c r="S62" s="813"/>
      <c r="T62" s="813"/>
      <c r="U62" s="814"/>
      <c r="V62" s="202" t="str">
        <f t="shared" si="5"/>
        <v/>
      </c>
      <c r="W62" s="203">
        <f>IF(OR(V62="",V62=0),0,([1]Projeto!$AD$8*((1+[1]Projeto!$AD$8)^V62))/(((1+[1]Projeto!$AD$8)^V62)-1))</f>
        <v>0</v>
      </c>
      <c r="X62" s="204">
        <f>IF(AND(K62&gt;0,[1]CustoContabil!$F$6&gt;0),K62*([1]CustoContabil!$F$21/[1]CustoContabil!$F$6)*W62,0)</f>
        <v>0</v>
      </c>
      <c r="Y62" s="204">
        <f>IF(AND(N62&gt;0,[1]CustoContabil!$D$6&gt;0),N62*([1]CustoContabil!$D$21/[1]CustoContabil!$D$6)*W62,0)</f>
        <v>0</v>
      </c>
    </row>
    <row r="63" spans="2:26" ht="15" customHeight="1" outlineLevel="1" x14ac:dyDescent="0.35">
      <c r="B63" s="199">
        <v>58</v>
      </c>
      <c r="C63" s="815"/>
      <c r="D63" s="816"/>
      <c r="E63" s="816"/>
      <c r="F63" s="816"/>
      <c r="G63" s="816"/>
      <c r="H63" s="19"/>
      <c r="I63" s="2"/>
      <c r="J63" s="1"/>
      <c r="K63" s="169">
        <f t="shared" si="0"/>
        <v>0</v>
      </c>
      <c r="L63" s="1"/>
      <c r="M63" s="1"/>
      <c r="N63" s="169">
        <f t="shared" si="1"/>
        <v>0</v>
      </c>
      <c r="P63" s="199">
        <f t="shared" si="2"/>
        <v>58</v>
      </c>
      <c r="Q63" s="813" t="str">
        <f t="shared" si="3"/>
        <v/>
      </c>
      <c r="R63" s="813"/>
      <c r="S63" s="813"/>
      <c r="T63" s="813"/>
      <c r="U63" s="814"/>
      <c r="V63" s="202" t="str">
        <f t="shared" si="5"/>
        <v/>
      </c>
      <c r="W63" s="203">
        <f>IF(OR(V63="",V63=0),0,([1]Projeto!$AD$8*((1+[1]Projeto!$AD$8)^V63))/(((1+[1]Projeto!$AD$8)^V63)-1))</f>
        <v>0</v>
      </c>
      <c r="X63" s="204">
        <f>IF(AND(K63&gt;0,[1]CustoContabil!$F$6&gt;0),K63*([1]CustoContabil!$F$21/[1]CustoContabil!$F$6)*W63,0)</f>
        <v>0</v>
      </c>
      <c r="Y63" s="204">
        <f>IF(AND(N63&gt;0,[1]CustoContabil!$D$6&gt;0),N63*([1]CustoContabil!$D$21/[1]CustoContabil!$D$6)*W63,0)</f>
        <v>0</v>
      </c>
    </row>
    <row r="64" spans="2:26" ht="15" customHeight="1" outlineLevel="1" x14ac:dyDescent="0.35">
      <c r="B64" s="199">
        <v>59</v>
      </c>
      <c r="C64" s="815"/>
      <c r="D64" s="816"/>
      <c r="E64" s="816"/>
      <c r="F64" s="816"/>
      <c r="G64" s="816"/>
      <c r="H64" s="19"/>
      <c r="I64" s="2"/>
      <c r="J64" s="1"/>
      <c r="K64" s="169">
        <f t="shared" si="0"/>
        <v>0</v>
      </c>
      <c r="L64" s="1"/>
      <c r="M64" s="1"/>
      <c r="N64" s="169">
        <f t="shared" si="1"/>
        <v>0</v>
      </c>
      <c r="P64" s="199">
        <f t="shared" si="2"/>
        <v>59</v>
      </c>
      <c r="Q64" s="813" t="str">
        <f t="shared" si="3"/>
        <v/>
      </c>
      <c r="R64" s="813"/>
      <c r="S64" s="813"/>
      <c r="T64" s="813"/>
      <c r="U64" s="814"/>
      <c r="V64" s="202" t="str">
        <f t="shared" si="5"/>
        <v/>
      </c>
      <c r="W64" s="203">
        <f>IF(OR(V64="",V64=0),0,([1]Projeto!$AD$8*((1+[1]Projeto!$AD$8)^V64))/(((1+[1]Projeto!$AD$8)^V64)-1))</f>
        <v>0</v>
      </c>
      <c r="X64" s="204">
        <f>IF(AND(K64&gt;0,[1]CustoContabil!$F$6&gt;0),K64*([1]CustoContabil!$F$21/[1]CustoContabil!$F$6)*W64,0)</f>
        <v>0</v>
      </c>
      <c r="Y64" s="204">
        <f>IF(AND(N64&gt;0,[1]CustoContabil!$D$6&gt;0),N64*([1]CustoContabil!$D$21/[1]CustoContabil!$D$6)*W64,0)</f>
        <v>0</v>
      </c>
    </row>
    <row r="65" spans="2:25" ht="15" customHeight="1" outlineLevel="1" x14ac:dyDescent="0.35">
      <c r="B65" s="199">
        <v>60</v>
      </c>
      <c r="C65" s="815"/>
      <c r="D65" s="816"/>
      <c r="E65" s="816"/>
      <c r="F65" s="816"/>
      <c r="G65" s="816"/>
      <c r="H65" s="19"/>
      <c r="I65" s="2"/>
      <c r="J65" s="1"/>
      <c r="K65" s="169">
        <f t="shared" si="0"/>
        <v>0</v>
      </c>
      <c r="L65" s="1"/>
      <c r="M65" s="1"/>
      <c r="N65" s="169">
        <f t="shared" si="1"/>
        <v>0</v>
      </c>
      <c r="P65" s="199">
        <f t="shared" si="2"/>
        <v>60</v>
      </c>
      <c r="Q65" s="813" t="str">
        <f t="shared" si="3"/>
        <v/>
      </c>
      <c r="R65" s="813"/>
      <c r="S65" s="813"/>
      <c r="T65" s="813"/>
      <c r="U65" s="814"/>
      <c r="V65" s="202" t="str">
        <f t="shared" si="5"/>
        <v/>
      </c>
      <c r="W65" s="203">
        <f>IF(OR(V65="",V65=0),0,([1]Projeto!$AD$8*((1+[1]Projeto!$AD$8)^V65))/(((1+[1]Projeto!$AD$8)^V65)-1))</f>
        <v>0</v>
      </c>
      <c r="X65" s="204">
        <f>IF(AND(K65&gt;0,[1]CustoContabil!$F$6&gt;0),K65*([1]CustoContabil!$F$21/[1]CustoContabil!$F$6)*W65,0)</f>
        <v>0</v>
      </c>
      <c r="Y65" s="204">
        <f>IF(AND(N65&gt;0,[1]CustoContabil!$D$6&gt;0),N65*([1]CustoContabil!$D$21/[1]CustoContabil!$D$6)*W65,0)</f>
        <v>0</v>
      </c>
    </row>
    <row r="66" spans="2:25" ht="15" customHeight="1" outlineLevel="1" x14ac:dyDescent="0.35">
      <c r="B66" s="199">
        <v>61</v>
      </c>
      <c r="C66" s="815"/>
      <c r="D66" s="816"/>
      <c r="E66" s="816"/>
      <c r="F66" s="816"/>
      <c r="G66" s="816"/>
      <c r="H66" s="19"/>
      <c r="I66" s="2"/>
      <c r="J66" s="1"/>
      <c r="K66" s="169">
        <f t="shared" si="0"/>
        <v>0</v>
      </c>
      <c r="L66" s="1"/>
      <c r="M66" s="1"/>
      <c r="N66" s="169">
        <f t="shared" si="1"/>
        <v>0</v>
      </c>
      <c r="P66" s="199">
        <f t="shared" si="2"/>
        <v>61</v>
      </c>
      <c r="Q66" s="813" t="str">
        <f t="shared" si="3"/>
        <v/>
      </c>
      <c r="R66" s="813"/>
      <c r="S66" s="813"/>
      <c r="T66" s="813"/>
      <c r="U66" s="814"/>
      <c r="V66" s="202" t="str">
        <f t="shared" si="5"/>
        <v/>
      </c>
      <c r="W66" s="203">
        <f>IF(OR(V66="",V66=0),0,([1]Projeto!$AD$8*((1+[1]Projeto!$AD$8)^V66))/(((1+[1]Projeto!$AD$8)^V66)-1))</f>
        <v>0</v>
      </c>
      <c r="X66" s="204">
        <f>IF(AND(K66&gt;0,[1]CustoContabil!$F$6&gt;0),K66*([1]CustoContabil!$F$21/[1]CustoContabil!$F$6)*W66,0)</f>
        <v>0</v>
      </c>
      <c r="Y66" s="204">
        <f>IF(AND(N66&gt;0,[1]CustoContabil!$D$6&gt;0),N66*([1]CustoContabil!$D$21/[1]CustoContabil!$D$6)*W66,0)</f>
        <v>0</v>
      </c>
    </row>
    <row r="67" spans="2:25" ht="15" customHeight="1" outlineLevel="1" x14ac:dyDescent="0.35">
      <c r="B67" s="199">
        <v>62</v>
      </c>
      <c r="C67" s="815"/>
      <c r="D67" s="816"/>
      <c r="E67" s="816"/>
      <c r="F67" s="816"/>
      <c r="G67" s="816"/>
      <c r="H67" s="19"/>
      <c r="I67" s="2"/>
      <c r="J67" s="1"/>
      <c r="K67" s="169">
        <f t="shared" si="0"/>
        <v>0</v>
      </c>
      <c r="L67" s="1"/>
      <c r="M67" s="1"/>
      <c r="N67" s="169">
        <f t="shared" si="1"/>
        <v>0</v>
      </c>
      <c r="P67" s="199">
        <f t="shared" si="2"/>
        <v>62</v>
      </c>
      <c r="Q67" s="813" t="str">
        <f t="shared" si="3"/>
        <v/>
      </c>
      <c r="R67" s="813"/>
      <c r="S67" s="813"/>
      <c r="T67" s="813"/>
      <c r="U67" s="814"/>
      <c r="V67" s="202" t="str">
        <f t="shared" si="5"/>
        <v/>
      </c>
      <c r="W67" s="203">
        <f>IF(OR(V67="",V67=0),0,([1]Projeto!$AD$8*((1+[1]Projeto!$AD$8)^V67))/(((1+[1]Projeto!$AD$8)^V67)-1))</f>
        <v>0</v>
      </c>
      <c r="X67" s="204">
        <f>IF(AND(K67&gt;0,[1]CustoContabil!$F$6&gt;0),K67*([1]CustoContabil!$F$21/[1]CustoContabil!$F$6)*W67,0)</f>
        <v>0</v>
      </c>
      <c r="Y67" s="204">
        <f>IF(AND(N67&gt;0,[1]CustoContabil!$D$6&gt;0),N67*([1]CustoContabil!$D$21/[1]CustoContabil!$D$6)*W67,0)</f>
        <v>0</v>
      </c>
    </row>
    <row r="68" spans="2:25" ht="15" customHeight="1" outlineLevel="1" x14ac:dyDescent="0.35">
      <c r="B68" s="199">
        <v>63</v>
      </c>
      <c r="C68" s="815"/>
      <c r="D68" s="816"/>
      <c r="E68" s="816"/>
      <c r="F68" s="816"/>
      <c r="G68" s="816"/>
      <c r="H68" s="19"/>
      <c r="I68" s="2"/>
      <c r="J68" s="1"/>
      <c r="K68" s="169">
        <f t="shared" si="0"/>
        <v>0</v>
      </c>
      <c r="L68" s="1"/>
      <c r="M68" s="1"/>
      <c r="N68" s="169">
        <f t="shared" si="1"/>
        <v>0</v>
      </c>
      <c r="P68" s="199">
        <f t="shared" si="2"/>
        <v>63</v>
      </c>
      <c r="Q68" s="813" t="str">
        <f t="shared" si="3"/>
        <v/>
      </c>
      <c r="R68" s="813"/>
      <c r="S68" s="813"/>
      <c r="T68" s="813"/>
      <c r="U68" s="814"/>
      <c r="V68" s="202" t="str">
        <f t="shared" si="5"/>
        <v/>
      </c>
      <c r="W68" s="203">
        <f>IF(OR(V68="",V68=0),0,([1]Projeto!$AD$8*((1+[1]Projeto!$AD$8)^V68))/(((1+[1]Projeto!$AD$8)^V68)-1))</f>
        <v>0</v>
      </c>
      <c r="X68" s="204">
        <f>IF(AND(K68&gt;0,[1]CustoContabil!$F$6&gt;0),K68*([1]CustoContabil!$F$21/[1]CustoContabil!$F$6)*W68,0)</f>
        <v>0</v>
      </c>
      <c r="Y68" s="204">
        <f>IF(AND(N68&gt;0,[1]CustoContabil!$D$6&gt;0),N68*([1]CustoContabil!$D$21/[1]CustoContabil!$D$6)*W68,0)</f>
        <v>0</v>
      </c>
    </row>
    <row r="69" spans="2:25" ht="15" customHeight="1" outlineLevel="1" x14ac:dyDescent="0.35">
      <c r="B69" s="199">
        <v>64</v>
      </c>
      <c r="C69" s="815"/>
      <c r="D69" s="816"/>
      <c r="E69" s="816"/>
      <c r="F69" s="816"/>
      <c r="G69" s="816"/>
      <c r="H69" s="19"/>
      <c r="I69" s="2"/>
      <c r="J69" s="1"/>
      <c r="K69" s="169">
        <f t="shared" si="0"/>
        <v>0</v>
      </c>
      <c r="L69" s="1"/>
      <c r="M69" s="1"/>
      <c r="N69" s="169">
        <f t="shared" si="1"/>
        <v>0</v>
      </c>
      <c r="P69" s="199">
        <f t="shared" si="2"/>
        <v>64</v>
      </c>
      <c r="Q69" s="813" t="str">
        <f t="shared" si="3"/>
        <v/>
      </c>
      <c r="R69" s="813"/>
      <c r="S69" s="813"/>
      <c r="T69" s="813"/>
      <c r="U69" s="814"/>
      <c r="V69" s="202" t="str">
        <f t="shared" si="5"/>
        <v/>
      </c>
      <c r="W69" s="203">
        <f>IF(OR(V69="",V69=0),0,([1]Projeto!$AD$8*((1+[1]Projeto!$AD$8)^V69))/(((1+[1]Projeto!$AD$8)^V69)-1))</f>
        <v>0</v>
      </c>
      <c r="X69" s="204">
        <f>IF(AND(K69&gt;0,[1]CustoContabil!$F$6&gt;0),K69*([1]CustoContabil!$F$21/[1]CustoContabil!$F$6)*W69,0)</f>
        <v>0</v>
      </c>
      <c r="Y69" s="204">
        <f>IF(AND(N69&gt;0,[1]CustoContabil!$D$6&gt;0),N69*([1]CustoContabil!$D$21/[1]CustoContabil!$D$6)*W69,0)</f>
        <v>0</v>
      </c>
    </row>
    <row r="70" spans="2:25" ht="15" customHeight="1" outlineLevel="1" x14ac:dyDescent="0.35">
      <c r="B70" s="199">
        <v>65</v>
      </c>
      <c r="C70" s="815"/>
      <c r="D70" s="816"/>
      <c r="E70" s="816"/>
      <c r="F70" s="816"/>
      <c r="G70" s="816"/>
      <c r="H70" s="19"/>
      <c r="I70" s="2"/>
      <c r="J70" s="1"/>
      <c r="K70" s="169">
        <f t="shared" si="0"/>
        <v>0</v>
      </c>
      <c r="L70" s="1"/>
      <c r="M70" s="1"/>
      <c r="N70" s="169">
        <f t="shared" si="1"/>
        <v>0</v>
      </c>
      <c r="P70" s="199">
        <f t="shared" si="2"/>
        <v>65</v>
      </c>
      <c r="Q70" s="813" t="str">
        <f t="shared" si="3"/>
        <v/>
      </c>
      <c r="R70" s="813"/>
      <c r="S70" s="813"/>
      <c r="T70" s="813"/>
      <c r="U70" s="814"/>
      <c r="V70" s="202" t="str">
        <f t="shared" si="5"/>
        <v/>
      </c>
      <c r="W70" s="203">
        <f>IF(OR(V70="",V70=0),0,([1]Projeto!$AD$8*((1+[1]Projeto!$AD$8)^V70))/(((1+[1]Projeto!$AD$8)^V70)-1))</f>
        <v>0</v>
      </c>
      <c r="X70" s="204">
        <f>IF(AND(K70&gt;0,[1]CustoContabil!$F$6&gt;0),K70*([1]CustoContabil!$F$21/[1]CustoContabil!$F$6)*W70,0)</f>
        <v>0</v>
      </c>
      <c r="Y70" s="204">
        <f>IF(AND(N70&gt;0,[1]CustoContabil!$D$6&gt;0),N70*([1]CustoContabil!$D$21/[1]CustoContabil!$D$6)*W70,0)</f>
        <v>0</v>
      </c>
    </row>
    <row r="71" spans="2:25" ht="15" customHeight="1" outlineLevel="1" x14ac:dyDescent="0.35">
      <c r="B71" s="199">
        <v>66</v>
      </c>
      <c r="C71" s="815"/>
      <c r="D71" s="816"/>
      <c r="E71" s="816"/>
      <c r="F71" s="816"/>
      <c r="G71" s="816"/>
      <c r="H71" s="19"/>
      <c r="I71" s="2"/>
      <c r="J71" s="1"/>
      <c r="K71" s="169">
        <f t="shared" ref="K71:K106" si="6">N71-L71-M71</f>
        <v>0</v>
      </c>
      <c r="L71" s="1"/>
      <c r="M71" s="1"/>
      <c r="N71" s="169">
        <f t="shared" ref="N71:N106" si="7">I71*J71</f>
        <v>0</v>
      </c>
      <c r="P71" s="199">
        <f t="shared" ref="P71:P105" si="8">B71</f>
        <v>66</v>
      </c>
      <c r="Q71" s="813" t="str">
        <f t="shared" ref="Q71:Q105" si="9">IF(OR(C71=0,C71=""),"",C71)</f>
        <v/>
      </c>
      <c r="R71" s="813"/>
      <c r="S71" s="813"/>
      <c r="T71" s="813"/>
      <c r="U71" s="814"/>
      <c r="V71" s="202" t="str">
        <f t="shared" si="5"/>
        <v/>
      </c>
      <c r="W71" s="203">
        <f>IF(OR(V71="",V71=0),0,([1]Projeto!$AD$8*((1+[1]Projeto!$AD$8)^V71))/(((1+[1]Projeto!$AD$8)^V71)-1))</f>
        <v>0</v>
      </c>
      <c r="X71" s="204">
        <f>IF(AND(K71&gt;0,[1]CustoContabil!$F$6&gt;0),K71*([1]CustoContabil!$F$21/[1]CustoContabil!$F$6)*W71,0)</f>
        <v>0</v>
      </c>
      <c r="Y71" s="204">
        <f>IF(AND(N71&gt;0,[1]CustoContabil!$D$6&gt;0),N71*([1]CustoContabil!$D$21/[1]CustoContabil!$D$6)*W71,0)</f>
        <v>0</v>
      </c>
    </row>
    <row r="72" spans="2:25" ht="15" customHeight="1" outlineLevel="1" x14ac:dyDescent="0.35">
      <c r="B72" s="199">
        <v>67</v>
      </c>
      <c r="C72" s="815"/>
      <c r="D72" s="816"/>
      <c r="E72" s="816"/>
      <c r="F72" s="816"/>
      <c r="G72" s="816"/>
      <c r="H72" s="19"/>
      <c r="I72" s="2"/>
      <c r="J72" s="1"/>
      <c r="K72" s="169">
        <f t="shared" si="6"/>
        <v>0</v>
      </c>
      <c r="L72" s="1"/>
      <c r="M72" s="1"/>
      <c r="N72" s="169">
        <f t="shared" si="7"/>
        <v>0</v>
      </c>
      <c r="P72" s="199">
        <f t="shared" si="8"/>
        <v>67</v>
      </c>
      <c r="Q72" s="813" t="str">
        <f t="shared" si="9"/>
        <v/>
      </c>
      <c r="R72" s="813"/>
      <c r="S72" s="813"/>
      <c r="T72" s="813"/>
      <c r="U72" s="814"/>
      <c r="V72" s="202" t="str">
        <f t="shared" si="5"/>
        <v/>
      </c>
      <c r="W72" s="203">
        <f>IF(OR(V72="",V72=0),0,([1]Projeto!$AD$8*((1+[1]Projeto!$AD$8)^V72))/(((1+[1]Projeto!$AD$8)^V72)-1))</f>
        <v>0</v>
      </c>
      <c r="X72" s="204">
        <f>IF(AND(K72&gt;0,[1]CustoContabil!$F$6&gt;0),K72*([1]CustoContabil!$F$21/[1]CustoContabil!$F$6)*W72,0)</f>
        <v>0</v>
      </c>
      <c r="Y72" s="204">
        <f>IF(AND(N72&gt;0,[1]CustoContabil!$D$6&gt;0),N72*([1]CustoContabil!$D$21/[1]CustoContabil!$D$6)*W72,0)</f>
        <v>0</v>
      </c>
    </row>
    <row r="73" spans="2:25" ht="15" customHeight="1" outlineLevel="1" x14ac:dyDescent="0.35">
      <c r="B73" s="199">
        <v>68</v>
      </c>
      <c r="C73" s="815"/>
      <c r="D73" s="816"/>
      <c r="E73" s="816"/>
      <c r="F73" s="816"/>
      <c r="G73" s="816"/>
      <c r="H73" s="19"/>
      <c r="I73" s="2"/>
      <c r="J73" s="1"/>
      <c r="K73" s="169">
        <f t="shared" si="6"/>
        <v>0</v>
      </c>
      <c r="L73" s="1"/>
      <c r="M73" s="1"/>
      <c r="N73" s="169">
        <f t="shared" si="7"/>
        <v>0</v>
      </c>
      <c r="P73" s="199">
        <f t="shared" si="8"/>
        <v>68</v>
      </c>
      <c r="Q73" s="813" t="str">
        <f t="shared" si="9"/>
        <v/>
      </c>
      <c r="R73" s="813"/>
      <c r="S73" s="813"/>
      <c r="T73" s="813"/>
      <c r="U73" s="814"/>
      <c r="V73" s="202" t="str">
        <f t="shared" si="5"/>
        <v/>
      </c>
      <c r="W73" s="203">
        <f>IF(OR(V73="",V73=0),0,([1]Projeto!$AD$8*((1+[1]Projeto!$AD$8)^V73))/(((1+[1]Projeto!$AD$8)^V73)-1))</f>
        <v>0</v>
      </c>
      <c r="X73" s="204">
        <f>IF(AND(K73&gt;0,[1]CustoContabil!$F$6&gt;0),K73*([1]CustoContabil!$F$21/[1]CustoContabil!$F$6)*W73,0)</f>
        <v>0</v>
      </c>
      <c r="Y73" s="204">
        <f>IF(AND(N73&gt;0,[1]CustoContabil!$D$6&gt;0),N73*([1]CustoContabil!$D$21/[1]CustoContabil!$D$6)*W73,0)</f>
        <v>0</v>
      </c>
    </row>
    <row r="74" spans="2:25" ht="15" customHeight="1" outlineLevel="1" x14ac:dyDescent="0.35">
      <c r="B74" s="199">
        <v>69</v>
      </c>
      <c r="C74" s="815"/>
      <c r="D74" s="816"/>
      <c r="E74" s="816"/>
      <c r="F74" s="816"/>
      <c r="G74" s="816"/>
      <c r="H74" s="19"/>
      <c r="I74" s="2"/>
      <c r="J74" s="1"/>
      <c r="K74" s="169">
        <f t="shared" si="6"/>
        <v>0</v>
      </c>
      <c r="L74" s="1"/>
      <c r="M74" s="1"/>
      <c r="N74" s="169">
        <f t="shared" si="7"/>
        <v>0</v>
      </c>
      <c r="P74" s="199">
        <f t="shared" si="8"/>
        <v>69</v>
      </c>
      <c r="Q74" s="813" t="str">
        <f t="shared" si="9"/>
        <v/>
      </c>
      <c r="R74" s="813"/>
      <c r="S74" s="813"/>
      <c r="T74" s="813"/>
      <c r="U74" s="814"/>
      <c r="V74" s="202" t="str">
        <f t="shared" si="5"/>
        <v/>
      </c>
      <c r="W74" s="203">
        <f>IF(OR(V74="",V74=0),0,([1]Projeto!$AD$8*((1+[1]Projeto!$AD$8)^V74))/(((1+[1]Projeto!$AD$8)^V74)-1))</f>
        <v>0</v>
      </c>
      <c r="X74" s="204">
        <f>IF(AND(K74&gt;0,[1]CustoContabil!$F$6&gt;0),K74*([1]CustoContabil!$F$21/[1]CustoContabil!$F$6)*W74,0)</f>
        <v>0</v>
      </c>
      <c r="Y74" s="204">
        <f>IF(AND(N74&gt;0,[1]CustoContabil!$D$6&gt;0),N74*([1]CustoContabil!$D$21/[1]CustoContabil!$D$6)*W74,0)</f>
        <v>0</v>
      </c>
    </row>
    <row r="75" spans="2:25" ht="15" customHeight="1" outlineLevel="1" x14ac:dyDescent="0.35">
      <c r="B75" s="199">
        <v>70</v>
      </c>
      <c r="C75" s="815"/>
      <c r="D75" s="816"/>
      <c r="E75" s="816"/>
      <c r="F75" s="816"/>
      <c r="G75" s="816"/>
      <c r="H75" s="19"/>
      <c r="I75" s="2"/>
      <c r="J75" s="1"/>
      <c r="K75" s="169">
        <f t="shared" si="6"/>
        <v>0</v>
      </c>
      <c r="L75" s="1"/>
      <c r="M75" s="1"/>
      <c r="N75" s="169">
        <f t="shared" si="7"/>
        <v>0</v>
      </c>
      <c r="P75" s="199">
        <f t="shared" si="8"/>
        <v>70</v>
      </c>
      <c r="Q75" s="813" t="str">
        <f t="shared" si="9"/>
        <v/>
      </c>
      <c r="R75" s="813"/>
      <c r="S75" s="813"/>
      <c r="T75" s="813"/>
      <c r="U75" s="814"/>
      <c r="V75" s="202" t="str">
        <f t="shared" si="5"/>
        <v/>
      </c>
      <c r="W75" s="203">
        <f>IF(OR(V75="",V75=0),0,([1]Projeto!$AD$8*((1+[1]Projeto!$AD$8)^V75))/(((1+[1]Projeto!$AD$8)^V75)-1))</f>
        <v>0</v>
      </c>
      <c r="X75" s="204">
        <f>IF(AND(K75&gt;0,[1]CustoContabil!$F$6&gt;0),K75*([1]CustoContabil!$F$21/[1]CustoContabil!$F$6)*W75,0)</f>
        <v>0</v>
      </c>
      <c r="Y75" s="204">
        <f>IF(AND(N75&gt;0,[1]CustoContabil!$D$6&gt;0),N75*([1]CustoContabil!$D$21/[1]CustoContabil!$D$6)*W75,0)</f>
        <v>0</v>
      </c>
    </row>
    <row r="76" spans="2:25" ht="15" customHeight="1" outlineLevel="1" x14ac:dyDescent="0.35">
      <c r="B76" s="199">
        <v>71</v>
      </c>
      <c r="C76" s="815"/>
      <c r="D76" s="816"/>
      <c r="E76" s="816"/>
      <c r="F76" s="816"/>
      <c r="G76" s="816"/>
      <c r="H76" s="19"/>
      <c r="I76" s="2"/>
      <c r="J76" s="1"/>
      <c r="K76" s="169">
        <f t="shared" si="6"/>
        <v>0</v>
      </c>
      <c r="L76" s="1"/>
      <c r="M76" s="1"/>
      <c r="N76" s="169">
        <f t="shared" si="7"/>
        <v>0</v>
      </c>
      <c r="P76" s="199">
        <f t="shared" si="8"/>
        <v>71</v>
      </c>
      <c r="Q76" s="813" t="str">
        <f t="shared" si="9"/>
        <v/>
      </c>
      <c r="R76" s="813"/>
      <c r="S76" s="813"/>
      <c r="T76" s="813"/>
      <c r="U76" s="814"/>
      <c r="V76" s="202" t="str">
        <f t="shared" si="5"/>
        <v/>
      </c>
      <c r="W76" s="203">
        <f>IF(OR(V76="",V76=0),0,([1]Projeto!$AD$8*((1+[1]Projeto!$AD$8)^V76))/(((1+[1]Projeto!$AD$8)^V76)-1))</f>
        <v>0</v>
      </c>
      <c r="X76" s="204">
        <f>IF(AND(K76&gt;0,[1]CustoContabil!$F$6&gt;0),K76*([1]CustoContabil!$F$21/[1]CustoContabil!$F$6)*W76,0)</f>
        <v>0</v>
      </c>
      <c r="Y76" s="204">
        <f>IF(AND(N76&gt;0,[1]CustoContabil!$D$6&gt;0),N76*([1]CustoContabil!$D$21/[1]CustoContabil!$D$6)*W76,0)</f>
        <v>0</v>
      </c>
    </row>
    <row r="77" spans="2:25" ht="15" customHeight="1" outlineLevel="1" x14ac:dyDescent="0.35">
      <c r="B77" s="199">
        <v>72</v>
      </c>
      <c r="C77" s="815"/>
      <c r="D77" s="816"/>
      <c r="E77" s="816"/>
      <c r="F77" s="816"/>
      <c r="G77" s="816"/>
      <c r="H77" s="19"/>
      <c r="I77" s="2"/>
      <c r="J77" s="1"/>
      <c r="K77" s="169">
        <f t="shared" si="6"/>
        <v>0</v>
      </c>
      <c r="L77" s="1"/>
      <c r="M77" s="1"/>
      <c r="N77" s="169">
        <f t="shared" si="7"/>
        <v>0</v>
      </c>
      <c r="P77" s="199">
        <f t="shared" si="8"/>
        <v>72</v>
      </c>
      <c r="Q77" s="813" t="str">
        <f t="shared" si="9"/>
        <v/>
      </c>
      <c r="R77" s="813"/>
      <c r="S77" s="813"/>
      <c r="T77" s="813"/>
      <c r="U77" s="814"/>
      <c r="V77" s="202" t="str">
        <f t="shared" si="5"/>
        <v/>
      </c>
      <c r="W77" s="203">
        <f>IF(OR(V77="",V77=0),0,([1]Projeto!$AD$8*((1+[1]Projeto!$AD$8)^V77))/(((1+[1]Projeto!$AD$8)^V77)-1))</f>
        <v>0</v>
      </c>
      <c r="X77" s="204">
        <f>IF(AND(K77&gt;0,[1]CustoContabil!$F$6&gt;0),K77*([1]CustoContabil!$F$21/[1]CustoContabil!$F$6)*W77,0)</f>
        <v>0</v>
      </c>
      <c r="Y77" s="204">
        <f>IF(AND(N77&gt;0,[1]CustoContabil!$D$6&gt;0),N77*([1]CustoContabil!$D$21/[1]CustoContabil!$D$6)*W77,0)</f>
        <v>0</v>
      </c>
    </row>
    <row r="78" spans="2:25" ht="15" customHeight="1" outlineLevel="1" x14ac:dyDescent="0.35">
      <c r="B78" s="199">
        <v>73</v>
      </c>
      <c r="C78" s="815"/>
      <c r="D78" s="816"/>
      <c r="E78" s="816"/>
      <c r="F78" s="816"/>
      <c r="G78" s="816"/>
      <c r="H78" s="19"/>
      <c r="I78" s="2"/>
      <c r="J78" s="1"/>
      <c r="K78" s="169">
        <f t="shared" si="6"/>
        <v>0</v>
      </c>
      <c r="L78" s="1"/>
      <c r="M78" s="1"/>
      <c r="N78" s="169">
        <f t="shared" si="7"/>
        <v>0</v>
      </c>
      <c r="P78" s="199">
        <f t="shared" si="8"/>
        <v>73</v>
      </c>
      <c r="Q78" s="813" t="str">
        <f t="shared" si="9"/>
        <v/>
      </c>
      <c r="R78" s="813"/>
      <c r="S78" s="813"/>
      <c r="T78" s="813"/>
      <c r="U78" s="814"/>
      <c r="V78" s="202" t="str">
        <f t="shared" si="5"/>
        <v/>
      </c>
      <c r="W78" s="203">
        <f>IF(OR(V78="",V78=0),0,([1]Projeto!$AD$8*((1+[1]Projeto!$AD$8)^V78))/(((1+[1]Projeto!$AD$8)^V78)-1))</f>
        <v>0</v>
      </c>
      <c r="X78" s="204">
        <f>IF(AND(K78&gt;0,[1]CustoContabil!$F$6&gt;0),K78*([1]CustoContabil!$F$21/[1]CustoContabil!$F$6)*W78,0)</f>
        <v>0</v>
      </c>
      <c r="Y78" s="204">
        <f>IF(AND(N78&gt;0,[1]CustoContabil!$D$6&gt;0),N78*([1]CustoContabil!$D$21/[1]CustoContabil!$D$6)*W78,0)</f>
        <v>0</v>
      </c>
    </row>
    <row r="79" spans="2:25" ht="15" customHeight="1" outlineLevel="1" x14ac:dyDescent="0.35">
      <c r="B79" s="199">
        <v>74</v>
      </c>
      <c r="C79" s="815"/>
      <c r="D79" s="816"/>
      <c r="E79" s="816"/>
      <c r="F79" s="816"/>
      <c r="G79" s="816"/>
      <c r="H79" s="19"/>
      <c r="I79" s="2"/>
      <c r="J79" s="1"/>
      <c r="K79" s="169">
        <f t="shared" si="6"/>
        <v>0</v>
      </c>
      <c r="L79" s="1"/>
      <c r="M79" s="1"/>
      <c r="N79" s="169">
        <f t="shared" si="7"/>
        <v>0</v>
      </c>
      <c r="P79" s="199">
        <f t="shared" si="8"/>
        <v>74</v>
      </c>
      <c r="Q79" s="813" t="str">
        <f t="shared" si="9"/>
        <v/>
      </c>
      <c r="R79" s="813"/>
      <c r="S79" s="813"/>
      <c r="T79" s="813"/>
      <c r="U79" s="814"/>
      <c r="V79" s="202" t="str">
        <f t="shared" si="5"/>
        <v/>
      </c>
      <c r="W79" s="203">
        <f>IF(OR(V79="",V79=0),0,([1]Projeto!$AD$8*((1+[1]Projeto!$AD$8)^V79))/(((1+[1]Projeto!$AD$8)^V79)-1))</f>
        <v>0</v>
      </c>
      <c r="X79" s="204">
        <f>IF(AND(K79&gt;0,[1]CustoContabil!$F$6&gt;0),K79*([1]CustoContabil!$F$21/[1]CustoContabil!$F$6)*W79,0)</f>
        <v>0</v>
      </c>
      <c r="Y79" s="204">
        <f>IF(AND(N79&gt;0,[1]CustoContabil!$D$6&gt;0),N79*([1]CustoContabil!$D$21/[1]CustoContabil!$D$6)*W79,0)</f>
        <v>0</v>
      </c>
    </row>
    <row r="80" spans="2:25" ht="15" customHeight="1" outlineLevel="1" x14ac:dyDescent="0.35">
      <c r="B80" s="199">
        <v>75</v>
      </c>
      <c r="C80" s="815"/>
      <c r="D80" s="816"/>
      <c r="E80" s="816"/>
      <c r="F80" s="816"/>
      <c r="G80" s="816"/>
      <c r="H80" s="19"/>
      <c r="I80" s="2"/>
      <c r="J80" s="1"/>
      <c r="K80" s="169">
        <f t="shared" si="6"/>
        <v>0</v>
      </c>
      <c r="L80" s="1"/>
      <c r="M80" s="1"/>
      <c r="N80" s="169">
        <f t="shared" si="7"/>
        <v>0</v>
      </c>
      <c r="P80" s="199">
        <f t="shared" si="8"/>
        <v>75</v>
      </c>
      <c r="Q80" s="813" t="str">
        <f t="shared" si="9"/>
        <v/>
      </c>
      <c r="R80" s="813"/>
      <c r="S80" s="813"/>
      <c r="T80" s="813"/>
      <c r="U80" s="814"/>
      <c r="V80" s="202" t="str">
        <f t="shared" si="5"/>
        <v/>
      </c>
      <c r="W80" s="203">
        <f>IF(OR(V80="",V80=0),0,([1]Projeto!$AD$8*((1+[1]Projeto!$AD$8)^V80))/(((1+[1]Projeto!$AD$8)^V80)-1))</f>
        <v>0</v>
      </c>
      <c r="X80" s="204">
        <f>IF(AND(K80&gt;0,[1]CustoContabil!$F$6&gt;0),K80*([1]CustoContabil!$F$21/[1]CustoContabil!$F$6)*W80,0)</f>
        <v>0</v>
      </c>
      <c r="Y80" s="204">
        <f>IF(AND(N80&gt;0,[1]CustoContabil!$D$6&gt;0),N80*([1]CustoContabil!$D$21/[1]CustoContabil!$D$6)*W80,0)</f>
        <v>0</v>
      </c>
    </row>
    <row r="81" spans="2:25" ht="15" customHeight="1" outlineLevel="1" x14ac:dyDescent="0.35">
      <c r="B81" s="199">
        <v>76</v>
      </c>
      <c r="C81" s="815"/>
      <c r="D81" s="816"/>
      <c r="E81" s="816"/>
      <c r="F81" s="816"/>
      <c r="G81" s="816"/>
      <c r="H81" s="19"/>
      <c r="I81" s="2"/>
      <c r="J81" s="1"/>
      <c r="K81" s="169">
        <f t="shared" si="6"/>
        <v>0</v>
      </c>
      <c r="L81" s="1"/>
      <c r="M81" s="1"/>
      <c r="N81" s="169">
        <f t="shared" si="7"/>
        <v>0</v>
      </c>
      <c r="P81" s="199">
        <f t="shared" si="8"/>
        <v>76</v>
      </c>
      <c r="Q81" s="813" t="str">
        <f t="shared" si="9"/>
        <v/>
      </c>
      <c r="R81" s="813"/>
      <c r="S81" s="813"/>
      <c r="T81" s="813"/>
      <c r="U81" s="814"/>
      <c r="V81" s="202" t="str">
        <f t="shared" si="5"/>
        <v/>
      </c>
      <c r="W81" s="203">
        <f>IF(OR(V81="",V81=0),0,([1]Projeto!$AD$8*((1+[1]Projeto!$AD$8)^V81))/(((1+[1]Projeto!$AD$8)^V81)-1))</f>
        <v>0</v>
      </c>
      <c r="X81" s="204">
        <f>IF(AND(K81&gt;0,[1]CustoContabil!$F$6&gt;0),K81*([1]CustoContabil!$F$21/[1]CustoContabil!$F$6)*W81,0)</f>
        <v>0</v>
      </c>
      <c r="Y81" s="204">
        <f>IF(AND(N81&gt;0,[1]CustoContabil!$D$6&gt;0),N81*([1]CustoContabil!$D$21/[1]CustoContabil!$D$6)*W81,0)</f>
        <v>0</v>
      </c>
    </row>
    <row r="82" spans="2:25" ht="15" customHeight="1" outlineLevel="1" x14ac:dyDescent="0.35">
      <c r="B82" s="199">
        <v>77</v>
      </c>
      <c r="C82" s="815"/>
      <c r="D82" s="816"/>
      <c r="E82" s="816"/>
      <c r="F82" s="816"/>
      <c r="G82" s="816"/>
      <c r="H82" s="19"/>
      <c r="I82" s="2"/>
      <c r="J82" s="1"/>
      <c r="K82" s="169">
        <f t="shared" si="6"/>
        <v>0</v>
      </c>
      <c r="L82" s="1"/>
      <c r="M82" s="1"/>
      <c r="N82" s="169">
        <f t="shared" si="7"/>
        <v>0</v>
      </c>
      <c r="P82" s="199">
        <f t="shared" si="8"/>
        <v>77</v>
      </c>
      <c r="Q82" s="813" t="str">
        <f t="shared" si="9"/>
        <v/>
      </c>
      <c r="R82" s="813"/>
      <c r="S82" s="813"/>
      <c r="T82" s="813"/>
      <c r="U82" s="814"/>
      <c r="V82" s="202" t="str">
        <f t="shared" si="5"/>
        <v/>
      </c>
      <c r="W82" s="203">
        <f>IF(OR(V82="",V82=0),0,([1]Projeto!$AD$8*((1+[1]Projeto!$AD$8)^V82))/(((1+[1]Projeto!$AD$8)^V82)-1))</f>
        <v>0</v>
      </c>
      <c r="X82" s="204">
        <f>IF(AND(K82&gt;0,[1]CustoContabil!$F$6&gt;0),K82*([1]CustoContabil!$F$21/[1]CustoContabil!$F$6)*W82,0)</f>
        <v>0</v>
      </c>
      <c r="Y82" s="204">
        <f>IF(AND(N82&gt;0,[1]CustoContabil!$D$6&gt;0),N82*([1]CustoContabil!$D$21/[1]CustoContabil!$D$6)*W82,0)</f>
        <v>0</v>
      </c>
    </row>
    <row r="83" spans="2:25" ht="15" customHeight="1" outlineLevel="1" x14ac:dyDescent="0.35">
      <c r="B83" s="199">
        <v>78</v>
      </c>
      <c r="C83" s="815"/>
      <c r="D83" s="816"/>
      <c r="E83" s="816"/>
      <c r="F83" s="816"/>
      <c r="G83" s="816"/>
      <c r="H83" s="19"/>
      <c r="I83" s="2"/>
      <c r="J83" s="1"/>
      <c r="K83" s="169">
        <f t="shared" si="6"/>
        <v>0</v>
      </c>
      <c r="L83" s="1"/>
      <c r="M83" s="1"/>
      <c r="N83" s="169">
        <f t="shared" si="7"/>
        <v>0</v>
      </c>
      <c r="P83" s="199">
        <f t="shared" si="8"/>
        <v>78</v>
      </c>
      <c r="Q83" s="813" t="str">
        <f t="shared" si="9"/>
        <v/>
      </c>
      <c r="R83" s="813"/>
      <c r="S83" s="813"/>
      <c r="T83" s="813"/>
      <c r="U83" s="814"/>
      <c r="V83" s="202" t="str">
        <f t="shared" si="5"/>
        <v/>
      </c>
      <c r="W83" s="203">
        <f>IF(OR(V83="",V83=0),0,([1]Projeto!$AD$8*((1+[1]Projeto!$AD$8)^V83))/(((1+[1]Projeto!$AD$8)^V83)-1))</f>
        <v>0</v>
      </c>
      <c r="X83" s="204">
        <f>IF(AND(K83&gt;0,[1]CustoContabil!$F$6&gt;0),K83*([1]CustoContabil!$F$21/[1]CustoContabil!$F$6)*W83,0)</f>
        <v>0</v>
      </c>
      <c r="Y83" s="204">
        <f>IF(AND(N83&gt;0,[1]CustoContabil!$D$6&gt;0),N83*([1]CustoContabil!$D$21/[1]CustoContabil!$D$6)*W83,0)</f>
        <v>0</v>
      </c>
    </row>
    <row r="84" spans="2:25" ht="15" customHeight="1" outlineLevel="1" x14ac:dyDescent="0.35">
      <c r="B84" s="199">
        <v>79</v>
      </c>
      <c r="C84" s="815"/>
      <c r="D84" s="816"/>
      <c r="E84" s="816"/>
      <c r="F84" s="816"/>
      <c r="G84" s="816"/>
      <c r="H84" s="19"/>
      <c r="I84" s="2"/>
      <c r="J84" s="1"/>
      <c r="K84" s="169">
        <f t="shared" si="6"/>
        <v>0</v>
      </c>
      <c r="L84" s="1"/>
      <c r="M84" s="1"/>
      <c r="N84" s="169">
        <f t="shared" si="7"/>
        <v>0</v>
      </c>
      <c r="P84" s="199">
        <f t="shared" si="8"/>
        <v>79</v>
      </c>
      <c r="Q84" s="813" t="str">
        <f t="shared" si="9"/>
        <v/>
      </c>
      <c r="R84" s="813"/>
      <c r="S84" s="813"/>
      <c r="T84" s="813"/>
      <c r="U84" s="814"/>
      <c r="V84" s="202" t="str">
        <f t="shared" si="5"/>
        <v/>
      </c>
      <c r="W84" s="203">
        <f>IF(OR(V84="",V84=0),0,([1]Projeto!$AD$8*((1+[1]Projeto!$AD$8)^V84))/(((1+[1]Projeto!$AD$8)^V84)-1))</f>
        <v>0</v>
      </c>
      <c r="X84" s="204">
        <f>IF(AND(K84&gt;0,[1]CustoContabil!$F$6&gt;0),K84*([1]CustoContabil!$F$21/[1]CustoContabil!$F$6)*W84,0)</f>
        <v>0</v>
      </c>
      <c r="Y84" s="204">
        <f>IF(AND(N84&gt;0,[1]CustoContabil!$D$6&gt;0),N84*([1]CustoContabil!$D$21/[1]CustoContabil!$D$6)*W84,0)</f>
        <v>0</v>
      </c>
    </row>
    <row r="85" spans="2:25" ht="15" customHeight="1" outlineLevel="1" x14ac:dyDescent="0.35">
      <c r="B85" s="199">
        <v>80</v>
      </c>
      <c r="C85" s="815"/>
      <c r="D85" s="816"/>
      <c r="E85" s="816"/>
      <c r="F85" s="816"/>
      <c r="G85" s="816"/>
      <c r="H85" s="19"/>
      <c r="I85" s="2"/>
      <c r="J85" s="1"/>
      <c r="K85" s="169">
        <f t="shared" si="6"/>
        <v>0</v>
      </c>
      <c r="L85" s="1"/>
      <c r="M85" s="1"/>
      <c r="N85" s="169">
        <f t="shared" si="7"/>
        <v>0</v>
      </c>
      <c r="P85" s="199">
        <f t="shared" si="8"/>
        <v>80</v>
      </c>
      <c r="Q85" s="813" t="str">
        <f t="shared" si="9"/>
        <v/>
      </c>
      <c r="R85" s="813"/>
      <c r="S85" s="813"/>
      <c r="T85" s="813"/>
      <c r="U85" s="814"/>
      <c r="V85" s="202" t="str">
        <f t="shared" si="5"/>
        <v/>
      </c>
      <c r="W85" s="203">
        <f>IF(OR(V85="",V85=0),0,([1]Projeto!$AD$8*((1+[1]Projeto!$AD$8)^V85))/(((1+[1]Projeto!$AD$8)^V85)-1))</f>
        <v>0</v>
      </c>
      <c r="X85" s="204">
        <f>IF(AND(K85&gt;0,[1]CustoContabil!$F$6&gt;0),K85*([1]CustoContabil!$F$21/[1]CustoContabil!$F$6)*W85,0)</f>
        <v>0</v>
      </c>
      <c r="Y85" s="204">
        <f>IF(AND(N85&gt;0,[1]CustoContabil!$D$6&gt;0),N85*([1]CustoContabil!$D$21/[1]CustoContabil!$D$6)*W85,0)</f>
        <v>0</v>
      </c>
    </row>
    <row r="86" spans="2:25" ht="15" customHeight="1" outlineLevel="1" x14ac:dyDescent="0.35">
      <c r="B86" s="199">
        <v>81</v>
      </c>
      <c r="C86" s="815"/>
      <c r="D86" s="816"/>
      <c r="E86" s="816"/>
      <c r="F86" s="816"/>
      <c r="G86" s="816"/>
      <c r="H86" s="19"/>
      <c r="I86" s="2"/>
      <c r="J86" s="1"/>
      <c r="K86" s="169">
        <f t="shared" si="6"/>
        <v>0</v>
      </c>
      <c r="L86" s="1"/>
      <c r="M86" s="1"/>
      <c r="N86" s="169">
        <f t="shared" si="7"/>
        <v>0</v>
      </c>
      <c r="P86" s="199">
        <f t="shared" si="8"/>
        <v>81</v>
      </c>
      <c r="Q86" s="813" t="str">
        <f t="shared" si="9"/>
        <v/>
      </c>
      <c r="R86" s="813"/>
      <c r="S86" s="813"/>
      <c r="T86" s="813"/>
      <c r="U86" s="814"/>
      <c r="V86" s="202" t="str">
        <f t="shared" si="5"/>
        <v/>
      </c>
      <c r="W86" s="203">
        <f>IF(OR(V86="",V86=0),0,([1]Projeto!$AD$8*((1+[1]Projeto!$AD$8)^V86))/(((1+[1]Projeto!$AD$8)^V86)-1))</f>
        <v>0</v>
      </c>
      <c r="X86" s="204">
        <f>IF(AND(K86&gt;0,[1]CustoContabil!$F$6&gt;0),K86*([1]CustoContabil!$F$21/[1]CustoContabil!$F$6)*W86,0)</f>
        <v>0</v>
      </c>
      <c r="Y86" s="204">
        <f>IF(AND(N86&gt;0,[1]CustoContabil!$D$6&gt;0),N86*([1]CustoContabil!$D$21/[1]CustoContabil!$D$6)*W86,0)</f>
        <v>0</v>
      </c>
    </row>
    <row r="87" spans="2:25" ht="15" customHeight="1" outlineLevel="1" x14ac:dyDescent="0.35">
      <c r="B87" s="199">
        <v>82</v>
      </c>
      <c r="C87" s="815"/>
      <c r="D87" s="816"/>
      <c r="E87" s="816"/>
      <c r="F87" s="816"/>
      <c r="G87" s="816"/>
      <c r="H87" s="19"/>
      <c r="I87" s="2"/>
      <c r="J87" s="1"/>
      <c r="K87" s="169">
        <f t="shared" si="6"/>
        <v>0</v>
      </c>
      <c r="L87" s="1"/>
      <c r="M87" s="1"/>
      <c r="N87" s="169">
        <f t="shared" si="7"/>
        <v>0</v>
      </c>
      <c r="P87" s="199">
        <f t="shared" si="8"/>
        <v>82</v>
      </c>
      <c r="Q87" s="813" t="str">
        <f t="shared" si="9"/>
        <v/>
      </c>
      <c r="R87" s="813"/>
      <c r="S87" s="813"/>
      <c r="T87" s="813"/>
      <c r="U87" s="814"/>
      <c r="V87" s="202" t="str">
        <f t="shared" si="5"/>
        <v/>
      </c>
      <c r="W87" s="203">
        <f>IF(OR(V87="",V87=0),0,([1]Projeto!$AD$8*((1+[1]Projeto!$AD$8)^V87))/(((1+[1]Projeto!$AD$8)^V87)-1))</f>
        <v>0</v>
      </c>
      <c r="X87" s="204">
        <f>IF(AND(K87&gt;0,[1]CustoContabil!$F$6&gt;0),K87*([1]CustoContabil!$F$21/[1]CustoContabil!$F$6)*W87,0)</f>
        <v>0</v>
      </c>
      <c r="Y87" s="204">
        <f>IF(AND(N87&gt;0,[1]CustoContabil!$D$6&gt;0),N87*([1]CustoContabil!$D$21/[1]CustoContabil!$D$6)*W87,0)</f>
        <v>0</v>
      </c>
    </row>
    <row r="88" spans="2:25" ht="15" customHeight="1" outlineLevel="1" x14ac:dyDescent="0.35">
      <c r="B88" s="199">
        <v>83</v>
      </c>
      <c r="C88" s="815"/>
      <c r="D88" s="816"/>
      <c r="E88" s="816"/>
      <c r="F88" s="816"/>
      <c r="G88" s="816"/>
      <c r="H88" s="19"/>
      <c r="I88" s="2"/>
      <c r="J88" s="1"/>
      <c r="K88" s="169">
        <f t="shared" si="6"/>
        <v>0</v>
      </c>
      <c r="L88" s="1"/>
      <c r="M88" s="1"/>
      <c r="N88" s="169">
        <f t="shared" si="7"/>
        <v>0</v>
      </c>
      <c r="P88" s="199">
        <f t="shared" si="8"/>
        <v>83</v>
      </c>
      <c r="Q88" s="813" t="str">
        <f t="shared" si="9"/>
        <v/>
      </c>
      <c r="R88" s="813"/>
      <c r="S88" s="813"/>
      <c r="T88" s="813"/>
      <c r="U88" s="814"/>
      <c r="V88" s="202" t="str">
        <f t="shared" si="5"/>
        <v/>
      </c>
      <c r="W88" s="203">
        <f>IF(OR(V88="",V88=0),0,([1]Projeto!$AD$8*((1+[1]Projeto!$AD$8)^V88))/(((1+[1]Projeto!$AD$8)^V88)-1))</f>
        <v>0</v>
      </c>
      <c r="X88" s="204">
        <f>IF(AND(K88&gt;0,[1]CustoContabil!$F$6&gt;0),K88*([1]CustoContabil!$F$21/[1]CustoContabil!$F$6)*W88,0)</f>
        <v>0</v>
      </c>
      <c r="Y88" s="204">
        <f>IF(AND(N88&gt;0,[1]CustoContabil!$D$6&gt;0),N88*([1]CustoContabil!$D$21/[1]CustoContabil!$D$6)*W88,0)</f>
        <v>0</v>
      </c>
    </row>
    <row r="89" spans="2:25" ht="15" customHeight="1" outlineLevel="1" x14ac:dyDescent="0.35">
      <c r="B89" s="199">
        <v>84</v>
      </c>
      <c r="C89" s="815"/>
      <c r="D89" s="816"/>
      <c r="E89" s="816"/>
      <c r="F89" s="816"/>
      <c r="G89" s="816"/>
      <c r="H89" s="19"/>
      <c r="I89" s="2"/>
      <c r="J89" s="1"/>
      <c r="K89" s="169">
        <f t="shared" si="6"/>
        <v>0</v>
      </c>
      <c r="L89" s="1"/>
      <c r="M89" s="1"/>
      <c r="N89" s="169">
        <f t="shared" si="7"/>
        <v>0</v>
      </c>
      <c r="P89" s="199">
        <f t="shared" si="8"/>
        <v>84</v>
      </c>
      <c r="Q89" s="813" t="str">
        <f t="shared" si="9"/>
        <v/>
      </c>
      <c r="R89" s="813"/>
      <c r="S89" s="813"/>
      <c r="T89" s="813"/>
      <c r="U89" s="814"/>
      <c r="V89" s="202" t="str">
        <f t="shared" si="5"/>
        <v/>
      </c>
      <c r="W89" s="203">
        <f>IF(OR(V89="",V89=0),0,([1]Projeto!$AD$8*((1+[1]Projeto!$AD$8)^V89))/(((1+[1]Projeto!$AD$8)^V89)-1))</f>
        <v>0</v>
      </c>
      <c r="X89" s="204">
        <f>IF(AND(K89&gt;0,[1]CustoContabil!$F$6&gt;0),K89*([1]CustoContabil!$F$21/[1]CustoContabil!$F$6)*W89,0)</f>
        <v>0</v>
      </c>
      <c r="Y89" s="204">
        <f>IF(AND(N89&gt;0,[1]CustoContabil!$D$6&gt;0),N89*([1]CustoContabil!$D$21/[1]CustoContabil!$D$6)*W89,0)</f>
        <v>0</v>
      </c>
    </row>
    <row r="90" spans="2:25" ht="15" customHeight="1" outlineLevel="1" x14ac:dyDescent="0.35">
      <c r="B90" s="199">
        <v>85</v>
      </c>
      <c r="C90" s="815"/>
      <c r="D90" s="816"/>
      <c r="E90" s="816"/>
      <c r="F90" s="816"/>
      <c r="G90" s="816"/>
      <c r="H90" s="19"/>
      <c r="I90" s="2"/>
      <c r="J90" s="1"/>
      <c r="K90" s="169">
        <f t="shared" si="6"/>
        <v>0</v>
      </c>
      <c r="L90" s="1"/>
      <c r="M90" s="1"/>
      <c r="N90" s="169">
        <f t="shared" si="7"/>
        <v>0</v>
      </c>
      <c r="P90" s="199">
        <f t="shared" si="8"/>
        <v>85</v>
      </c>
      <c r="Q90" s="813" t="str">
        <f t="shared" si="9"/>
        <v/>
      </c>
      <c r="R90" s="813"/>
      <c r="S90" s="813"/>
      <c r="T90" s="813"/>
      <c r="U90" s="814"/>
      <c r="V90" s="202" t="str">
        <f t="shared" si="5"/>
        <v/>
      </c>
      <c r="W90" s="203">
        <f>IF(OR(V90="",V90=0),0,([1]Projeto!$AD$8*((1+[1]Projeto!$AD$8)^V90))/(((1+[1]Projeto!$AD$8)^V90)-1))</f>
        <v>0</v>
      </c>
      <c r="X90" s="204">
        <f>IF(AND(K90&gt;0,[1]CustoContabil!$F$6&gt;0),K90*([1]CustoContabil!$F$21/[1]CustoContabil!$F$6)*W90,0)</f>
        <v>0</v>
      </c>
      <c r="Y90" s="204">
        <f>IF(AND(N90&gt;0,[1]CustoContabil!$D$6&gt;0),N90*([1]CustoContabil!$D$21/[1]CustoContabil!$D$6)*W90,0)</f>
        <v>0</v>
      </c>
    </row>
    <row r="91" spans="2:25" ht="15" customHeight="1" outlineLevel="1" x14ac:dyDescent="0.35">
      <c r="B91" s="199">
        <v>86</v>
      </c>
      <c r="C91" s="815"/>
      <c r="D91" s="816"/>
      <c r="E91" s="816"/>
      <c r="F91" s="816"/>
      <c r="G91" s="816"/>
      <c r="H91" s="19"/>
      <c r="I91" s="2"/>
      <c r="J91" s="1"/>
      <c r="K91" s="169">
        <f t="shared" si="6"/>
        <v>0</v>
      </c>
      <c r="L91" s="1"/>
      <c r="M91" s="1"/>
      <c r="N91" s="169">
        <f t="shared" si="7"/>
        <v>0</v>
      </c>
      <c r="P91" s="199">
        <f t="shared" si="8"/>
        <v>86</v>
      </c>
      <c r="Q91" s="813" t="str">
        <f t="shared" si="9"/>
        <v/>
      </c>
      <c r="R91" s="813"/>
      <c r="S91" s="813"/>
      <c r="T91" s="813"/>
      <c r="U91" s="814"/>
      <c r="V91" s="202" t="str">
        <f t="shared" si="5"/>
        <v/>
      </c>
      <c r="W91" s="203">
        <f>IF(OR(V91="",V91=0),0,([1]Projeto!$AD$8*((1+[1]Projeto!$AD$8)^V91))/(((1+[1]Projeto!$AD$8)^V91)-1))</f>
        <v>0</v>
      </c>
      <c r="X91" s="204">
        <f>IF(AND(K91&gt;0,[1]CustoContabil!$F$6&gt;0),K91*([1]CustoContabil!$F$21/[1]CustoContabil!$F$6)*W91,0)</f>
        <v>0</v>
      </c>
      <c r="Y91" s="204">
        <f>IF(AND(N91&gt;0,[1]CustoContabil!$D$6&gt;0),N91*([1]CustoContabil!$D$21/[1]CustoContabil!$D$6)*W91,0)</f>
        <v>0</v>
      </c>
    </row>
    <row r="92" spans="2:25" ht="15" customHeight="1" outlineLevel="1" x14ac:dyDescent="0.35">
      <c r="B92" s="199">
        <v>87</v>
      </c>
      <c r="C92" s="815"/>
      <c r="D92" s="816"/>
      <c r="E92" s="816"/>
      <c r="F92" s="816"/>
      <c r="G92" s="816"/>
      <c r="H92" s="19"/>
      <c r="I92" s="2"/>
      <c r="J92" s="1"/>
      <c r="K92" s="169">
        <f t="shared" si="6"/>
        <v>0</v>
      </c>
      <c r="L92" s="1"/>
      <c r="M92" s="1"/>
      <c r="N92" s="169">
        <f t="shared" si="7"/>
        <v>0</v>
      </c>
      <c r="P92" s="199">
        <f t="shared" si="8"/>
        <v>87</v>
      </c>
      <c r="Q92" s="813" t="str">
        <f t="shared" si="9"/>
        <v/>
      </c>
      <c r="R92" s="813"/>
      <c r="S92" s="813"/>
      <c r="T92" s="813"/>
      <c r="U92" s="814"/>
      <c r="V92" s="202" t="str">
        <f t="shared" si="5"/>
        <v/>
      </c>
      <c r="W92" s="203">
        <f>IF(OR(V92="",V92=0),0,([1]Projeto!$AD$8*((1+[1]Projeto!$AD$8)^V92))/(((1+[1]Projeto!$AD$8)^V92)-1))</f>
        <v>0</v>
      </c>
      <c r="X92" s="204">
        <f>IF(AND(K92&gt;0,[1]CustoContabil!$F$6&gt;0),K92*([1]CustoContabil!$F$21/[1]CustoContabil!$F$6)*W92,0)</f>
        <v>0</v>
      </c>
      <c r="Y92" s="204">
        <f>IF(AND(N92&gt;0,[1]CustoContabil!$D$6&gt;0),N92*([1]CustoContabil!$D$21/[1]CustoContabil!$D$6)*W92,0)</f>
        <v>0</v>
      </c>
    </row>
    <row r="93" spans="2:25" ht="15" customHeight="1" outlineLevel="1" x14ac:dyDescent="0.35">
      <c r="B93" s="199">
        <v>88</v>
      </c>
      <c r="C93" s="815"/>
      <c r="D93" s="816"/>
      <c r="E93" s="816"/>
      <c r="F93" s="816"/>
      <c r="G93" s="816"/>
      <c r="H93" s="19"/>
      <c r="I93" s="2"/>
      <c r="J93" s="1"/>
      <c r="K93" s="169">
        <f t="shared" si="6"/>
        <v>0</v>
      </c>
      <c r="L93" s="1"/>
      <c r="M93" s="1"/>
      <c r="N93" s="169">
        <f t="shared" si="7"/>
        <v>0</v>
      </c>
      <c r="P93" s="199">
        <f t="shared" si="8"/>
        <v>88</v>
      </c>
      <c r="Q93" s="813" t="str">
        <f t="shared" si="9"/>
        <v/>
      </c>
      <c r="R93" s="813"/>
      <c r="S93" s="813"/>
      <c r="T93" s="813"/>
      <c r="U93" s="814"/>
      <c r="V93" s="202" t="str">
        <f t="shared" si="5"/>
        <v/>
      </c>
      <c r="W93" s="203">
        <f>IF(OR(V93="",V93=0),0,([1]Projeto!$AD$8*((1+[1]Projeto!$AD$8)^V93))/(((1+[1]Projeto!$AD$8)^V93)-1))</f>
        <v>0</v>
      </c>
      <c r="X93" s="204">
        <f>IF(AND(K93&gt;0,[1]CustoContabil!$F$6&gt;0),K93*([1]CustoContabil!$F$21/[1]CustoContabil!$F$6)*W93,0)</f>
        <v>0</v>
      </c>
      <c r="Y93" s="204">
        <f>IF(AND(N93&gt;0,[1]CustoContabil!$D$6&gt;0),N93*([1]CustoContabil!$D$21/[1]CustoContabil!$D$6)*W93,0)</f>
        <v>0</v>
      </c>
    </row>
    <row r="94" spans="2:25" ht="15" customHeight="1" outlineLevel="1" x14ac:dyDescent="0.35">
      <c r="B94" s="199">
        <v>89</v>
      </c>
      <c r="C94" s="815"/>
      <c r="D94" s="816"/>
      <c r="E94" s="816"/>
      <c r="F94" s="816"/>
      <c r="G94" s="816"/>
      <c r="H94" s="19"/>
      <c r="I94" s="2"/>
      <c r="J94" s="1"/>
      <c r="K94" s="169">
        <f t="shared" si="6"/>
        <v>0</v>
      </c>
      <c r="L94" s="1"/>
      <c r="M94" s="1"/>
      <c r="N94" s="169">
        <f t="shared" si="7"/>
        <v>0</v>
      </c>
      <c r="P94" s="199">
        <f t="shared" si="8"/>
        <v>89</v>
      </c>
      <c r="Q94" s="813" t="str">
        <f t="shared" si="9"/>
        <v/>
      </c>
      <c r="R94" s="813"/>
      <c r="S94" s="813"/>
      <c r="T94" s="813"/>
      <c r="U94" s="814"/>
      <c r="V94" s="202" t="str">
        <f t="shared" si="5"/>
        <v/>
      </c>
      <c r="W94" s="203">
        <f>IF(OR(V94="",V94=0),0,([1]Projeto!$AD$8*((1+[1]Projeto!$AD$8)^V94))/(((1+[1]Projeto!$AD$8)^V94)-1))</f>
        <v>0</v>
      </c>
      <c r="X94" s="204">
        <f>IF(AND(K94&gt;0,[1]CustoContabil!$F$6&gt;0),K94*([1]CustoContabil!$F$21/[1]CustoContabil!$F$6)*W94,0)</f>
        <v>0</v>
      </c>
      <c r="Y94" s="204">
        <f>IF(AND(N94&gt;0,[1]CustoContabil!$D$6&gt;0),N94*([1]CustoContabil!$D$21/[1]CustoContabil!$D$6)*W94,0)</f>
        <v>0</v>
      </c>
    </row>
    <row r="95" spans="2:25" ht="15" customHeight="1" outlineLevel="1" x14ac:dyDescent="0.35">
      <c r="B95" s="199">
        <v>90</v>
      </c>
      <c r="C95" s="815"/>
      <c r="D95" s="816"/>
      <c r="E95" s="816"/>
      <c r="F95" s="816"/>
      <c r="G95" s="816"/>
      <c r="H95" s="19"/>
      <c r="I95" s="2"/>
      <c r="J95" s="1"/>
      <c r="K95" s="169">
        <f t="shared" si="6"/>
        <v>0</v>
      </c>
      <c r="L95" s="1"/>
      <c r="M95" s="1"/>
      <c r="N95" s="169">
        <f t="shared" si="7"/>
        <v>0</v>
      </c>
      <c r="P95" s="199">
        <f t="shared" si="8"/>
        <v>90</v>
      </c>
      <c r="Q95" s="813" t="str">
        <f t="shared" si="9"/>
        <v/>
      </c>
      <c r="R95" s="813"/>
      <c r="S95" s="813"/>
      <c r="T95" s="813"/>
      <c r="U95" s="814"/>
      <c r="V95" s="202" t="str">
        <f t="shared" si="5"/>
        <v/>
      </c>
      <c r="W95" s="203">
        <f>IF(OR(V95="",V95=0),0,([1]Projeto!$AD$8*((1+[1]Projeto!$AD$8)^V95))/(((1+[1]Projeto!$AD$8)^V95)-1))</f>
        <v>0</v>
      </c>
      <c r="X95" s="204">
        <f>IF(AND(K95&gt;0,[1]CustoContabil!$F$6&gt;0),K95*([1]CustoContabil!$F$21/[1]CustoContabil!$F$6)*W95,0)</f>
        <v>0</v>
      </c>
      <c r="Y95" s="204">
        <f>IF(AND(N95&gt;0,[1]CustoContabil!$D$6&gt;0),N95*([1]CustoContabil!$D$21/[1]CustoContabil!$D$6)*W95,0)</f>
        <v>0</v>
      </c>
    </row>
    <row r="96" spans="2:25" ht="15" customHeight="1" outlineLevel="1" x14ac:dyDescent="0.35">
      <c r="B96" s="199">
        <v>91</v>
      </c>
      <c r="C96" s="815"/>
      <c r="D96" s="816"/>
      <c r="E96" s="816"/>
      <c r="F96" s="816"/>
      <c r="G96" s="816"/>
      <c r="H96" s="19"/>
      <c r="I96" s="2"/>
      <c r="J96" s="1"/>
      <c r="K96" s="169">
        <f t="shared" si="6"/>
        <v>0</v>
      </c>
      <c r="L96" s="1"/>
      <c r="M96" s="1"/>
      <c r="N96" s="169">
        <f t="shared" si="7"/>
        <v>0</v>
      </c>
      <c r="P96" s="199">
        <f t="shared" si="8"/>
        <v>91</v>
      </c>
      <c r="Q96" s="813" t="str">
        <f t="shared" si="9"/>
        <v/>
      </c>
      <c r="R96" s="813"/>
      <c r="S96" s="813"/>
      <c r="T96" s="813"/>
      <c r="U96" s="814"/>
      <c r="V96" s="202" t="str">
        <f t="shared" si="5"/>
        <v/>
      </c>
      <c r="W96" s="203">
        <f>IF(OR(V96="",V96=0),0,([1]Projeto!$AD$8*((1+[1]Projeto!$AD$8)^V96))/(((1+[1]Projeto!$AD$8)^V96)-1))</f>
        <v>0</v>
      </c>
      <c r="X96" s="204">
        <f>IF(AND(K96&gt;0,[1]CustoContabil!$F$6&gt;0),K96*([1]CustoContabil!$F$21/[1]CustoContabil!$F$6)*W96,0)</f>
        <v>0</v>
      </c>
      <c r="Y96" s="204">
        <f>IF(AND(N96&gt;0,[1]CustoContabil!$D$6&gt;0),N96*([1]CustoContabil!$D$21/[1]CustoContabil!$D$6)*W96,0)</f>
        <v>0</v>
      </c>
    </row>
    <row r="97" spans="2:25" ht="15" customHeight="1" outlineLevel="1" x14ac:dyDescent="0.35">
      <c r="B97" s="199">
        <v>92</v>
      </c>
      <c r="C97" s="815"/>
      <c r="D97" s="816"/>
      <c r="E97" s="816"/>
      <c r="F97" s="816"/>
      <c r="G97" s="816"/>
      <c r="H97" s="19"/>
      <c r="I97" s="2"/>
      <c r="J97" s="1"/>
      <c r="K97" s="169">
        <f t="shared" si="6"/>
        <v>0</v>
      </c>
      <c r="L97" s="1"/>
      <c r="M97" s="1"/>
      <c r="N97" s="169">
        <f t="shared" si="7"/>
        <v>0</v>
      </c>
      <c r="P97" s="199">
        <f t="shared" si="8"/>
        <v>92</v>
      </c>
      <c r="Q97" s="813" t="str">
        <f t="shared" si="9"/>
        <v/>
      </c>
      <c r="R97" s="813"/>
      <c r="S97" s="813"/>
      <c r="T97" s="813"/>
      <c r="U97" s="814"/>
      <c r="V97" s="202" t="str">
        <f t="shared" si="5"/>
        <v/>
      </c>
      <c r="W97" s="203">
        <f>IF(OR(V97="",V97=0),0,([1]Projeto!$AD$8*((1+[1]Projeto!$AD$8)^V97))/(((1+[1]Projeto!$AD$8)^V97)-1))</f>
        <v>0</v>
      </c>
      <c r="X97" s="204">
        <f>IF(AND(K97&gt;0,[1]CustoContabil!$F$6&gt;0),K97*([1]CustoContabil!$F$21/[1]CustoContabil!$F$6)*W97,0)</f>
        <v>0</v>
      </c>
      <c r="Y97" s="204">
        <f>IF(AND(N97&gt;0,[1]CustoContabil!$D$6&gt;0),N97*([1]CustoContabil!$D$21/[1]CustoContabil!$D$6)*W97,0)</f>
        <v>0</v>
      </c>
    </row>
    <row r="98" spans="2:25" ht="15" customHeight="1" outlineLevel="1" x14ac:dyDescent="0.35">
      <c r="B98" s="199">
        <v>93</v>
      </c>
      <c r="C98" s="815"/>
      <c r="D98" s="816"/>
      <c r="E98" s="816"/>
      <c r="F98" s="816"/>
      <c r="G98" s="816"/>
      <c r="H98" s="19"/>
      <c r="I98" s="2"/>
      <c r="J98" s="1"/>
      <c r="K98" s="169">
        <f t="shared" si="6"/>
        <v>0</v>
      </c>
      <c r="L98" s="1"/>
      <c r="M98" s="1"/>
      <c r="N98" s="169">
        <f t="shared" si="7"/>
        <v>0</v>
      </c>
      <c r="P98" s="199">
        <f t="shared" si="8"/>
        <v>93</v>
      </c>
      <c r="Q98" s="813" t="str">
        <f t="shared" si="9"/>
        <v/>
      </c>
      <c r="R98" s="813"/>
      <c r="S98" s="813"/>
      <c r="T98" s="813"/>
      <c r="U98" s="814"/>
      <c r="V98" s="202" t="str">
        <f t="shared" si="5"/>
        <v/>
      </c>
      <c r="W98" s="203">
        <f>IF(OR(V98="",V98=0),0,([1]Projeto!$AD$8*((1+[1]Projeto!$AD$8)^V98))/(((1+[1]Projeto!$AD$8)^V98)-1))</f>
        <v>0</v>
      </c>
      <c r="X98" s="204">
        <f>IF(AND(K98&gt;0,[1]CustoContabil!$F$6&gt;0),K98*([1]CustoContabil!$F$21/[1]CustoContabil!$F$6)*W98,0)</f>
        <v>0</v>
      </c>
      <c r="Y98" s="204">
        <f>IF(AND(N98&gt;0,[1]CustoContabil!$D$6&gt;0),N98*([1]CustoContabil!$D$21/[1]CustoContabil!$D$6)*W98,0)</f>
        <v>0</v>
      </c>
    </row>
    <row r="99" spans="2:25" ht="15" customHeight="1" outlineLevel="1" x14ac:dyDescent="0.35">
      <c r="B99" s="199">
        <v>94</v>
      </c>
      <c r="C99" s="815"/>
      <c r="D99" s="816"/>
      <c r="E99" s="816"/>
      <c r="F99" s="816"/>
      <c r="G99" s="816"/>
      <c r="H99" s="19"/>
      <c r="I99" s="2"/>
      <c r="J99" s="1"/>
      <c r="K99" s="169">
        <f t="shared" si="6"/>
        <v>0</v>
      </c>
      <c r="L99" s="1"/>
      <c r="M99" s="1"/>
      <c r="N99" s="169">
        <f t="shared" si="7"/>
        <v>0</v>
      </c>
      <c r="P99" s="199">
        <f t="shared" si="8"/>
        <v>94</v>
      </c>
      <c r="Q99" s="813" t="str">
        <f t="shared" si="9"/>
        <v/>
      </c>
      <c r="R99" s="813"/>
      <c r="S99" s="813"/>
      <c r="T99" s="813"/>
      <c r="U99" s="814"/>
      <c r="V99" s="202" t="str">
        <f t="shared" si="5"/>
        <v/>
      </c>
      <c r="W99" s="203">
        <f>IF(OR(V99="",V99=0),0,([1]Projeto!$AD$8*((1+[1]Projeto!$AD$8)^V99))/(((1+[1]Projeto!$AD$8)^V99)-1))</f>
        <v>0</v>
      </c>
      <c r="X99" s="204">
        <f>IF(AND(K99&gt;0,[1]CustoContabil!$F$6&gt;0),K99*([1]CustoContabil!$F$21/[1]CustoContabil!$F$6)*W99,0)</f>
        <v>0</v>
      </c>
      <c r="Y99" s="204">
        <f>IF(AND(N99&gt;0,[1]CustoContabil!$D$6&gt;0),N99*([1]CustoContabil!$D$21/[1]CustoContabil!$D$6)*W99,0)</f>
        <v>0</v>
      </c>
    </row>
    <row r="100" spans="2:25" ht="15" customHeight="1" outlineLevel="1" x14ac:dyDescent="0.35">
      <c r="B100" s="199">
        <v>95</v>
      </c>
      <c r="C100" s="815"/>
      <c r="D100" s="816"/>
      <c r="E100" s="816"/>
      <c r="F100" s="816"/>
      <c r="G100" s="816"/>
      <c r="H100" s="19"/>
      <c r="I100" s="2"/>
      <c r="J100" s="1"/>
      <c r="K100" s="169">
        <f t="shared" si="6"/>
        <v>0</v>
      </c>
      <c r="L100" s="1"/>
      <c r="M100" s="1"/>
      <c r="N100" s="169">
        <f t="shared" si="7"/>
        <v>0</v>
      </c>
      <c r="P100" s="199">
        <f t="shared" si="8"/>
        <v>95</v>
      </c>
      <c r="Q100" s="813" t="str">
        <f t="shared" si="9"/>
        <v/>
      </c>
      <c r="R100" s="813"/>
      <c r="S100" s="813"/>
      <c r="T100" s="813"/>
      <c r="U100" s="814"/>
      <c r="V100" s="202" t="str">
        <f t="shared" si="5"/>
        <v/>
      </c>
      <c r="W100" s="203">
        <f>IF(OR(V100="",V100=0),0,([1]Projeto!$AD$8*((1+[1]Projeto!$AD$8)^V100))/(((1+[1]Projeto!$AD$8)^V100)-1))</f>
        <v>0</v>
      </c>
      <c r="X100" s="204">
        <f>IF(AND(K100&gt;0,[1]CustoContabil!$F$6&gt;0),K100*([1]CustoContabil!$F$21/[1]CustoContabil!$F$6)*W100,0)</f>
        <v>0</v>
      </c>
      <c r="Y100" s="204">
        <f>IF(AND(N100&gt;0,[1]CustoContabil!$D$6&gt;0),N100*([1]CustoContabil!$D$21/[1]CustoContabil!$D$6)*W100,0)</f>
        <v>0</v>
      </c>
    </row>
    <row r="101" spans="2:25" ht="15" customHeight="1" outlineLevel="1" x14ac:dyDescent="0.35">
      <c r="B101" s="199">
        <v>96</v>
      </c>
      <c r="C101" s="815"/>
      <c r="D101" s="816"/>
      <c r="E101" s="816"/>
      <c r="F101" s="816"/>
      <c r="G101" s="816"/>
      <c r="H101" s="19"/>
      <c r="I101" s="2"/>
      <c r="J101" s="1"/>
      <c r="K101" s="169">
        <f t="shared" si="6"/>
        <v>0</v>
      </c>
      <c r="L101" s="1"/>
      <c r="M101" s="1"/>
      <c r="N101" s="169">
        <f t="shared" si="7"/>
        <v>0</v>
      </c>
      <c r="P101" s="199">
        <f t="shared" si="8"/>
        <v>96</v>
      </c>
      <c r="Q101" s="813" t="str">
        <f t="shared" si="9"/>
        <v/>
      </c>
      <c r="R101" s="813"/>
      <c r="S101" s="813"/>
      <c r="T101" s="813"/>
      <c r="U101" s="814"/>
      <c r="V101" s="202" t="str">
        <f t="shared" si="5"/>
        <v/>
      </c>
      <c r="W101" s="203">
        <f>IF(OR(V101="",V101=0),0,([1]Projeto!$AD$8*((1+[1]Projeto!$AD$8)^V101))/(((1+[1]Projeto!$AD$8)^V101)-1))</f>
        <v>0</v>
      </c>
      <c r="X101" s="204">
        <f>IF(AND(K101&gt;0,[1]CustoContabil!$F$6&gt;0),K101*([1]CustoContabil!$F$21/[1]CustoContabil!$F$6)*W101,0)</f>
        <v>0</v>
      </c>
      <c r="Y101" s="204">
        <f>IF(AND(N101&gt;0,[1]CustoContabil!$D$6&gt;0),N101*([1]CustoContabil!$D$21/[1]CustoContabil!$D$6)*W101,0)</f>
        <v>0</v>
      </c>
    </row>
    <row r="102" spans="2:25" ht="15" customHeight="1" outlineLevel="1" x14ac:dyDescent="0.35">
      <c r="B102" s="199">
        <v>97</v>
      </c>
      <c r="C102" s="815"/>
      <c r="D102" s="816"/>
      <c r="E102" s="816"/>
      <c r="F102" s="816"/>
      <c r="G102" s="816"/>
      <c r="H102" s="19"/>
      <c r="I102" s="2"/>
      <c r="J102" s="1"/>
      <c r="K102" s="169">
        <f t="shared" si="6"/>
        <v>0</v>
      </c>
      <c r="L102" s="1"/>
      <c r="M102" s="1"/>
      <c r="N102" s="169">
        <f t="shared" si="7"/>
        <v>0</v>
      </c>
      <c r="P102" s="199">
        <f t="shared" si="8"/>
        <v>97</v>
      </c>
      <c r="Q102" s="813" t="str">
        <f t="shared" si="9"/>
        <v/>
      </c>
      <c r="R102" s="813"/>
      <c r="S102" s="813"/>
      <c r="T102" s="813"/>
      <c r="U102" s="814"/>
      <c r="V102" s="202" t="str">
        <f t="shared" si="5"/>
        <v/>
      </c>
      <c r="W102" s="203">
        <f>IF(OR(V102="",V102=0),0,([1]Projeto!$AD$8*((1+[1]Projeto!$AD$8)^V102))/(((1+[1]Projeto!$AD$8)^V102)-1))</f>
        <v>0</v>
      </c>
      <c r="X102" s="204">
        <f>IF(AND(K102&gt;0,[1]CustoContabil!$F$6&gt;0),K102*([1]CustoContabil!$F$21/[1]CustoContabil!$F$6)*W102,0)</f>
        <v>0</v>
      </c>
      <c r="Y102" s="204">
        <f>IF(AND(N102&gt;0,[1]CustoContabil!$D$6&gt;0),N102*([1]CustoContabil!$D$21/[1]CustoContabil!$D$6)*W102,0)</f>
        <v>0</v>
      </c>
    </row>
    <row r="103" spans="2:25" ht="15" customHeight="1" outlineLevel="1" x14ac:dyDescent="0.35">
      <c r="B103" s="199">
        <v>98</v>
      </c>
      <c r="C103" s="815"/>
      <c r="D103" s="816"/>
      <c r="E103" s="816"/>
      <c r="F103" s="816"/>
      <c r="G103" s="816"/>
      <c r="H103" s="19"/>
      <c r="I103" s="2"/>
      <c r="J103" s="1"/>
      <c r="K103" s="169">
        <f t="shared" si="6"/>
        <v>0</v>
      </c>
      <c r="L103" s="1"/>
      <c r="M103" s="1"/>
      <c r="N103" s="169">
        <f t="shared" si="7"/>
        <v>0</v>
      </c>
      <c r="P103" s="199">
        <f t="shared" si="8"/>
        <v>98</v>
      </c>
      <c r="Q103" s="813" t="str">
        <f t="shared" si="9"/>
        <v/>
      </c>
      <c r="R103" s="813"/>
      <c r="S103" s="813"/>
      <c r="T103" s="813"/>
      <c r="U103" s="814"/>
      <c r="V103" s="202" t="str">
        <f t="shared" si="5"/>
        <v/>
      </c>
      <c r="W103" s="203">
        <f>IF(OR(V103="",V103=0),0,([1]Projeto!$AD$8*((1+[1]Projeto!$AD$8)^V103))/(((1+[1]Projeto!$AD$8)^V103)-1))</f>
        <v>0</v>
      </c>
      <c r="X103" s="204">
        <f>IF(AND(K103&gt;0,[1]CustoContabil!$F$6&gt;0),K103*([1]CustoContabil!$F$21/[1]CustoContabil!$F$6)*W103,0)</f>
        <v>0</v>
      </c>
      <c r="Y103" s="204">
        <f>IF(AND(N103&gt;0,[1]CustoContabil!$D$6&gt;0),N103*([1]CustoContabil!$D$21/[1]CustoContabil!$D$6)*W103,0)</f>
        <v>0</v>
      </c>
    </row>
    <row r="104" spans="2:25" ht="15" customHeight="1" outlineLevel="1" x14ac:dyDescent="0.35">
      <c r="B104" s="199">
        <v>99</v>
      </c>
      <c r="C104" s="815"/>
      <c r="D104" s="816"/>
      <c r="E104" s="816"/>
      <c r="F104" s="816"/>
      <c r="G104" s="816"/>
      <c r="H104" s="19"/>
      <c r="I104" s="2"/>
      <c r="J104" s="1"/>
      <c r="K104" s="169">
        <f t="shared" si="6"/>
        <v>0</v>
      </c>
      <c r="L104" s="1"/>
      <c r="M104" s="1"/>
      <c r="N104" s="169">
        <f t="shared" si="7"/>
        <v>0</v>
      </c>
      <c r="P104" s="199">
        <f t="shared" si="8"/>
        <v>99</v>
      </c>
      <c r="Q104" s="813" t="str">
        <f t="shared" si="9"/>
        <v/>
      </c>
      <c r="R104" s="813"/>
      <c r="S104" s="813"/>
      <c r="T104" s="813"/>
      <c r="U104" s="814"/>
      <c r="V104" s="202" t="str">
        <f t="shared" si="5"/>
        <v/>
      </c>
      <c r="W104" s="203">
        <f>IF(OR(V104="",V104=0),0,([1]Projeto!$AD$8*((1+[1]Projeto!$AD$8)^V104))/(((1+[1]Projeto!$AD$8)^V104)-1))</f>
        <v>0</v>
      </c>
      <c r="X104" s="204">
        <f>IF(AND(K104&gt;0,[1]CustoContabil!$F$6&gt;0),K104*([1]CustoContabil!$F$21/[1]CustoContabil!$F$6)*W104,0)</f>
        <v>0</v>
      </c>
      <c r="Y104" s="204">
        <f>IF(AND(N104&gt;0,[1]CustoContabil!$D$6&gt;0),N104*([1]CustoContabil!$D$21/[1]CustoContabil!$D$6)*W104,0)</f>
        <v>0</v>
      </c>
    </row>
    <row r="105" spans="2:25" ht="15" customHeight="1" outlineLevel="1" x14ac:dyDescent="0.35">
      <c r="B105" s="199">
        <v>100</v>
      </c>
      <c r="C105" s="815"/>
      <c r="D105" s="816"/>
      <c r="E105" s="816"/>
      <c r="F105" s="816"/>
      <c r="G105" s="816"/>
      <c r="H105" s="19"/>
      <c r="I105" s="2"/>
      <c r="J105" s="1"/>
      <c r="K105" s="169">
        <f t="shared" si="6"/>
        <v>0</v>
      </c>
      <c r="L105" s="1"/>
      <c r="M105" s="1"/>
      <c r="N105" s="169">
        <f t="shared" si="7"/>
        <v>0</v>
      </c>
      <c r="P105" s="199">
        <f t="shared" si="8"/>
        <v>100</v>
      </c>
      <c r="Q105" s="813" t="str">
        <f t="shared" si="9"/>
        <v/>
      </c>
      <c r="R105" s="813"/>
      <c r="S105" s="813"/>
      <c r="T105" s="813"/>
      <c r="U105" s="814"/>
      <c r="V105" s="202" t="str">
        <f t="shared" si="5"/>
        <v/>
      </c>
      <c r="W105" s="203">
        <f>IF(OR(V105="",V105=0),0,([1]Projeto!$AD$8*((1+[1]Projeto!$AD$8)^V105))/(((1+[1]Projeto!$AD$8)^V105)-1))</f>
        <v>0</v>
      </c>
      <c r="X105" s="204">
        <f>IF(AND(K105&gt;0,[1]CustoContabil!$F$6&gt;0),K105*([1]CustoContabil!$F$21/[1]CustoContabil!$F$6)*W105,0)</f>
        <v>0</v>
      </c>
      <c r="Y105" s="204">
        <f>IF(AND(N105&gt;0,[1]CustoContabil!$D$6&gt;0),N105*([1]CustoContabil!$D$21/[1]CustoContabil!$D$6)*W105,0)</f>
        <v>0</v>
      </c>
    </row>
    <row r="106" spans="2:25" ht="15" customHeight="1" x14ac:dyDescent="0.35">
      <c r="B106" s="199"/>
      <c r="C106" s="877" t="s">
        <v>536</v>
      </c>
      <c r="D106" s="878"/>
      <c r="E106" s="878"/>
      <c r="F106" s="878"/>
      <c r="G106" s="878"/>
      <c r="H106" s="210">
        <v>20</v>
      </c>
      <c r="I106" s="3"/>
      <c r="J106" s="1"/>
      <c r="K106" s="169">
        <f t="shared" si="6"/>
        <v>0</v>
      </c>
      <c r="L106" s="1"/>
      <c r="M106" s="1"/>
      <c r="N106" s="169">
        <f t="shared" si="7"/>
        <v>0</v>
      </c>
      <c r="P106" s="199"/>
      <c r="Q106" s="813" t="str">
        <f>IF(OR(C106=0,C106=""),"",C106)</f>
        <v>Acessórios</v>
      </c>
      <c r="R106" s="813"/>
      <c r="S106" s="813"/>
      <c r="T106" s="813"/>
      <c r="U106" s="814"/>
      <c r="V106" s="202" t="str">
        <f t="shared" si="5"/>
        <v/>
      </c>
      <c r="W106" s="203">
        <f>IF(OR(V106="",V106=0),0,([1]Projeto!$AD$8*((1+[1]Projeto!$AD$8)^V106))/(((1+[1]Projeto!$AD$8)^V106)-1))</f>
        <v>0</v>
      </c>
      <c r="X106" s="204">
        <f>IF(AND(K106&gt;0,[1]CustoContabil!$F$6&gt;0),K106*([1]CustoContabil!$F$21/[1]CustoContabil!$F$6)*W106,0)</f>
        <v>0</v>
      </c>
      <c r="Y106" s="204">
        <f>IF(AND(N106&gt;0,[1]CustoContabil!$D$6&gt;0),N106*([1]CustoContabil!$D$21/[1]CustoContabil!$D$6)*W106,0)</f>
        <v>0</v>
      </c>
    </row>
    <row r="107" spans="2:25" ht="15" customHeight="1" x14ac:dyDescent="0.35">
      <c r="B107" s="211"/>
      <c r="C107" s="849" t="s">
        <v>618</v>
      </c>
      <c r="D107" s="849"/>
      <c r="E107" s="849"/>
      <c r="F107" s="849"/>
      <c r="G107" s="849"/>
      <c r="H107" s="849"/>
      <c r="I107" s="849"/>
      <c r="J107" s="850"/>
      <c r="K107" s="212">
        <f>SUM(K6:K106)</f>
        <v>0</v>
      </c>
      <c r="L107" s="212">
        <f>SUM(L6:L106)</f>
        <v>0</v>
      </c>
      <c r="M107" s="212">
        <f>SUM(M6:M106)</f>
        <v>0</v>
      </c>
      <c r="N107" s="212">
        <f>SUM(N6:N106)</f>
        <v>0</v>
      </c>
      <c r="P107" s="854" t="s">
        <v>963</v>
      </c>
      <c r="Q107" s="855"/>
      <c r="R107" s="855"/>
      <c r="S107" s="855"/>
      <c r="T107" s="855"/>
      <c r="U107" s="855"/>
      <c r="V107" s="856"/>
      <c r="W107" s="213" t="s">
        <v>926</v>
      </c>
      <c r="X107" s="214">
        <f>SUM(X6:X106)</f>
        <v>0</v>
      </c>
      <c r="Y107" s="214">
        <f>SUM(Y6:Y106)</f>
        <v>0</v>
      </c>
    </row>
    <row r="108" spans="2:25" ht="15" customHeight="1" x14ac:dyDescent="0.35">
      <c r="B108" s="834" t="s">
        <v>542</v>
      </c>
      <c r="C108" s="835"/>
      <c r="D108" s="835"/>
      <c r="E108" s="835"/>
      <c r="F108" s="835"/>
      <c r="G108" s="835"/>
      <c r="H108" s="835"/>
      <c r="I108" s="835"/>
      <c r="J108" s="836"/>
      <c r="K108" s="834" t="s">
        <v>529</v>
      </c>
      <c r="L108" s="835"/>
      <c r="M108" s="835"/>
      <c r="N108" s="836"/>
      <c r="P108" s="215"/>
      <c r="Q108" s="215"/>
      <c r="R108" s="216"/>
      <c r="S108" s="217"/>
      <c r="T108" s="217"/>
      <c r="U108" s="217"/>
      <c r="V108" s="218"/>
      <c r="W108" s="219"/>
    </row>
    <row r="109" spans="2:25" ht="15" customHeight="1" x14ac:dyDescent="0.45">
      <c r="B109" s="837"/>
      <c r="C109" s="838"/>
      <c r="D109" s="838"/>
      <c r="E109" s="838"/>
      <c r="F109" s="838"/>
      <c r="G109" s="838"/>
      <c r="H109" s="838"/>
      <c r="I109" s="838"/>
      <c r="J109" s="839"/>
      <c r="K109" s="837"/>
      <c r="L109" s="838"/>
      <c r="M109" s="838"/>
      <c r="N109" s="839"/>
      <c r="P109" s="220" t="s">
        <v>1243</v>
      </c>
      <c r="Q109" s="221"/>
      <c r="R109" s="222">
        <f>[1]RCB!$G$10</f>
        <v>9.3905030938970846E-2</v>
      </c>
      <c r="T109" s="220" t="s">
        <v>1244</v>
      </c>
      <c r="U109" s="221"/>
      <c r="V109" s="222">
        <f>[1]RCB!$J$10</f>
        <v>0.10820165587324974</v>
      </c>
    </row>
    <row r="110" spans="2:25" ht="15" customHeight="1" x14ac:dyDescent="0.45">
      <c r="B110" s="851" t="s">
        <v>544</v>
      </c>
      <c r="C110" s="852"/>
      <c r="D110" s="852"/>
      <c r="E110" s="852"/>
      <c r="F110" s="852"/>
      <c r="G110" s="853"/>
      <c r="H110" s="162" t="s">
        <v>55</v>
      </c>
      <c r="I110" s="197" t="s">
        <v>545</v>
      </c>
      <c r="J110" s="197" t="s">
        <v>546</v>
      </c>
      <c r="K110" s="198" t="s">
        <v>1206</v>
      </c>
      <c r="L110" s="162" t="s">
        <v>1854</v>
      </c>
      <c r="M110" s="162" t="s">
        <v>1855</v>
      </c>
      <c r="N110" s="163" t="s">
        <v>539</v>
      </c>
      <c r="P110" s="220" t="s">
        <v>1231</v>
      </c>
      <c r="Q110" s="221"/>
      <c r="R110" s="222">
        <f>[1]RCB!$H$7</f>
        <v>0.21</v>
      </c>
      <c r="T110" s="220" t="s">
        <v>1230</v>
      </c>
      <c r="U110" s="221"/>
      <c r="V110" s="222">
        <f>[1]RCB!$K$7</f>
        <v>0.25</v>
      </c>
    </row>
    <row r="111" spans="2:25" ht="15" customHeight="1" x14ac:dyDescent="0.35">
      <c r="B111" s="199">
        <v>1</v>
      </c>
      <c r="C111" s="828" t="s">
        <v>1446</v>
      </c>
      <c r="D111" s="828"/>
      <c r="E111" s="828"/>
      <c r="F111" s="828"/>
      <c r="G111" s="829"/>
      <c r="H111" s="20"/>
      <c r="I111" s="2"/>
      <c r="J111" s="1"/>
      <c r="K111" s="169">
        <f t="shared" ref="K111:K117" si="10">N111-L111-M111</f>
        <v>0</v>
      </c>
      <c r="L111" s="169"/>
      <c r="M111" s="169"/>
      <c r="N111" s="169">
        <f t="shared" ref="N111:N117" si="11">H111*I111*J111</f>
        <v>0</v>
      </c>
    </row>
    <row r="112" spans="2:25" ht="15" customHeight="1" x14ac:dyDescent="0.35">
      <c r="B112" s="206">
        <v>2</v>
      </c>
      <c r="C112" s="828" t="s">
        <v>1450</v>
      </c>
      <c r="D112" s="828"/>
      <c r="E112" s="828"/>
      <c r="F112" s="828"/>
      <c r="G112" s="829"/>
      <c r="H112" s="6"/>
      <c r="I112" s="3"/>
      <c r="J112" s="1"/>
      <c r="K112" s="169">
        <f t="shared" si="10"/>
        <v>0</v>
      </c>
      <c r="L112" s="169"/>
      <c r="M112" s="169"/>
      <c r="N112" s="169">
        <f t="shared" si="11"/>
        <v>0</v>
      </c>
    </row>
    <row r="113" spans="2:16" ht="15" customHeight="1" x14ac:dyDescent="0.35">
      <c r="B113" s="199">
        <v>3</v>
      </c>
      <c r="C113" s="828" t="s">
        <v>1451</v>
      </c>
      <c r="D113" s="828"/>
      <c r="E113" s="828"/>
      <c r="F113" s="828"/>
      <c r="G113" s="829"/>
      <c r="H113" s="6"/>
      <c r="I113" s="3"/>
      <c r="J113" s="1"/>
      <c r="K113" s="169">
        <f t="shared" si="10"/>
        <v>0</v>
      </c>
      <c r="L113" s="169"/>
      <c r="M113" s="169"/>
      <c r="N113" s="169">
        <f t="shared" si="11"/>
        <v>0</v>
      </c>
    </row>
    <row r="114" spans="2:16" ht="15" customHeight="1" x14ac:dyDescent="0.35">
      <c r="B114" s="206">
        <v>4</v>
      </c>
      <c r="C114" s="828" t="s">
        <v>1452</v>
      </c>
      <c r="D114" s="828"/>
      <c r="E114" s="828"/>
      <c r="F114" s="828"/>
      <c r="G114" s="829"/>
      <c r="H114" s="6"/>
      <c r="I114" s="3"/>
      <c r="J114" s="1"/>
      <c r="K114" s="169">
        <f t="shared" si="10"/>
        <v>0</v>
      </c>
      <c r="L114" s="169"/>
      <c r="M114" s="169"/>
      <c r="N114" s="169">
        <f t="shared" si="11"/>
        <v>0</v>
      </c>
    </row>
    <row r="115" spans="2:16" ht="15" customHeight="1" x14ac:dyDescent="0.35">
      <c r="B115" s="199">
        <v>5</v>
      </c>
      <c r="C115" s="846"/>
      <c r="D115" s="846"/>
      <c r="E115" s="846"/>
      <c r="F115" s="846"/>
      <c r="G115" s="815"/>
      <c r="H115" s="6"/>
      <c r="I115" s="3"/>
      <c r="J115" s="1"/>
      <c r="K115" s="169">
        <f t="shared" si="10"/>
        <v>0</v>
      </c>
      <c r="L115" s="169"/>
      <c r="M115" s="169"/>
      <c r="N115" s="169">
        <f t="shared" si="11"/>
        <v>0</v>
      </c>
    </row>
    <row r="116" spans="2:16" ht="15" customHeight="1" x14ac:dyDescent="0.35">
      <c r="B116" s="206">
        <v>6</v>
      </c>
      <c r="C116" s="846"/>
      <c r="D116" s="846"/>
      <c r="E116" s="846"/>
      <c r="F116" s="846"/>
      <c r="G116" s="815"/>
      <c r="H116" s="6"/>
      <c r="I116" s="3"/>
      <c r="J116" s="1"/>
      <c r="K116" s="169">
        <f t="shared" si="10"/>
        <v>0</v>
      </c>
      <c r="L116" s="169"/>
      <c r="M116" s="169"/>
      <c r="N116" s="169">
        <f t="shared" si="11"/>
        <v>0</v>
      </c>
    </row>
    <row r="117" spans="2:16" ht="15" customHeight="1" x14ac:dyDescent="0.35">
      <c r="B117" s="199">
        <v>7</v>
      </c>
      <c r="C117" s="846"/>
      <c r="D117" s="846"/>
      <c r="E117" s="846"/>
      <c r="F117" s="846"/>
      <c r="G117" s="815"/>
      <c r="H117" s="6"/>
      <c r="I117" s="3"/>
      <c r="J117" s="1"/>
      <c r="K117" s="169">
        <f t="shared" si="10"/>
        <v>0</v>
      </c>
      <c r="L117" s="169"/>
      <c r="M117" s="169"/>
      <c r="N117" s="169">
        <f t="shared" si="11"/>
        <v>0</v>
      </c>
    </row>
    <row r="118" spans="2:16" ht="15" customHeight="1" x14ac:dyDescent="0.35">
      <c r="B118" s="226"/>
      <c r="C118" s="847" t="s">
        <v>619</v>
      </c>
      <c r="D118" s="847"/>
      <c r="E118" s="847"/>
      <c r="F118" s="847"/>
      <c r="G118" s="847"/>
      <c r="H118" s="847"/>
      <c r="I118" s="847"/>
      <c r="J118" s="848"/>
      <c r="K118" s="169">
        <f>SUM(K111:K112,K114:K117)</f>
        <v>0</v>
      </c>
      <c r="L118" s="169">
        <f>SUM(L111:L112,L114:L117)</f>
        <v>0</v>
      </c>
      <c r="M118" s="169">
        <f>SUM(M111:M112,M114:M117)</f>
        <v>0</v>
      </c>
      <c r="N118" s="169">
        <f>SUM(N111:N112,N114:N117)</f>
        <v>0</v>
      </c>
    </row>
    <row r="119" spans="2:16" ht="15" customHeight="1" x14ac:dyDescent="0.35">
      <c r="B119" s="211"/>
      <c r="C119" s="849" t="s">
        <v>620</v>
      </c>
      <c r="D119" s="849"/>
      <c r="E119" s="849"/>
      <c r="F119" s="849"/>
      <c r="G119" s="849"/>
      <c r="H119" s="849"/>
      <c r="I119" s="849"/>
      <c r="J119" s="850"/>
      <c r="K119" s="212">
        <f>SUM(K109,K118)</f>
        <v>0</v>
      </c>
      <c r="L119" s="212">
        <f>SUM(L109,L118)</f>
        <v>0</v>
      </c>
      <c r="M119" s="212">
        <f>SUM(M109,M118)</f>
        <v>0</v>
      </c>
      <c r="N119" s="212">
        <f>SUM(N109,N118)</f>
        <v>0</v>
      </c>
    </row>
    <row r="120" spans="2:16" ht="15" hidden="1" customHeight="1" x14ac:dyDescent="0.35">
      <c r="B120" s="858" t="s">
        <v>1363</v>
      </c>
      <c r="C120" s="859"/>
      <c r="D120" s="859"/>
      <c r="E120" s="859"/>
      <c r="F120" s="859"/>
      <c r="G120" s="859"/>
      <c r="H120" s="859"/>
      <c r="I120" s="859"/>
      <c r="J120" s="859"/>
      <c r="K120" s="807" t="s">
        <v>529</v>
      </c>
      <c r="L120" s="807"/>
      <c r="M120" s="807"/>
      <c r="N120" s="807"/>
    </row>
    <row r="121" spans="2:16" ht="15" hidden="1" customHeight="1" x14ac:dyDescent="0.35">
      <c r="B121" s="851" t="s">
        <v>537</v>
      </c>
      <c r="C121" s="873"/>
      <c r="D121" s="873"/>
      <c r="E121" s="873"/>
      <c r="F121" s="873"/>
      <c r="G121" s="873"/>
      <c r="H121" s="874"/>
      <c r="I121" s="197" t="s">
        <v>55</v>
      </c>
      <c r="J121" s="197" t="s">
        <v>540</v>
      </c>
      <c r="K121" s="198" t="s">
        <v>1206</v>
      </c>
      <c r="L121" s="162" t="s">
        <v>1854</v>
      </c>
      <c r="M121" s="162" t="s">
        <v>1855</v>
      </c>
      <c r="N121" s="163" t="s">
        <v>539</v>
      </c>
      <c r="P121" s="74"/>
    </row>
    <row r="122" spans="2:16" ht="15" hidden="1" customHeight="1" x14ac:dyDescent="0.35">
      <c r="B122" s="227">
        <v>1</v>
      </c>
      <c r="C122" s="830"/>
      <c r="D122" s="830"/>
      <c r="E122" s="830"/>
      <c r="F122" s="830"/>
      <c r="G122" s="830"/>
      <c r="H122" s="831"/>
      <c r="I122" s="3"/>
      <c r="J122" s="1"/>
      <c r="K122" s="169">
        <f>N122-L122-M122</f>
        <v>0</v>
      </c>
      <c r="L122" s="1"/>
      <c r="M122" s="1"/>
      <c r="N122" s="169">
        <f>I122*J122</f>
        <v>0</v>
      </c>
    </row>
    <row r="123" spans="2:16" ht="15" hidden="1" customHeight="1" x14ac:dyDescent="0.35">
      <c r="B123" s="227">
        <v>2</v>
      </c>
      <c r="C123" s="830"/>
      <c r="D123" s="830"/>
      <c r="E123" s="830"/>
      <c r="F123" s="830"/>
      <c r="G123" s="830"/>
      <c r="H123" s="831"/>
      <c r="I123" s="3"/>
      <c r="J123" s="1"/>
      <c r="K123" s="169">
        <f>N123-L123-M123</f>
        <v>0</v>
      </c>
      <c r="L123" s="1"/>
      <c r="M123" s="1"/>
      <c r="N123" s="169">
        <f>I123*J123</f>
        <v>0</v>
      </c>
    </row>
    <row r="124" spans="2:16" ht="15" hidden="1" customHeight="1" x14ac:dyDescent="0.35">
      <c r="B124" s="227">
        <v>3</v>
      </c>
      <c r="C124" s="830"/>
      <c r="D124" s="830"/>
      <c r="E124" s="830"/>
      <c r="F124" s="830"/>
      <c r="G124" s="830"/>
      <c r="H124" s="831"/>
      <c r="I124" s="3"/>
      <c r="J124" s="1"/>
      <c r="K124" s="169">
        <f>N124-L124-M124</f>
        <v>0</v>
      </c>
      <c r="L124" s="1"/>
      <c r="M124" s="1"/>
      <c r="N124" s="169">
        <f>I124*J124</f>
        <v>0</v>
      </c>
    </row>
    <row r="125" spans="2:16" ht="15" hidden="1" customHeight="1" x14ac:dyDescent="0.35">
      <c r="B125" s="226"/>
      <c r="C125" s="826" t="s">
        <v>537</v>
      </c>
      <c r="D125" s="826"/>
      <c r="E125" s="826"/>
      <c r="F125" s="826"/>
      <c r="G125" s="826"/>
      <c r="H125" s="826"/>
      <c r="I125" s="826"/>
      <c r="J125" s="827"/>
      <c r="K125" s="169">
        <f>SUM(K122:K124)</f>
        <v>0</v>
      </c>
      <c r="L125" s="169">
        <f>SUM(L122:L124)</f>
        <v>0</v>
      </c>
      <c r="M125" s="169">
        <f>SUM(M122:M124)</f>
        <v>0</v>
      </c>
      <c r="N125" s="169">
        <f>SUM(N122:N124)</f>
        <v>0</v>
      </c>
    </row>
    <row r="126" spans="2:16" ht="15" hidden="1" customHeight="1" x14ac:dyDescent="0.35">
      <c r="B126" s="211"/>
      <c r="C126" s="849" t="s">
        <v>1369</v>
      </c>
      <c r="D126" s="849"/>
      <c r="E126" s="849"/>
      <c r="F126" s="849"/>
      <c r="G126" s="849"/>
      <c r="H126" s="849"/>
      <c r="I126" s="849"/>
      <c r="J126" s="850"/>
      <c r="K126" s="212">
        <f>SUM(K125)</f>
        <v>0</v>
      </c>
      <c r="L126" s="212">
        <f>SUM(L125)</f>
        <v>0</v>
      </c>
      <c r="M126" s="212">
        <f>SUM(M125)</f>
        <v>0</v>
      </c>
      <c r="N126" s="212">
        <f>SUM(N125)</f>
        <v>0</v>
      </c>
    </row>
    <row r="127" spans="2:16" ht="15" hidden="1" customHeight="1" x14ac:dyDescent="0.35">
      <c r="B127" s="228"/>
      <c r="C127" s="819" t="s">
        <v>622</v>
      </c>
      <c r="D127" s="819"/>
      <c r="E127" s="819"/>
      <c r="F127" s="819"/>
      <c r="G127" s="819"/>
      <c r="H127" s="819"/>
      <c r="I127" s="819"/>
      <c r="J127" s="820"/>
      <c r="K127" s="174">
        <f>SUM(K107,K119,K126)</f>
        <v>0</v>
      </c>
      <c r="L127" s="174">
        <f>SUM(L107,L119,L126)</f>
        <v>0</v>
      </c>
      <c r="M127" s="174">
        <f>SUM(M107,M119,M126)</f>
        <v>0</v>
      </c>
      <c r="N127" s="174">
        <f>SUM(N107,N119,N126)</f>
        <v>0</v>
      </c>
    </row>
    <row r="128" spans="2:16" ht="15" customHeight="1" x14ac:dyDescent="0.35">
      <c r="B128" s="766" t="s">
        <v>898</v>
      </c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8"/>
    </row>
    <row r="129" spans="2:16" ht="15" customHeight="1" x14ac:dyDescent="0.35">
      <c r="B129" s="858" t="s">
        <v>1211</v>
      </c>
      <c r="C129" s="859"/>
      <c r="D129" s="859"/>
      <c r="E129" s="859"/>
      <c r="F129" s="859"/>
      <c r="G129" s="859"/>
      <c r="H129" s="859"/>
      <c r="I129" s="859"/>
      <c r="J129" s="859"/>
      <c r="K129" s="807" t="s">
        <v>529</v>
      </c>
      <c r="L129" s="807"/>
      <c r="M129" s="807"/>
      <c r="N129" s="807"/>
    </row>
    <row r="130" spans="2:16" ht="15" customHeight="1" x14ac:dyDescent="0.35">
      <c r="B130" s="851" t="s">
        <v>526</v>
      </c>
      <c r="C130" s="873"/>
      <c r="D130" s="873"/>
      <c r="E130" s="873"/>
      <c r="F130" s="873"/>
      <c r="G130" s="873"/>
      <c r="H130" s="874"/>
      <c r="I130" s="197" t="s">
        <v>55</v>
      </c>
      <c r="J130" s="197" t="s">
        <v>540</v>
      </c>
      <c r="K130" s="198" t="s">
        <v>1206</v>
      </c>
      <c r="L130" s="162" t="s">
        <v>1854</v>
      </c>
      <c r="M130" s="162" t="s">
        <v>1855</v>
      </c>
      <c r="N130" s="163" t="s">
        <v>539</v>
      </c>
      <c r="P130" s="74"/>
    </row>
    <row r="131" spans="2:16" ht="15" customHeight="1" x14ac:dyDescent="0.35">
      <c r="B131" s="227">
        <v>1</v>
      </c>
      <c r="C131" s="830"/>
      <c r="D131" s="830"/>
      <c r="E131" s="830"/>
      <c r="F131" s="830"/>
      <c r="G131" s="830"/>
      <c r="H131" s="831"/>
      <c r="I131" s="3"/>
      <c r="J131" s="1"/>
      <c r="K131" s="169">
        <f>N131-L131-M131</f>
        <v>0</v>
      </c>
      <c r="L131" s="169"/>
      <c r="M131" s="169"/>
      <c r="N131" s="169">
        <f>I131*J131</f>
        <v>0</v>
      </c>
    </row>
    <row r="132" spans="2:16" ht="15" customHeight="1" x14ac:dyDescent="0.35">
      <c r="B132" s="227">
        <v>2</v>
      </c>
      <c r="C132" s="830"/>
      <c r="D132" s="830"/>
      <c r="E132" s="830"/>
      <c r="F132" s="830"/>
      <c r="G132" s="830"/>
      <c r="H132" s="831"/>
      <c r="I132" s="3"/>
      <c r="J132" s="1"/>
      <c r="K132" s="169">
        <f>N132-L132-M132</f>
        <v>0</v>
      </c>
      <c r="L132" s="169"/>
      <c r="M132" s="169"/>
      <c r="N132" s="169">
        <f>I132*J132</f>
        <v>0</v>
      </c>
    </row>
    <row r="133" spans="2:16" ht="15" customHeight="1" x14ac:dyDescent="0.35">
      <c r="B133" s="227">
        <v>3</v>
      </c>
      <c r="C133" s="830"/>
      <c r="D133" s="830"/>
      <c r="E133" s="830"/>
      <c r="F133" s="830"/>
      <c r="G133" s="830"/>
      <c r="H133" s="831"/>
      <c r="I133" s="3"/>
      <c r="J133" s="1"/>
      <c r="K133" s="169">
        <f>N133-L133-M133</f>
        <v>0</v>
      </c>
      <c r="L133" s="169"/>
      <c r="M133" s="169"/>
      <c r="N133" s="169">
        <f>I133*J133</f>
        <v>0</v>
      </c>
    </row>
    <row r="134" spans="2:16" ht="15" customHeight="1" x14ac:dyDescent="0.35">
      <c r="B134" s="226"/>
      <c r="C134" s="826" t="s">
        <v>526</v>
      </c>
      <c r="D134" s="826"/>
      <c r="E134" s="826"/>
      <c r="F134" s="826"/>
      <c r="G134" s="826"/>
      <c r="H134" s="826"/>
      <c r="I134" s="826"/>
      <c r="J134" s="827"/>
      <c r="K134" s="169">
        <f>SUM(K131:K133)</f>
        <v>0</v>
      </c>
      <c r="L134" s="169">
        <f>SUM(L131:L133)</f>
        <v>0</v>
      </c>
      <c r="M134" s="169">
        <f>SUM(M131:M133)</f>
        <v>0</v>
      </c>
      <c r="N134" s="169">
        <f>SUM(N131:N133)</f>
        <v>0</v>
      </c>
    </row>
    <row r="135" spans="2:16" ht="15" customHeight="1" x14ac:dyDescent="0.35">
      <c r="B135" s="226"/>
      <c r="C135" s="826" t="s">
        <v>523</v>
      </c>
      <c r="D135" s="826"/>
      <c r="E135" s="826"/>
      <c r="F135" s="826"/>
      <c r="G135" s="826"/>
      <c r="H135" s="826"/>
      <c r="I135" s="826"/>
      <c r="J135" s="827"/>
      <c r="K135" s="169">
        <f>[1]Descarte!K54</f>
        <v>0</v>
      </c>
      <c r="L135" s="169">
        <f>[1]Descarte!L54</f>
        <v>0</v>
      </c>
      <c r="M135" s="169">
        <f>[1]Descarte!M54</f>
        <v>0</v>
      </c>
      <c r="N135" s="169">
        <f>[1]Descarte!N54</f>
        <v>0</v>
      </c>
    </row>
    <row r="136" spans="2:16" ht="15" customHeight="1" x14ac:dyDescent="0.35">
      <c r="B136" s="226"/>
      <c r="C136" s="826" t="s">
        <v>524</v>
      </c>
      <c r="D136" s="826"/>
      <c r="E136" s="826"/>
      <c r="F136" s="826"/>
      <c r="G136" s="826"/>
      <c r="H136" s="826"/>
      <c r="I136" s="826"/>
      <c r="J136" s="827"/>
      <c r="K136" s="169">
        <f>'[1]M&amp;V'!M399+K113</f>
        <v>0</v>
      </c>
      <c r="L136" s="169">
        <f>'[1]M&amp;V'!N399+L113</f>
        <v>0</v>
      </c>
      <c r="M136" s="169">
        <f>'[1]M&amp;V'!O399+M113</f>
        <v>0</v>
      </c>
      <c r="N136" s="169">
        <f>'[1]M&amp;V'!P399+N113</f>
        <v>0</v>
      </c>
    </row>
    <row r="137" spans="2:16" ht="15" customHeight="1" x14ac:dyDescent="0.35">
      <c r="B137" s="851" t="s">
        <v>520</v>
      </c>
      <c r="C137" s="873"/>
      <c r="D137" s="873"/>
      <c r="E137" s="873"/>
      <c r="F137" s="873"/>
      <c r="G137" s="873"/>
      <c r="H137" s="874"/>
      <c r="I137" s="197" t="s">
        <v>55</v>
      </c>
      <c r="J137" s="197" t="s">
        <v>540</v>
      </c>
      <c r="K137" s="198" t="s">
        <v>1206</v>
      </c>
      <c r="L137" s="162" t="s">
        <v>1854</v>
      </c>
      <c r="M137" s="162" t="s">
        <v>1855</v>
      </c>
      <c r="N137" s="163" t="s">
        <v>539</v>
      </c>
      <c r="P137" s="74"/>
    </row>
    <row r="138" spans="2:16" ht="15" customHeight="1" x14ac:dyDescent="0.35">
      <c r="B138" s="227">
        <v>1</v>
      </c>
      <c r="C138" s="830"/>
      <c r="D138" s="830"/>
      <c r="E138" s="830"/>
      <c r="F138" s="830"/>
      <c r="G138" s="830"/>
      <c r="H138" s="831"/>
      <c r="I138" s="3"/>
      <c r="J138" s="1"/>
      <c r="K138" s="169">
        <f>N138-L138-M138</f>
        <v>0</v>
      </c>
      <c r="L138" s="169"/>
      <c r="M138" s="169"/>
      <c r="N138" s="169">
        <f>I138*J138</f>
        <v>0</v>
      </c>
    </row>
    <row r="139" spans="2:16" ht="15" customHeight="1" x14ac:dyDescent="0.35">
      <c r="B139" s="227">
        <v>2</v>
      </c>
      <c r="C139" s="830"/>
      <c r="D139" s="830"/>
      <c r="E139" s="830"/>
      <c r="F139" s="830"/>
      <c r="G139" s="830"/>
      <c r="H139" s="831"/>
      <c r="I139" s="3"/>
      <c r="J139" s="1"/>
      <c r="K139" s="169">
        <f>N139-L139-M139</f>
        <v>0</v>
      </c>
      <c r="L139" s="169"/>
      <c r="M139" s="169"/>
      <c r="N139" s="169">
        <f>I139*J139</f>
        <v>0</v>
      </c>
    </row>
    <row r="140" spans="2:16" ht="15" customHeight="1" x14ac:dyDescent="0.35">
      <c r="B140" s="227">
        <v>3</v>
      </c>
      <c r="C140" s="830"/>
      <c r="D140" s="830"/>
      <c r="E140" s="830"/>
      <c r="F140" s="830"/>
      <c r="G140" s="830"/>
      <c r="H140" s="831"/>
      <c r="I140" s="3"/>
      <c r="J140" s="1"/>
      <c r="K140" s="169">
        <f>N140-L140-M140</f>
        <v>0</v>
      </c>
      <c r="L140" s="169"/>
      <c r="M140" s="169"/>
      <c r="N140" s="169">
        <f>I140*J140</f>
        <v>0</v>
      </c>
    </row>
    <row r="141" spans="2:16" ht="15" customHeight="1" x14ac:dyDescent="0.35">
      <c r="B141" s="226"/>
      <c r="C141" s="826" t="s">
        <v>520</v>
      </c>
      <c r="D141" s="826"/>
      <c r="E141" s="826"/>
      <c r="F141" s="826"/>
      <c r="G141" s="826"/>
      <c r="H141" s="826"/>
      <c r="I141" s="826"/>
      <c r="J141" s="827"/>
      <c r="K141" s="169">
        <f>SUM(K138:K140)</f>
        <v>0</v>
      </c>
      <c r="L141" s="169">
        <f>SUM(L138:L140)</f>
        <v>0</v>
      </c>
      <c r="M141" s="169">
        <f>SUM(M138:M140)</f>
        <v>0</v>
      </c>
      <c r="N141" s="169">
        <f>SUM(N138:N140)</f>
        <v>0</v>
      </c>
    </row>
    <row r="142" spans="2:16" ht="15" customHeight="1" x14ac:dyDescent="0.35">
      <c r="B142" s="228"/>
      <c r="C142" s="819" t="s">
        <v>623</v>
      </c>
      <c r="D142" s="819"/>
      <c r="E142" s="819"/>
      <c r="F142" s="819"/>
      <c r="G142" s="819"/>
      <c r="H142" s="819"/>
      <c r="I142" s="819"/>
      <c r="J142" s="820"/>
      <c r="K142" s="174">
        <f>SUM(K134:K136,K141)</f>
        <v>0</v>
      </c>
      <c r="L142" s="174">
        <f>SUM(L134:L136,L141)</f>
        <v>0</v>
      </c>
      <c r="M142" s="174">
        <f>SUM(M134:M136,M141)</f>
        <v>0</v>
      </c>
      <c r="N142" s="174">
        <f>SUM(N134:N136,N141)</f>
        <v>0</v>
      </c>
    </row>
    <row r="143" spans="2:16" ht="15" customHeight="1" x14ac:dyDescent="0.35">
      <c r="B143" s="229"/>
      <c r="C143" s="808" t="s">
        <v>1018</v>
      </c>
      <c r="D143" s="808"/>
      <c r="E143" s="808"/>
      <c r="F143" s="808"/>
      <c r="G143" s="808"/>
      <c r="H143" s="808"/>
      <c r="I143" s="808"/>
      <c r="J143" s="809"/>
      <c r="K143" s="214">
        <f>SUM(K127,K142)</f>
        <v>0</v>
      </c>
      <c r="L143" s="214">
        <f>SUM(L127,L142)</f>
        <v>0</v>
      </c>
      <c r="M143" s="214">
        <f>SUM(M127,M142)</f>
        <v>0</v>
      </c>
      <c r="N143" s="214">
        <f>SUM(N127,N142)</f>
        <v>0</v>
      </c>
    </row>
    <row r="144" spans="2:16" ht="15" customHeight="1" x14ac:dyDescent="0.35">
      <c r="I144" s="230"/>
      <c r="K144" s="205"/>
      <c r="N144" s="205"/>
    </row>
    <row r="145" spans="2:25" ht="15" hidden="1" customHeight="1" x14ac:dyDescent="0.35">
      <c r="B145" s="774" t="s">
        <v>925</v>
      </c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6"/>
      <c r="P145" s="773" t="str">
        <f>B145</f>
        <v>SISTEMAS DE REFRIGERAÇÃO - EX POST</v>
      </c>
      <c r="Q145" s="773"/>
      <c r="R145" s="773"/>
      <c r="S145" s="773"/>
      <c r="T145" s="773"/>
      <c r="U145" s="773"/>
      <c r="V145" s="773"/>
      <c r="W145" s="773"/>
      <c r="X145" s="773"/>
      <c r="Y145" s="773"/>
    </row>
    <row r="146" spans="2:25" ht="15" hidden="1" customHeight="1" x14ac:dyDescent="0.35">
      <c r="B146" s="774" t="s">
        <v>900</v>
      </c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6"/>
      <c r="P146" s="773" t="s">
        <v>901</v>
      </c>
      <c r="Q146" s="773"/>
      <c r="R146" s="773"/>
      <c r="S146" s="773"/>
      <c r="T146" s="773"/>
      <c r="U146" s="773"/>
      <c r="V146" s="773"/>
      <c r="W146" s="773"/>
      <c r="X146" s="773"/>
      <c r="Y146" s="773"/>
    </row>
    <row r="147" spans="2:25" ht="15" hidden="1" customHeight="1" x14ac:dyDescent="0.35">
      <c r="B147" s="843" t="s">
        <v>538</v>
      </c>
      <c r="C147" s="844"/>
      <c r="D147" s="844"/>
      <c r="E147" s="844"/>
      <c r="F147" s="844"/>
      <c r="G147" s="844"/>
      <c r="H147" s="844"/>
      <c r="I147" s="844"/>
      <c r="J147" s="844"/>
      <c r="K147" s="842" t="s">
        <v>529</v>
      </c>
      <c r="L147" s="842"/>
      <c r="M147" s="842"/>
      <c r="N147" s="842"/>
      <c r="P147" s="843" t="s">
        <v>1210</v>
      </c>
      <c r="Q147" s="844"/>
      <c r="R147" s="844"/>
      <c r="S147" s="844"/>
      <c r="T147" s="844"/>
      <c r="U147" s="844"/>
      <c r="V147" s="844"/>
      <c r="W147" s="844"/>
      <c r="X147" s="857"/>
      <c r="Y147" s="231" t="s">
        <v>581</v>
      </c>
    </row>
    <row r="148" spans="2:25" ht="15" hidden="1" customHeight="1" x14ac:dyDescent="0.35">
      <c r="B148" s="832" t="s">
        <v>518</v>
      </c>
      <c r="C148" s="832"/>
      <c r="D148" s="832"/>
      <c r="E148" s="833"/>
      <c r="F148" s="833"/>
      <c r="G148" s="833"/>
      <c r="H148" s="232" t="s">
        <v>541</v>
      </c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832" t="str">
        <f>B148</f>
        <v>Materiais e equipamentos</v>
      </c>
      <c r="Q148" s="832"/>
      <c r="R148" s="832"/>
      <c r="S148" s="833"/>
      <c r="T148" s="833"/>
      <c r="U148" s="833"/>
      <c r="V148" s="232" t="s">
        <v>541</v>
      </c>
      <c r="W148" s="233" t="s">
        <v>535</v>
      </c>
      <c r="X148" s="181" t="s">
        <v>1239</v>
      </c>
      <c r="Y148" s="181" t="s">
        <v>1240</v>
      </c>
    </row>
    <row r="149" spans="2:25" ht="15" hidden="1" customHeight="1" x14ac:dyDescent="0.35">
      <c r="B149" s="234">
        <v>1</v>
      </c>
      <c r="C149" s="817"/>
      <c r="D149" s="818"/>
      <c r="E149" s="818"/>
      <c r="F149" s="818"/>
      <c r="G149" s="818"/>
      <c r="H149" s="200"/>
      <c r="I149" s="201"/>
      <c r="J149" s="168"/>
      <c r="K149" s="186">
        <f>N149-L149-M149</f>
        <v>0</v>
      </c>
      <c r="L149" s="168"/>
      <c r="M149" s="168"/>
      <c r="N149" s="186">
        <f>I149*J149</f>
        <v>0</v>
      </c>
      <c r="P149" s="234">
        <f>B149</f>
        <v>1</v>
      </c>
      <c r="Q149" s="840" t="str">
        <f>IF(OR(C149=0,C149=""),"",C149)</f>
        <v/>
      </c>
      <c r="R149" s="840"/>
      <c r="S149" s="840"/>
      <c r="T149" s="840"/>
      <c r="U149" s="841"/>
      <c r="V149" s="235" t="str">
        <f>IF(N149=0,"",H149)</f>
        <v/>
      </c>
      <c r="W149" s="236">
        <f>IF(OR(V149="",V149=0),0,(Projeto!$AD$8*((1+Projeto!$AD$8)^V149))/(((1+Projeto!$AD$8)^V149)-1))</f>
        <v>0</v>
      </c>
      <c r="X149" s="237">
        <f>IF(AND(K149&gt;0,[1]CustoContabil!$F$31&gt;0),K149*([1]CustoContabil!$F$45/[1]CustoContabil!$F$31)*W149,0)</f>
        <v>0</v>
      </c>
      <c r="Y149" s="237">
        <f>IF(AND(N149&gt;0,[1]CustoContabil!$D$31&gt;0),N149*([1]CustoContabil!$D$45/[1]CustoContabil!$D$31)*W149,0)</f>
        <v>0</v>
      </c>
    </row>
    <row r="150" spans="2:25" ht="15" hidden="1" customHeight="1" x14ac:dyDescent="0.35">
      <c r="B150" s="238">
        <v>2</v>
      </c>
      <c r="C150" s="817"/>
      <c r="D150" s="818"/>
      <c r="E150" s="818"/>
      <c r="F150" s="818"/>
      <c r="G150" s="818"/>
      <c r="H150" s="207"/>
      <c r="I150" s="208"/>
      <c r="J150" s="168"/>
      <c r="K150" s="186">
        <f t="shared" ref="K150:K169" si="12">N150-L150-M150</f>
        <v>0</v>
      </c>
      <c r="L150" s="168"/>
      <c r="M150" s="168"/>
      <c r="N150" s="186">
        <f t="shared" ref="N150:N169" si="13">I150*J150</f>
        <v>0</v>
      </c>
      <c r="P150" s="234">
        <f t="shared" ref="P150:P168" si="14">B150</f>
        <v>2</v>
      </c>
      <c r="Q150" s="840" t="str">
        <f t="shared" ref="Q150:Q169" si="15">IF(OR(C150=0,C150=""),"",C150)</f>
        <v/>
      </c>
      <c r="R150" s="840"/>
      <c r="S150" s="840"/>
      <c r="T150" s="840"/>
      <c r="U150" s="841"/>
      <c r="V150" s="235" t="str">
        <f t="shared" ref="V150:V169" si="16">IF(N150=0,"",H150)</f>
        <v/>
      </c>
      <c r="W150" s="236">
        <f>IF(OR(V150="",V150=0),0,(Projeto!$AD$8*((1+Projeto!$AD$8)^V150))/(((1+Projeto!$AD$8)^V150)-1))</f>
        <v>0</v>
      </c>
      <c r="X150" s="237">
        <f>IF(AND(K150&gt;0,[1]CustoContabil!$F$31&gt;0),K150*([1]CustoContabil!$F$45/[1]CustoContabil!$F$31)*W150,0)</f>
        <v>0</v>
      </c>
      <c r="Y150" s="237">
        <f>IF(AND(N150&gt;0,[1]CustoContabil!$D$31&gt;0),N150*([1]CustoContabil!$D$45/[1]CustoContabil!$D$31)*W150,0)</f>
        <v>0</v>
      </c>
    </row>
    <row r="151" spans="2:25" ht="15" hidden="1" customHeight="1" x14ac:dyDescent="0.35">
      <c r="B151" s="234">
        <v>3</v>
      </c>
      <c r="C151" s="817"/>
      <c r="D151" s="818"/>
      <c r="E151" s="818"/>
      <c r="F151" s="818"/>
      <c r="G151" s="818"/>
      <c r="H151" s="207"/>
      <c r="I151" s="208"/>
      <c r="J151" s="168"/>
      <c r="K151" s="186">
        <f t="shared" si="12"/>
        <v>0</v>
      </c>
      <c r="L151" s="168"/>
      <c r="M151" s="168"/>
      <c r="N151" s="186">
        <f t="shared" si="13"/>
        <v>0</v>
      </c>
      <c r="P151" s="234">
        <f t="shared" si="14"/>
        <v>3</v>
      </c>
      <c r="Q151" s="840" t="str">
        <f t="shared" si="15"/>
        <v/>
      </c>
      <c r="R151" s="840"/>
      <c r="S151" s="840"/>
      <c r="T151" s="840"/>
      <c r="U151" s="841"/>
      <c r="V151" s="235" t="str">
        <f t="shared" si="16"/>
        <v/>
      </c>
      <c r="W151" s="236">
        <f>IF(OR(V151="",V151=0),0,(Projeto!$AD$8*((1+Projeto!$AD$8)^V151))/(((1+Projeto!$AD$8)^V151)-1))</f>
        <v>0</v>
      </c>
      <c r="X151" s="237">
        <f>IF(AND(K151&gt;0,[1]CustoContabil!$F$31&gt;0),K151*([1]CustoContabil!$F$45/[1]CustoContabil!$F$31)*W151,0)</f>
        <v>0</v>
      </c>
      <c r="Y151" s="237">
        <f>IF(AND(N151&gt;0,[1]CustoContabil!$D$31&gt;0),N151*([1]CustoContabil!$D$45/[1]CustoContabil!$D$31)*W151,0)</f>
        <v>0</v>
      </c>
    </row>
    <row r="152" spans="2:25" ht="15" hidden="1" customHeight="1" x14ac:dyDescent="0.35">
      <c r="B152" s="238">
        <v>4</v>
      </c>
      <c r="C152" s="817"/>
      <c r="D152" s="818"/>
      <c r="E152" s="818"/>
      <c r="F152" s="818"/>
      <c r="G152" s="818"/>
      <c r="H152" s="207"/>
      <c r="I152" s="208"/>
      <c r="J152" s="168"/>
      <c r="K152" s="186">
        <f t="shared" si="12"/>
        <v>0</v>
      </c>
      <c r="L152" s="168"/>
      <c r="M152" s="168"/>
      <c r="N152" s="186">
        <f t="shared" si="13"/>
        <v>0</v>
      </c>
      <c r="P152" s="234">
        <f t="shared" si="14"/>
        <v>4</v>
      </c>
      <c r="Q152" s="840" t="str">
        <f t="shared" si="15"/>
        <v/>
      </c>
      <c r="R152" s="840"/>
      <c r="S152" s="840"/>
      <c r="T152" s="840"/>
      <c r="U152" s="841"/>
      <c r="V152" s="235" t="str">
        <f t="shared" si="16"/>
        <v/>
      </c>
      <c r="W152" s="236">
        <f>IF(OR(V152="",V152=0),0,(Projeto!$AD$8*((1+Projeto!$AD$8)^V152))/(((1+Projeto!$AD$8)^V152)-1))</f>
        <v>0</v>
      </c>
      <c r="X152" s="237">
        <f>IF(AND(K152&gt;0,[1]CustoContabil!$F$31&gt;0),K152*([1]CustoContabil!$F$45/[1]CustoContabil!$F$31)*W152,0)</f>
        <v>0</v>
      </c>
      <c r="Y152" s="237">
        <f>IF(AND(N152&gt;0,[1]CustoContabil!$D$31&gt;0),N152*([1]CustoContabil!$D$45/[1]CustoContabil!$D$31)*W152,0)</f>
        <v>0</v>
      </c>
    </row>
    <row r="153" spans="2:25" ht="15" hidden="1" customHeight="1" x14ac:dyDescent="0.35">
      <c r="B153" s="234">
        <v>5</v>
      </c>
      <c r="C153" s="817"/>
      <c r="D153" s="818"/>
      <c r="E153" s="818"/>
      <c r="F153" s="818"/>
      <c r="G153" s="818"/>
      <c r="H153" s="207"/>
      <c r="I153" s="208"/>
      <c r="J153" s="168"/>
      <c r="K153" s="186">
        <f t="shared" si="12"/>
        <v>0</v>
      </c>
      <c r="L153" s="168"/>
      <c r="M153" s="168"/>
      <c r="N153" s="186">
        <f t="shared" si="13"/>
        <v>0</v>
      </c>
      <c r="P153" s="234">
        <f t="shared" si="14"/>
        <v>5</v>
      </c>
      <c r="Q153" s="840" t="str">
        <f t="shared" si="15"/>
        <v/>
      </c>
      <c r="R153" s="840"/>
      <c r="S153" s="840"/>
      <c r="T153" s="840"/>
      <c r="U153" s="841"/>
      <c r="V153" s="235" t="str">
        <f t="shared" si="16"/>
        <v/>
      </c>
      <c r="W153" s="236">
        <f>IF(OR(V153="",V153=0),0,(Projeto!$AD$8*((1+Projeto!$AD$8)^V153))/(((1+Projeto!$AD$8)^V153)-1))</f>
        <v>0</v>
      </c>
      <c r="X153" s="237">
        <f>IF(AND(K153&gt;0,[1]CustoContabil!$F$31&gt;0),K153*([1]CustoContabil!$F$45/[1]CustoContabil!$F$31)*W153,0)</f>
        <v>0</v>
      </c>
      <c r="Y153" s="237">
        <f>IF(AND(N153&gt;0,[1]CustoContabil!$D$31&gt;0),N153*([1]CustoContabil!$D$45/[1]CustoContabil!$D$31)*W153,0)</f>
        <v>0</v>
      </c>
    </row>
    <row r="154" spans="2:25" ht="15" hidden="1" customHeight="1" x14ac:dyDescent="0.35">
      <c r="B154" s="238">
        <v>6</v>
      </c>
      <c r="C154" s="817"/>
      <c r="D154" s="818"/>
      <c r="E154" s="818"/>
      <c r="F154" s="818"/>
      <c r="G154" s="818"/>
      <c r="H154" s="207"/>
      <c r="I154" s="208"/>
      <c r="J154" s="168"/>
      <c r="K154" s="186">
        <f t="shared" si="12"/>
        <v>0</v>
      </c>
      <c r="L154" s="168"/>
      <c r="M154" s="168"/>
      <c r="N154" s="186">
        <f t="shared" si="13"/>
        <v>0</v>
      </c>
      <c r="P154" s="234">
        <f t="shared" si="14"/>
        <v>6</v>
      </c>
      <c r="Q154" s="840" t="str">
        <f t="shared" si="15"/>
        <v/>
      </c>
      <c r="R154" s="840"/>
      <c r="S154" s="840"/>
      <c r="T154" s="840"/>
      <c r="U154" s="841"/>
      <c r="V154" s="235" t="str">
        <f t="shared" si="16"/>
        <v/>
      </c>
      <c r="W154" s="236">
        <f>IF(OR(V154="",V154=0),0,(Projeto!$AD$8*((1+Projeto!$AD$8)^V154))/(((1+Projeto!$AD$8)^V154)-1))</f>
        <v>0</v>
      </c>
      <c r="X154" s="237">
        <f>IF(AND(K154&gt;0,[1]CustoContabil!$F$31&gt;0),K154*([1]CustoContabil!$F$45/[1]CustoContabil!$F$31)*W154,0)</f>
        <v>0</v>
      </c>
      <c r="Y154" s="237">
        <f>IF(AND(N154&gt;0,[1]CustoContabil!$D$31&gt;0),N154*([1]CustoContabil!$D$45/[1]CustoContabil!$D$31)*W154,0)</f>
        <v>0</v>
      </c>
    </row>
    <row r="155" spans="2:25" ht="15" hidden="1" customHeight="1" x14ac:dyDescent="0.35">
      <c r="B155" s="234">
        <v>7</v>
      </c>
      <c r="C155" s="817"/>
      <c r="D155" s="818"/>
      <c r="E155" s="818"/>
      <c r="F155" s="818"/>
      <c r="G155" s="818"/>
      <c r="H155" s="207"/>
      <c r="I155" s="208"/>
      <c r="J155" s="168"/>
      <c r="K155" s="186">
        <f t="shared" si="12"/>
        <v>0</v>
      </c>
      <c r="L155" s="168"/>
      <c r="M155" s="168"/>
      <c r="N155" s="186">
        <f t="shared" si="13"/>
        <v>0</v>
      </c>
      <c r="P155" s="234">
        <f t="shared" si="14"/>
        <v>7</v>
      </c>
      <c r="Q155" s="840" t="str">
        <f t="shared" si="15"/>
        <v/>
      </c>
      <c r="R155" s="840"/>
      <c r="S155" s="840"/>
      <c r="T155" s="840"/>
      <c r="U155" s="841"/>
      <c r="V155" s="235" t="str">
        <f t="shared" si="16"/>
        <v/>
      </c>
      <c r="W155" s="236">
        <f>IF(OR(V155="",V155=0),0,(Projeto!$AD$8*((1+Projeto!$AD$8)^V155))/(((1+Projeto!$AD$8)^V155)-1))</f>
        <v>0</v>
      </c>
      <c r="X155" s="237">
        <f>IF(AND(K155&gt;0,[1]CustoContabil!$F$31&gt;0),K155*([1]CustoContabil!$F$45/[1]CustoContabil!$F$31)*W155,0)</f>
        <v>0</v>
      </c>
      <c r="Y155" s="237">
        <f>IF(AND(N155&gt;0,[1]CustoContabil!$D$31&gt;0),N155*([1]CustoContabil!$D$45/[1]CustoContabil!$D$31)*W155,0)</f>
        <v>0</v>
      </c>
    </row>
    <row r="156" spans="2:25" ht="15" hidden="1" customHeight="1" x14ac:dyDescent="0.35">
      <c r="B156" s="238">
        <v>8</v>
      </c>
      <c r="C156" s="817"/>
      <c r="D156" s="818"/>
      <c r="E156" s="818"/>
      <c r="F156" s="818"/>
      <c r="G156" s="818"/>
      <c r="H156" s="207"/>
      <c r="I156" s="208"/>
      <c r="J156" s="168"/>
      <c r="K156" s="186">
        <f t="shared" si="12"/>
        <v>0</v>
      </c>
      <c r="L156" s="168"/>
      <c r="M156" s="168"/>
      <c r="N156" s="186">
        <f t="shared" si="13"/>
        <v>0</v>
      </c>
      <c r="P156" s="234">
        <f t="shared" si="14"/>
        <v>8</v>
      </c>
      <c r="Q156" s="840" t="str">
        <f t="shared" si="15"/>
        <v/>
      </c>
      <c r="R156" s="840"/>
      <c r="S156" s="840"/>
      <c r="T156" s="840"/>
      <c r="U156" s="841"/>
      <c r="V156" s="235" t="str">
        <f t="shared" si="16"/>
        <v/>
      </c>
      <c r="W156" s="236">
        <f>IF(OR(V156="",V156=0),0,(Projeto!$AD$8*((1+Projeto!$AD$8)^V156))/(((1+Projeto!$AD$8)^V156)-1))</f>
        <v>0</v>
      </c>
      <c r="X156" s="237">
        <f>IF(AND(K156&gt;0,[1]CustoContabil!$F$31&gt;0),K156*([1]CustoContabil!$F$45/[1]CustoContabil!$F$31)*W156,0)</f>
        <v>0</v>
      </c>
      <c r="Y156" s="237">
        <f>IF(AND(N156&gt;0,[1]CustoContabil!$D$31&gt;0),N156*([1]CustoContabil!$D$45/[1]CustoContabil!$D$31)*W156,0)</f>
        <v>0</v>
      </c>
    </row>
    <row r="157" spans="2:25" ht="15" hidden="1" customHeight="1" x14ac:dyDescent="0.35">
      <c r="B157" s="234">
        <v>9</v>
      </c>
      <c r="C157" s="817"/>
      <c r="D157" s="818"/>
      <c r="E157" s="818"/>
      <c r="F157" s="818"/>
      <c r="G157" s="818"/>
      <c r="H157" s="207"/>
      <c r="I157" s="208"/>
      <c r="J157" s="168"/>
      <c r="K157" s="186">
        <f t="shared" si="12"/>
        <v>0</v>
      </c>
      <c r="L157" s="168"/>
      <c r="M157" s="168"/>
      <c r="N157" s="186">
        <f t="shared" si="13"/>
        <v>0</v>
      </c>
      <c r="P157" s="234">
        <f t="shared" si="14"/>
        <v>9</v>
      </c>
      <c r="Q157" s="840" t="str">
        <f t="shared" si="15"/>
        <v/>
      </c>
      <c r="R157" s="840"/>
      <c r="S157" s="840"/>
      <c r="T157" s="840"/>
      <c r="U157" s="841"/>
      <c r="V157" s="235" t="str">
        <f t="shared" si="16"/>
        <v/>
      </c>
      <c r="W157" s="236">
        <f>IF(OR(V157="",V157=0),0,(Projeto!$AD$8*((1+Projeto!$AD$8)^V157))/(((1+Projeto!$AD$8)^V157)-1))</f>
        <v>0</v>
      </c>
      <c r="X157" s="237">
        <f>IF(AND(K157&gt;0,[1]CustoContabil!$F$31&gt;0),K157*([1]CustoContabil!$F$45/[1]CustoContabil!$F$31)*W157,0)</f>
        <v>0</v>
      </c>
      <c r="Y157" s="237">
        <f>IF(AND(N157&gt;0,[1]CustoContabil!$D$31&gt;0),N157*([1]CustoContabil!$D$45/[1]CustoContabil!$D$31)*W157,0)</f>
        <v>0</v>
      </c>
    </row>
    <row r="158" spans="2:25" ht="15" hidden="1" customHeight="1" x14ac:dyDescent="0.35">
      <c r="B158" s="238">
        <v>10</v>
      </c>
      <c r="C158" s="817"/>
      <c r="D158" s="818"/>
      <c r="E158" s="818"/>
      <c r="F158" s="818"/>
      <c r="G158" s="818"/>
      <c r="H158" s="209"/>
      <c r="I158" s="208"/>
      <c r="J158" s="168"/>
      <c r="K158" s="186">
        <f t="shared" si="12"/>
        <v>0</v>
      </c>
      <c r="L158" s="168"/>
      <c r="M158" s="168"/>
      <c r="N158" s="186">
        <f t="shared" si="13"/>
        <v>0</v>
      </c>
      <c r="P158" s="234">
        <f t="shared" si="14"/>
        <v>10</v>
      </c>
      <c r="Q158" s="840" t="str">
        <f t="shared" si="15"/>
        <v/>
      </c>
      <c r="R158" s="840"/>
      <c r="S158" s="840"/>
      <c r="T158" s="840"/>
      <c r="U158" s="841"/>
      <c r="V158" s="235" t="str">
        <f t="shared" si="16"/>
        <v/>
      </c>
      <c r="W158" s="236">
        <f>IF(OR(V158="",V158=0),0,(Projeto!$AD$8*((1+Projeto!$AD$8)^V158))/(((1+Projeto!$AD$8)^V158)-1))</f>
        <v>0</v>
      </c>
      <c r="X158" s="237">
        <f>IF(AND(K158&gt;0,[1]CustoContabil!$F$31&gt;0),K158*([1]CustoContabil!$F$45/[1]CustoContabil!$F$31)*W158,0)</f>
        <v>0</v>
      </c>
      <c r="Y158" s="237">
        <f>IF(AND(N158&gt;0,[1]CustoContabil!$D$31&gt;0),N158*([1]CustoContabil!$D$45/[1]CustoContabil!$D$31)*W158,0)</f>
        <v>0</v>
      </c>
    </row>
    <row r="159" spans="2:25" ht="15" hidden="1" customHeight="1" x14ac:dyDescent="0.35">
      <c r="B159" s="234">
        <v>11</v>
      </c>
      <c r="C159" s="817"/>
      <c r="D159" s="818"/>
      <c r="E159" s="818"/>
      <c r="F159" s="818"/>
      <c r="G159" s="818"/>
      <c r="H159" s="207"/>
      <c r="I159" s="208"/>
      <c r="J159" s="168"/>
      <c r="K159" s="186">
        <f t="shared" si="12"/>
        <v>0</v>
      </c>
      <c r="L159" s="168"/>
      <c r="M159" s="168"/>
      <c r="N159" s="186">
        <f t="shared" si="13"/>
        <v>0</v>
      </c>
      <c r="P159" s="234">
        <f t="shared" si="14"/>
        <v>11</v>
      </c>
      <c r="Q159" s="840" t="str">
        <f t="shared" si="15"/>
        <v/>
      </c>
      <c r="R159" s="840"/>
      <c r="S159" s="840"/>
      <c r="T159" s="840"/>
      <c r="U159" s="841"/>
      <c r="V159" s="235" t="str">
        <f t="shared" si="16"/>
        <v/>
      </c>
      <c r="W159" s="236">
        <f>IF(OR(V159="",V159=0),0,(Projeto!$AD$8*((1+Projeto!$AD$8)^V159))/(((1+Projeto!$AD$8)^V159)-1))</f>
        <v>0</v>
      </c>
      <c r="X159" s="237">
        <f>IF(AND(K159&gt;0,[1]CustoContabil!$F$31&gt;0),K159*([1]CustoContabil!$F$45/[1]CustoContabil!$F$31)*W159,0)</f>
        <v>0</v>
      </c>
      <c r="Y159" s="237">
        <f>IF(AND(N159&gt;0,[1]CustoContabil!$D$31&gt;0),N159*([1]CustoContabil!$D$45/[1]CustoContabil!$D$31)*W159,0)</f>
        <v>0</v>
      </c>
    </row>
    <row r="160" spans="2:25" ht="15" hidden="1" customHeight="1" x14ac:dyDescent="0.35">
      <c r="B160" s="238">
        <v>12</v>
      </c>
      <c r="C160" s="817"/>
      <c r="D160" s="818"/>
      <c r="E160" s="818"/>
      <c r="F160" s="818"/>
      <c r="G160" s="818"/>
      <c r="H160" s="207"/>
      <c r="I160" s="208"/>
      <c r="J160" s="168"/>
      <c r="K160" s="186">
        <f t="shared" si="12"/>
        <v>0</v>
      </c>
      <c r="L160" s="168"/>
      <c r="M160" s="168"/>
      <c r="N160" s="186">
        <f t="shared" si="13"/>
        <v>0</v>
      </c>
      <c r="P160" s="234">
        <f t="shared" si="14"/>
        <v>12</v>
      </c>
      <c r="Q160" s="840" t="str">
        <f t="shared" si="15"/>
        <v/>
      </c>
      <c r="R160" s="840"/>
      <c r="S160" s="840"/>
      <c r="T160" s="840"/>
      <c r="U160" s="841"/>
      <c r="V160" s="235" t="str">
        <f t="shared" si="16"/>
        <v/>
      </c>
      <c r="W160" s="236">
        <f>IF(OR(V160="",V160=0),0,(Projeto!$AD$8*((1+Projeto!$AD$8)^V160))/(((1+Projeto!$AD$8)^V160)-1))</f>
        <v>0</v>
      </c>
      <c r="X160" s="237">
        <f>IF(AND(K160&gt;0,[1]CustoContabil!$F$31&gt;0),K160*([1]CustoContabil!$F$45/[1]CustoContabil!$F$31)*W160,0)</f>
        <v>0</v>
      </c>
      <c r="Y160" s="237">
        <f>IF(AND(N160&gt;0,[1]CustoContabil!$D$31&gt;0),N160*([1]CustoContabil!$D$45/[1]CustoContabil!$D$31)*W160,0)</f>
        <v>0</v>
      </c>
    </row>
    <row r="161" spans="2:25" ht="15" hidden="1" customHeight="1" x14ac:dyDescent="0.35">
      <c r="B161" s="234">
        <v>13</v>
      </c>
      <c r="C161" s="817"/>
      <c r="D161" s="818"/>
      <c r="E161" s="818"/>
      <c r="F161" s="818"/>
      <c r="G161" s="818"/>
      <c r="H161" s="209"/>
      <c r="I161" s="208"/>
      <c r="J161" s="168"/>
      <c r="K161" s="186">
        <f t="shared" si="12"/>
        <v>0</v>
      </c>
      <c r="L161" s="168"/>
      <c r="M161" s="168"/>
      <c r="N161" s="186">
        <f t="shared" si="13"/>
        <v>0</v>
      </c>
      <c r="P161" s="234">
        <f t="shared" si="14"/>
        <v>13</v>
      </c>
      <c r="Q161" s="840" t="str">
        <f t="shared" si="15"/>
        <v/>
      </c>
      <c r="R161" s="840"/>
      <c r="S161" s="840"/>
      <c r="T161" s="840"/>
      <c r="U161" s="841"/>
      <c r="V161" s="235" t="str">
        <f t="shared" si="16"/>
        <v/>
      </c>
      <c r="W161" s="236">
        <f>IF(OR(V161="",V161=0),0,(Projeto!$AD$8*((1+Projeto!$AD$8)^V161))/(((1+Projeto!$AD$8)^V161)-1))</f>
        <v>0</v>
      </c>
      <c r="X161" s="237">
        <f>IF(AND(K161&gt;0,[1]CustoContabil!$F$31&gt;0),K161*([1]CustoContabil!$F$45/[1]CustoContabil!$F$31)*W161,0)</f>
        <v>0</v>
      </c>
      <c r="Y161" s="237">
        <f>IF(AND(N161&gt;0,[1]CustoContabil!$D$31&gt;0),N161*([1]CustoContabil!$D$45/[1]CustoContabil!$D$31)*W161,0)</f>
        <v>0</v>
      </c>
    </row>
    <row r="162" spans="2:25" ht="15" hidden="1" customHeight="1" x14ac:dyDescent="0.35">
      <c r="B162" s="238">
        <v>14</v>
      </c>
      <c r="C162" s="817"/>
      <c r="D162" s="818"/>
      <c r="E162" s="818"/>
      <c r="F162" s="818"/>
      <c r="G162" s="818"/>
      <c r="H162" s="207"/>
      <c r="I162" s="208"/>
      <c r="J162" s="168"/>
      <c r="K162" s="186">
        <f t="shared" si="12"/>
        <v>0</v>
      </c>
      <c r="L162" s="168"/>
      <c r="M162" s="168"/>
      <c r="N162" s="186">
        <f t="shared" si="13"/>
        <v>0</v>
      </c>
      <c r="P162" s="234">
        <f t="shared" si="14"/>
        <v>14</v>
      </c>
      <c r="Q162" s="840" t="str">
        <f t="shared" si="15"/>
        <v/>
      </c>
      <c r="R162" s="840"/>
      <c r="S162" s="840"/>
      <c r="T162" s="840"/>
      <c r="U162" s="841"/>
      <c r="V162" s="235" t="str">
        <f t="shared" si="16"/>
        <v/>
      </c>
      <c r="W162" s="236">
        <f>IF(OR(V162="",V162=0),0,(Projeto!$AD$8*((1+Projeto!$AD$8)^V162))/(((1+Projeto!$AD$8)^V162)-1))</f>
        <v>0</v>
      </c>
      <c r="X162" s="237">
        <f>IF(AND(K162&gt;0,[1]CustoContabil!$F$31&gt;0),K162*([1]CustoContabil!$F$45/[1]CustoContabil!$F$31)*W162,0)</f>
        <v>0</v>
      </c>
      <c r="Y162" s="237">
        <f>IF(AND(N162&gt;0,[1]CustoContabil!$D$31&gt;0),N162*([1]CustoContabil!$D$45/[1]CustoContabil!$D$31)*W162,0)</f>
        <v>0</v>
      </c>
    </row>
    <row r="163" spans="2:25" ht="15" hidden="1" customHeight="1" x14ac:dyDescent="0.35">
      <c r="B163" s="234">
        <v>15</v>
      </c>
      <c r="C163" s="817"/>
      <c r="D163" s="818"/>
      <c r="E163" s="818"/>
      <c r="F163" s="818"/>
      <c r="G163" s="818"/>
      <c r="H163" s="207"/>
      <c r="I163" s="208"/>
      <c r="J163" s="168"/>
      <c r="K163" s="186">
        <f t="shared" si="12"/>
        <v>0</v>
      </c>
      <c r="L163" s="168"/>
      <c r="M163" s="168"/>
      <c r="N163" s="186">
        <f t="shared" si="13"/>
        <v>0</v>
      </c>
      <c r="P163" s="234">
        <f t="shared" si="14"/>
        <v>15</v>
      </c>
      <c r="Q163" s="840" t="str">
        <f t="shared" si="15"/>
        <v/>
      </c>
      <c r="R163" s="840"/>
      <c r="S163" s="840"/>
      <c r="T163" s="840"/>
      <c r="U163" s="841"/>
      <c r="V163" s="235" t="str">
        <f t="shared" si="16"/>
        <v/>
      </c>
      <c r="W163" s="236">
        <f>IF(OR(V163="",V163=0),0,(Projeto!$AD$8*((1+Projeto!$AD$8)^V163))/(((1+Projeto!$AD$8)^V163)-1))</f>
        <v>0</v>
      </c>
      <c r="X163" s="237">
        <f>IF(AND(K163&gt;0,[1]CustoContabil!$F$31&gt;0),K163*([1]CustoContabil!$F$45/[1]CustoContabil!$F$31)*W163,0)</f>
        <v>0</v>
      </c>
      <c r="Y163" s="237">
        <f>IF(AND(N163&gt;0,[1]CustoContabil!$D$31&gt;0),N163*([1]CustoContabil!$D$45/[1]CustoContabil!$D$31)*W163,0)</f>
        <v>0</v>
      </c>
    </row>
    <row r="164" spans="2:25" ht="15" hidden="1" customHeight="1" x14ac:dyDescent="0.35">
      <c r="B164" s="238">
        <v>16</v>
      </c>
      <c r="C164" s="817"/>
      <c r="D164" s="818"/>
      <c r="E164" s="818"/>
      <c r="F164" s="818"/>
      <c r="G164" s="818"/>
      <c r="H164" s="207"/>
      <c r="I164" s="208"/>
      <c r="J164" s="168"/>
      <c r="K164" s="186">
        <f t="shared" si="12"/>
        <v>0</v>
      </c>
      <c r="L164" s="168"/>
      <c r="M164" s="168"/>
      <c r="N164" s="186">
        <f t="shared" si="13"/>
        <v>0</v>
      </c>
      <c r="P164" s="234">
        <f t="shared" si="14"/>
        <v>16</v>
      </c>
      <c r="Q164" s="840" t="str">
        <f t="shared" si="15"/>
        <v/>
      </c>
      <c r="R164" s="840"/>
      <c r="S164" s="840"/>
      <c r="T164" s="840"/>
      <c r="U164" s="841"/>
      <c r="V164" s="235" t="str">
        <f t="shared" si="16"/>
        <v/>
      </c>
      <c r="W164" s="236">
        <f>IF(OR(V164="",V164=0),0,(Projeto!$AD$8*((1+Projeto!$AD$8)^V164))/(((1+Projeto!$AD$8)^V164)-1))</f>
        <v>0</v>
      </c>
      <c r="X164" s="237">
        <f>IF(AND(K164&gt;0,[1]CustoContabil!$F$31&gt;0),K164*([1]CustoContabil!$F$45/[1]CustoContabil!$F$31)*W164,0)</f>
        <v>0</v>
      </c>
      <c r="Y164" s="237">
        <f>IF(AND(N164&gt;0,[1]CustoContabil!$D$31&gt;0),N164*([1]CustoContabil!$D$45/[1]CustoContabil!$D$31)*W164,0)</f>
        <v>0</v>
      </c>
    </row>
    <row r="165" spans="2:25" ht="15" hidden="1" customHeight="1" x14ac:dyDescent="0.35">
      <c r="B165" s="234">
        <v>17</v>
      </c>
      <c r="C165" s="817"/>
      <c r="D165" s="818"/>
      <c r="E165" s="818"/>
      <c r="F165" s="818"/>
      <c r="G165" s="818"/>
      <c r="H165" s="207"/>
      <c r="I165" s="208"/>
      <c r="J165" s="168"/>
      <c r="K165" s="186">
        <f t="shared" si="12"/>
        <v>0</v>
      </c>
      <c r="L165" s="168"/>
      <c r="M165" s="168"/>
      <c r="N165" s="186">
        <f t="shared" si="13"/>
        <v>0</v>
      </c>
      <c r="P165" s="234">
        <f t="shared" si="14"/>
        <v>17</v>
      </c>
      <c r="Q165" s="840" t="str">
        <f t="shared" si="15"/>
        <v/>
      </c>
      <c r="R165" s="840"/>
      <c r="S165" s="840"/>
      <c r="T165" s="840"/>
      <c r="U165" s="841"/>
      <c r="V165" s="235" t="str">
        <f t="shared" si="16"/>
        <v/>
      </c>
      <c r="W165" s="236">
        <f>IF(OR(V165="",V165=0),0,(Projeto!$AD$8*((1+Projeto!$AD$8)^V165))/(((1+Projeto!$AD$8)^V165)-1))</f>
        <v>0</v>
      </c>
      <c r="X165" s="237">
        <f>IF(AND(K165&gt;0,[1]CustoContabil!$F$31&gt;0),K165*([1]CustoContabil!$F$45/[1]CustoContabil!$F$31)*W165,0)</f>
        <v>0</v>
      </c>
      <c r="Y165" s="237">
        <f>IF(AND(N165&gt;0,[1]CustoContabil!$D$31&gt;0),N165*([1]CustoContabil!$D$45/[1]CustoContabil!$D$31)*W165,0)</f>
        <v>0</v>
      </c>
    </row>
    <row r="166" spans="2:25" ht="15" hidden="1" customHeight="1" x14ac:dyDescent="0.35">
      <c r="B166" s="238">
        <v>18</v>
      </c>
      <c r="C166" s="817"/>
      <c r="D166" s="818"/>
      <c r="E166" s="818"/>
      <c r="F166" s="818"/>
      <c r="G166" s="818"/>
      <c r="H166" s="207"/>
      <c r="I166" s="208"/>
      <c r="J166" s="168"/>
      <c r="K166" s="186">
        <f t="shared" si="12"/>
        <v>0</v>
      </c>
      <c r="L166" s="168"/>
      <c r="M166" s="168"/>
      <c r="N166" s="186">
        <f t="shared" si="13"/>
        <v>0</v>
      </c>
      <c r="P166" s="234">
        <f t="shared" si="14"/>
        <v>18</v>
      </c>
      <c r="Q166" s="840" t="str">
        <f t="shared" si="15"/>
        <v/>
      </c>
      <c r="R166" s="840"/>
      <c r="S166" s="840"/>
      <c r="T166" s="840"/>
      <c r="U166" s="841"/>
      <c r="V166" s="235" t="str">
        <f t="shared" si="16"/>
        <v/>
      </c>
      <c r="W166" s="236">
        <f>IF(OR(V166="",V166=0),0,(Projeto!$AD$8*((1+Projeto!$AD$8)^V166))/(((1+Projeto!$AD$8)^V166)-1))</f>
        <v>0</v>
      </c>
      <c r="X166" s="237">
        <f>IF(AND(K166&gt;0,[1]CustoContabil!$F$31&gt;0),K166*([1]CustoContabil!$F$45/[1]CustoContabil!$F$31)*W166,0)</f>
        <v>0</v>
      </c>
      <c r="Y166" s="237">
        <f>IF(AND(N166&gt;0,[1]CustoContabil!$D$31&gt;0),N166*([1]CustoContabil!$D$45/[1]CustoContabil!$D$31)*W166,0)</f>
        <v>0</v>
      </c>
    </row>
    <row r="167" spans="2:25" ht="15" hidden="1" customHeight="1" x14ac:dyDescent="0.35">
      <c r="B167" s="234">
        <v>19</v>
      </c>
      <c r="C167" s="817"/>
      <c r="D167" s="818"/>
      <c r="E167" s="818"/>
      <c r="F167" s="818"/>
      <c r="G167" s="818"/>
      <c r="H167" s="207"/>
      <c r="I167" s="208"/>
      <c r="J167" s="168"/>
      <c r="K167" s="186">
        <f t="shared" si="12"/>
        <v>0</v>
      </c>
      <c r="L167" s="168"/>
      <c r="M167" s="168"/>
      <c r="N167" s="186">
        <f t="shared" si="13"/>
        <v>0</v>
      </c>
      <c r="P167" s="234">
        <f t="shared" si="14"/>
        <v>19</v>
      </c>
      <c r="Q167" s="840" t="str">
        <f t="shared" si="15"/>
        <v/>
      </c>
      <c r="R167" s="840"/>
      <c r="S167" s="840"/>
      <c r="T167" s="840"/>
      <c r="U167" s="841"/>
      <c r="V167" s="235" t="str">
        <f t="shared" si="16"/>
        <v/>
      </c>
      <c r="W167" s="236">
        <f>IF(OR(V167="",V167=0),0,(Projeto!$AD$8*((1+Projeto!$AD$8)^V167))/(((1+Projeto!$AD$8)^V167)-1))</f>
        <v>0</v>
      </c>
      <c r="X167" s="237">
        <f>IF(AND(K167&gt;0,[1]CustoContabil!$F$31&gt;0),K167*([1]CustoContabil!$F$45/[1]CustoContabil!$F$31)*W167,0)</f>
        <v>0</v>
      </c>
      <c r="Y167" s="237">
        <f>IF(AND(N167&gt;0,[1]CustoContabil!$D$31&gt;0),N167*([1]CustoContabil!$D$45/[1]CustoContabil!$D$31)*W167,0)</f>
        <v>0</v>
      </c>
    </row>
    <row r="168" spans="2:25" ht="15" hidden="1" customHeight="1" x14ac:dyDescent="0.35">
      <c r="B168" s="234">
        <v>20</v>
      </c>
      <c r="C168" s="817"/>
      <c r="D168" s="818"/>
      <c r="E168" s="818"/>
      <c r="F168" s="818"/>
      <c r="G168" s="818"/>
      <c r="H168" s="207"/>
      <c r="I168" s="208"/>
      <c r="J168" s="168"/>
      <c r="K168" s="186">
        <f t="shared" si="12"/>
        <v>0</v>
      </c>
      <c r="L168" s="168"/>
      <c r="M168" s="168"/>
      <c r="N168" s="186">
        <f t="shared" si="13"/>
        <v>0</v>
      </c>
      <c r="P168" s="234">
        <f t="shared" si="14"/>
        <v>20</v>
      </c>
      <c r="Q168" s="840" t="str">
        <f t="shared" si="15"/>
        <v/>
      </c>
      <c r="R168" s="840"/>
      <c r="S168" s="840"/>
      <c r="T168" s="840"/>
      <c r="U168" s="841"/>
      <c r="V168" s="235" t="str">
        <f t="shared" si="16"/>
        <v/>
      </c>
      <c r="W168" s="236">
        <f>IF(OR(V168="",V168=0),0,(Projeto!$AD$8*((1+Projeto!$AD$8)^V168))/(((1+Projeto!$AD$8)^V168)-1))</f>
        <v>0</v>
      </c>
      <c r="X168" s="237">
        <f>IF(AND(K168&gt;0,[1]CustoContabil!$F$31&gt;0),K168*([1]CustoContabil!$F$45/[1]CustoContabil!$F$31)*W168,0)</f>
        <v>0</v>
      </c>
      <c r="Y168" s="237">
        <f>IF(AND(N168&gt;0,[1]CustoContabil!$D$31&gt;0),N168*([1]CustoContabil!$D$45/[1]CustoContabil!$D$31)*W168,0)</f>
        <v>0</v>
      </c>
    </row>
    <row r="169" spans="2:25" ht="15" hidden="1" customHeight="1" x14ac:dyDescent="0.35">
      <c r="B169" s="234"/>
      <c r="C169" s="933" t="s">
        <v>536</v>
      </c>
      <c r="D169" s="933"/>
      <c r="E169" s="933"/>
      <c r="F169" s="933"/>
      <c r="G169" s="875"/>
      <c r="H169" s="239">
        <v>20</v>
      </c>
      <c r="I169" s="208"/>
      <c r="J169" s="168"/>
      <c r="K169" s="186">
        <f t="shared" si="12"/>
        <v>0</v>
      </c>
      <c r="L169" s="168"/>
      <c r="M169" s="168"/>
      <c r="N169" s="186">
        <f t="shared" si="13"/>
        <v>0</v>
      </c>
      <c r="P169" s="234"/>
      <c r="Q169" s="840" t="str">
        <f t="shared" si="15"/>
        <v>Acessórios</v>
      </c>
      <c r="R169" s="840"/>
      <c r="S169" s="840"/>
      <c r="T169" s="840"/>
      <c r="U169" s="841"/>
      <c r="V169" s="235" t="str">
        <f t="shared" si="16"/>
        <v/>
      </c>
      <c r="W169" s="236">
        <f>IF(OR(V169="",V169=0),0,(Projeto!$AD$8*((1+Projeto!$AD$8)^V169))/(((1+Projeto!$AD$8)^V169)-1))</f>
        <v>0</v>
      </c>
      <c r="X169" s="237">
        <f>IF(AND(K169&gt;0,[1]CustoContabil!$F$31&gt;0),K169*([1]CustoContabil!$F$45/[1]CustoContabil!$F$31)*W169,0)</f>
        <v>0</v>
      </c>
      <c r="Y169" s="237">
        <f>IF(AND(N169&gt;0,[1]CustoContabil!$D$31&gt;0),N169*([1]CustoContabil!$D$45/[1]CustoContabil!$D$31)*W169,0)</f>
        <v>0</v>
      </c>
    </row>
    <row r="170" spans="2:25" ht="15" hidden="1" customHeight="1" x14ac:dyDescent="0.35">
      <c r="B170" s="240"/>
      <c r="C170" s="862" t="s">
        <v>618</v>
      </c>
      <c r="D170" s="862"/>
      <c r="E170" s="862"/>
      <c r="F170" s="862"/>
      <c r="G170" s="862"/>
      <c r="H170" s="862"/>
      <c r="I170" s="862"/>
      <c r="J170" s="863"/>
      <c r="K170" s="241">
        <f>SUM(K149:K169)</f>
        <v>0</v>
      </c>
      <c r="L170" s="241">
        <f>SUM(L149:L169)</f>
        <v>0</v>
      </c>
      <c r="M170" s="241">
        <f>SUM(M149:M169)</f>
        <v>0</v>
      </c>
      <c r="N170" s="241">
        <f>SUM(N149:N169)</f>
        <v>0</v>
      </c>
      <c r="P170" s="864" t="s">
        <v>964</v>
      </c>
      <c r="Q170" s="865"/>
      <c r="R170" s="865"/>
      <c r="S170" s="865"/>
      <c r="T170" s="865"/>
      <c r="U170" s="865"/>
      <c r="V170" s="866"/>
      <c r="W170" s="242" t="s">
        <v>926</v>
      </c>
      <c r="X170" s="243">
        <f>SUM(X149:X169)</f>
        <v>0</v>
      </c>
      <c r="Y170" s="243">
        <f>SUM(Y149:Y169)</f>
        <v>0</v>
      </c>
    </row>
    <row r="171" spans="2:25" ht="15" hidden="1" customHeight="1" x14ac:dyDescent="0.35">
      <c r="B171" s="843" t="s">
        <v>542</v>
      </c>
      <c r="C171" s="844"/>
      <c r="D171" s="844"/>
      <c r="E171" s="844"/>
      <c r="F171" s="844"/>
      <c r="G171" s="844"/>
      <c r="H171" s="844"/>
      <c r="I171" s="844"/>
      <c r="J171" s="844"/>
      <c r="K171" s="842" t="s">
        <v>529</v>
      </c>
      <c r="L171" s="842"/>
      <c r="M171" s="842"/>
      <c r="N171" s="842"/>
      <c r="P171" s="215"/>
      <c r="Q171" s="215"/>
      <c r="R171" s="216"/>
      <c r="S171" s="217"/>
      <c r="T171" s="217"/>
      <c r="U171" s="217"/>
      <c r="V171" s="218"/>
      <c r="W171" s="219"/>
    </row>
    <row r="172" spans="2:25" ht="15" hidden="1" customHeight="1" x14ac:dyDescent="0.45">
      <c r="B172" s="244"/>
      <c r="C172" s="821" t="s">
        <v>543</v>
      </c>
      <c r="D172" s="821"/>
      <c r="E172" s="821"/>
      <c r="F172" s="821"/>
      <c r="G172" s="821"/>
      <c r="H172" s="821"/>
      <c r="I172" s="821"/>
      <c r="J172" s="822"/>
      <c r="K172" s="186">
        <v>0</v>
      </c>
      <c r="L172" s="245"/>
      <c r="M172" s="246"/>
      <c r="N172" s="186">
        <f>K172</f>
        <v>0</v>
      </c>
      <c r="P172" s="247" t="s">
        <v>1243</v>
      </c>
      <c r="Q172" s="248"/>
      <c r="R172" s="249">
        <f>[1]RCB!$G$32</f>
        <v>0</v>
      </c>
      <c r="T172" s="247" t="s">
        <v>1244</v>
      </c>
      <c r="U172" s="248"/>
      <c r="V172" s="249">
        <f>[1]RCB!$J$32</f>
        <v>0</v>
      </c>
    </row>
    <row r="173" spans="2:25" ht="15" hidden="1" customHeight="1" x14ac:dyDescent="0.45">
      <c r="B173" s="823" t="s">
        <v>544</v>
      </c>
      <c r="C173" s="824"/>
      <c r="D173" s="824"/>
      <c r="E173" s="824"/>
      <c r="F173" s="824"/>
      <c r="G173" s="825"/>
      <c r="H173" s="180" t="s">
        <v>55</v>
      </c>
      <c r="I173" s="232" t="s">
        <v>545</v>
      </c>
      <c r="J173" s="232" t="s">
        <v>546</v>
      </c>
      <c r="K173" s="233" t="s">
        <v>1206</v>
      </c>
      <c r="L173" s="180" t="s">
        <v>582</v>
      </c>
      <c r="M173" s="180" t="s">
        <v>583</v>
      </c>
      <c r="N173" s="181" t="s">
        <v>539</v>
      </c>
      <c r="P173" s="247" t="s">
        <v>1231</v>
      </c>
      <c r="Q173" s="248"/>
      <c r="R173" s="249">
        <f>[1]RCB!$H$29</f>
        <v>0</v>
      </c>
      <c r="T173" s="247" t="s">
        <v>1230</v>
      </c>
      <c r="U173" s="248"/>
      <c r="V173" s="249">
        <f>[1]RCB!$K$29</f>
        <v>0</v>
      </c>
    </row>
    <row r="174" spans="2:25" ht="15" hidden="1" customHeight="1" x14ac:dyDescent="0.35">
      <c r="B174" s="234">
        <v>1</v>
      </c>
      <c r="C174" s="845"/>
      <c r="D174" s="845"/>
      <c r="E174" s="845"/>
      <c r="F174" s="845"/>
      <c r="G174" s="817"/>
      <c r="H174" s="223"/>
      <c r="I174" s="201"/>
      <c r="J174" s="168"/>
      <c r="K174" s="186">
        <f>N174-L174-M174</f>
        <v>0</v>
      </c>
      <c r="L174" s="168"/>
      <c r="M174" s="168"/>
      <c r="N174" s="186">
        <f>H174*I174*J174</f>
        <v>0</v>
      </c>
    </row>
    <row r="175" spans="2:25" ht="15" hidden="1" customHeight="1" x14ac:dyDescent="0.35">
      <c r="B175" s="238">
        <v>2</v>
      </c>
      <c r="C175" s="845"/>
      <c r="D175" s="845"/>
      <c r="E175" s="845"/>
      <c r="F175" s="845"/>
      <c r="G175" s="817"/>
      <c r="H175" s="224"/>
      <c r="I175" s="208"/>
      <c r="J175" s="168"/>
      <c r="K175" s="186">
        <f>N175-L175-M175</f>
        <v>0</v>
      </c>
      <c r="L175" s="168"/>
      <c r="M175" s="168"/>
      <c r="N175" s="186">
        <f>H175*I175*J175</f>
        <v>0</v>
      </c>
    </row>
    <row r="176" spans="2:25" ht="15" hidden="1" customHeight="1" x14ac:dyDescent="0.35">
      <c r="B176" s="234">
        <v>3</v>
      </c>
      <c r="C176" s="845"/>
      <c r="D176" s="845"/>
      <c r="E176" s="845"/>
      <c r="F176" s="845"/>
      <c r="G176" s="817"/>
      <c r="H176" s="224"/>
      <c r="I176" s="208"/>
      <c r="J176" s="168"/>
      <c r="K176" s="186">
        <f>N176-L176-M176</f>
        <v>0</v>
      </c>
      <c r="L176" s="168"/>
      <c r="M176" s="168"/>
      <c r="N176" s="186">
        <f>H176*I176*J176</f>
        <v>0</v>
      </c>
    </row>
    <row r="177" spans="2:16" ht="15" hidden="1" customHeight="1" x14ac:dyDescent="0.35">
      <c r="B177" s="238">
        <v>4</v>
      </c>
      <c r="C177" s="845"/>
      <c r="D177" s="845"/>
      <c r="E177" s="845"/>
      <c r="F177" s="845"/>
      <c r="G177" s="817"/>
      <c r="H177" s="224"/>
      <c r="I177" s="208"/>
      <c r="J177" s="168"/>
      <c r="K177" s="186">
        <f>N177-L177-M177</f>
        <v>0</v>
      </c>
      <c r="L177" s="168"/>
      <c r="M177" s="168"/>
      <c r="N177" s="186">
        <f>H177*I177*J177</f>
        <v>0</v>
      </c>
    </row>
    <row r="178" spans="2:16" ht="15" hidden="1" customHeight="1" x14ac:dyDescent="0.35">
      <c r="B178" s="234">
        <v>5</v>
      </c>
      <c r="C178" s="845"/>
      <c r="D178" s="845"/>
      <c r="E178" s="845"/>
      <c r="F178" s="845"/>
      <c r="G178" s="817"/>
      <c r="H178" s="224"/>
      <c r="I178" s="208"/>
      <c r="J178" s="168"/>
      <c r="K178" s="186">
        <f>N178-L178-M178</f>
        <v>0</v>
      </c>
      <c r="L178" s="168"/>
      <c r="M178" s="168"/>
      <c r="N178" s="186">
        <f>H178*I178*J178</f>
        <v>0</v>
      </c>
    </row>
    <row r="179" spans="2:16" ht="15" hidden="1" customHeight="1" x14ac:dyDescent="0.35">
      <c r="B179" s="244"/>
      <c r="C179" s="869" t="s">
        <v>619</v>
      </c>
      <c r="D179" s="869"/>
      <c r="E179" s="869"/>
      <c r="F179" s="869"/>
      <c r="G179" s="869"/>
      <c r="H179" s="869"/>
      <c r="I179" s="869"/>
      <c r="J179" s="870"/>
      <c r="K179" s="186">
        <f>SUM(K174:K178)</f>
        <v>0</v>
      </c>
      <c r="L179" s="186">
        <f>SUM(L174:L178)</f>
        <v>0</v>
      </c>
      <c r="M179" s="186">
        <f>SUM(M174:M178)</f>
        <v>0</v>
      </c>
      <c r="N179" s="186">
        <f>SUM(N174:N178)</f>
        <v>0</v>
      </c>
    </row>
    <row r="180" spans="2:16" ht="15" hidden="1" customHeight="1" x14ac:dyDescent="0.35">
      <c r="B180" s="240"/>
      <c r="C180" s="862" t="s">
        <v>620</v>
      </c>
      <c r="D180" s="862"/>
      <c r="E180" s="862"/>
      <c r="F180" s="862"/>
      <c r="G180" s="862"/>
      <c r="H180" s="862"/>
      <c r="I180" s="862"/>
      <c r="J180" s="863"/>
      <c r="K180" s="241">
        <f>SUM(K172,K179)</f>
        <v>0</v>
      </c>
      <c r="L180" s="241">
        <f>SUM(L172,L179)</f>
        <v>0</v>
      </c>
      <c r="M180" s="241">
        <f>SUM(M172,M179)</f>
        <v>0</v>
      </c>
      <c r="N180" s="241">
        <f>SUM(N172,N179)</f>
        <v>0</v>
      </c>
    </row>
    <row r="181" spans="2:16" ht="15" hidden="1" customHeight="1" x14ac:dyDescent="0.35">
      <c r="B181" s="843" t="s">
        <v>547</v>
      </c>
      <c r="C181" s="844"/>
      <c r="D181" s="844"/>
      <c r="E181" s="844"/>
      <c r="F181" s="844"/>
      <c r="G181" s="844"/>
      <c r="H181" s="844"/>
      <c r="I181" s="844"/>
      <c r="J181" s="844"/>
      <c r="K181" s="842" t="s">
        <v>529</v>
      </c>
      <c r="L181" s="842"/>
      <c r="M181" s="842"/>
      <c r="N181" s="842"/>
    </row>
    <row r="182" spans="2:16" ht="15" hidden="1" customHeight="1" x14ac:dyDescent="0.35">
      <c r="B182" s="244"/>
      <c r="C182" s="821" t="s">
        <v>519</v>
      </c>
      <c r="D182" s="821"/>
      <c r="E182" s="821"/>
      <c r="F182" s="821"/>
      <c r="G182" s="821"/>
      <c r="H182" s="821"/>
      <c r="I182" s="821"/>
      <c r="J182" s="822"/>
      <c r="K182" s="186">
        <v>0</v>
      </c>
      <c r="L182" s="333"/>
      <c r="M182" s="334"/>
      <c r="N182" s="186">
        <f>K182</f>
        <v>0</v>
      </c>
    </row>
    <row r="183" spans="2:16" ht="15" hidden="1" customHeight="1" x14ac:dyDescent="0.35">
      <c r="B183" s="823" t="s">
        <v>537</v>
      </c>
      <c r="C183" s="871"/>
      <c r="D183" s="871"/>
      <c r="E183" s="871"/>
      <c r="F183" s="871"/>
      <c r="G183" s="871"/>
      <c r="H183" s="872"/>
      <c r="I183" s="232" t="s">
        <v>55</v>
      </c>
      <c r="J183" s="232" t="s">
        <v>540</v>
      </c>
      <c r="K183" s="233" t="s">
        <v>1206</v>
      </c>
      <c r="L183" s="180" t="s">
        <v>582</v>
      </c>
      <c r="M183" s="180" t="s">
        <v>583</v>
      </c>
      <c r="N183" s="181" t="s">
        <v>539</v>
      </c>
      <c r="P183" s="74"/>
    </row>
    <row r="184" spans="2:16" ht="15" hidden="1" customHeight="1" x14ac:dyDescent="0.35">
      <c r="B184" s="250">
        <v>1</v>
      </c>
      <c r="C184" s="867"/>
      <c r="D184" s="867"/>
      <c r="E184" s="867"/>
      <c r="F184" s="867"/>
      <c r="G184" s="867"/>
      <c r="H184" s="868"/>
      <c r="I184" s="208"/>
      <c r="J184" s="168"/>
      <c r="K184" s="186">
        <f>N184-L184-M184</f>
        <v>0</v>
      </c>
      <c r="L184" s="168"/>
      <c r="M184" s="168"/>
      <c r="N184" s="186">
        <f>I184*J184</f>
        <v>0</v>
      </c>
    </row>
    <row r="185" spans="2:16" ht="15" hidden="1" customHeight="1" x14ac:dyDescent="0.35">
      <c r="B185" s="250">
        <v>2</v>
      </c>
      <c r="C185" s="867"/>
      <c r="D185" s="867"/>
      <c r="E185" s="867"/>
      <c r="F185" s="867"/>
      <c r="G185" s="867"/>
      <c r="H185" s="868"/>
      <c r="I185" s="208"/>
      <c r="J185" s="168"/>
      <c r="K185" s="186">
        <f>N185-L185-M185</f>
        <v>0</v>
      </c>
      <c r="L185" s="168"/>
      <c r="M185" s="168"/>
      <c r="N185" s="186">
        <f>I185*J185</f>
        <v>0</v>
      </c>
    </row>
    <row r="186" spans="2:16" ht="15" hidden="1" customHeight="1" x14ac:dyDescent="0.35">
      <c r="B186" s="250">
        <v>3</v>
      </c>
      <c r="C186" s="867"/>
      <c r="D186" s="867"/>
      <c r="E186" s="867"/>
      <c r="F186" s="867"/>
      <c r="G186" s="867"/>
      <c r="H186" s="868"/>
      <c r="I186" s="208"/>
      <c r="J186" s="168"/>
      <c r="K186" s="186">
        <f>N186-L186-M186</f>
        <v>0</v>
      </c>
      <c r="L186" s="168"/>
      <c r="M186" s="168"/>
      <c r="N186" s="186">
        <f>I186*J186</f>
        <v>0</v>
      </c>
    </row>
    <row r="187" spans="2:16" ht="15" hidden="1" customHeight="1" x14ac:dyDescent="0.35">
      <c r="B187" s="244"/>
      <c r="C187" s="821" t="s">
        <v>537</v>
      </c>
      <c r="D187" s="821"/>
      <c r="E187" s="821"/>
      <c r="F187" s="821"/>
      <c r="G187" s="821"/>
      <c r="H187" s="821"/>
      <c r="I187" s="821"/>
      <c r="J187" s="822"/>
      <c r="K187" s="186">
        <f>SUM(K184:K186)</f>
        <v>0</v>
      </c>
      <c r="L187" s="186">
        <f>SUM(L184:L186)</f>
        <v>0</v>
      </c>
      <c r="M187" s="186">
        <f>SUM(M184:M186)</f>
        <v>0</v>
      </c>
      <c r="N187" s="186">
        <f>SUM(N184:N186)</f>
        <v>0</v>
      </c>
    </row>
    <row r="188" spans="2:16" ht="15" hidden="1" customHeight="1" x14ac:dyDescent="0.35">
      <c r="B188" s="240"/>
      <c r="C188" s="862" t="s">
        <v>621</v>
      </c>
      <c r="D188" s="862"/>
      <c r="E188" s="862"/>
      <c r="F188" s="862"/>
      <c r="G188" s="862"/>
      <c r="H188" s="862"/>
      <c r="I188" s="862"/>
      <c r="J188" s="863"/>
      <c r="K188" s="241">
        <f>SUM(K182,K187)</f>
        <v>0</v>
      </c>
      <c r="L188" s="241">
        <f>SUM(L182,L187)</f>
        <v>0</v>
      </c>
      <c r="M188" s="241">
        <f>SUM(M182,M187)</f>
        <v>0</v>
      </c>
      <c r="N188" s="241">
        <f>SUM(N182,N187)</f>
        <v>0</v>
      </c>
    </row>
    <row r="189" spans="2:16" ht="15" hidden="1" customHeight="1" x14ac:dyDescent="0.35">
      <c r="B189" s="251"/>
      <c r="C189" s="860" t="s">
        <v>622</v>
      </c>
      <c r="D189" s="860"/>
      <c r="E189" s="860"/>
      <c r="F189" s="860"/>
      <c r="G189" s="860"/>
      <c r="H189" s="860"/>
      <c r="I189" s="860"/>
      <c r="J189" s="861"/>
      <c r="K189" s="192">
        <f>SUM(K170,K180,K188)</f>
        <v>0</v>
      </c>
      <c r="L189" s="192">
        <f>SUM(L170,L180,L188)</f>
        <v>0</v>
      </c>
      <c r="M189" s="192">
        <f>SUM(M170,M180,M188)</f>
        <v>0</v>
      </c>
      <c r="N189" s="192">
        <f>SUM(N170,N180,N188)</f>
        <v>0</v>
      </c>
    </row>
    <row r="190" spans="2:16" ht="15" hidden="1" customHeight="1" x14ac:dyDescent="0.35">
      <c r="B190" s="774" t="s">
        <v>904</v>
      </c>
      <c r="C190" s="775"/>
      <c r="D190" s="775"/>
      <c r="E190" s="775"/>
      <c r="F190" s="775"/>
      <c r="G190" s="775"/>
      <c r="H190" s="775"/>
      <c r="I190" s="775"/>
      <c r="J190" s="775"/>
      <c r="K190" s="775"/>
      <c r="L190" s="775"/>
      <c r="M190" s="775"/>
      <c r="N190" s="776"/>
    </row>
    <row r="191" spans="2:16" ht="15" hidden="1" customHeight="1" x14ac:dyDescent="0.35">
      <c r="B191" s="843" t="s">
        <v>1211</v>
      </c>
      <c r="C191" s="844"/>
      <c r="D191" s="844"/>
      <c r="E191" s="844"/>
      <c r="F191" s="844"/>
      <c r="G191" s="844"/>
      <c r="H191" s="844"/>
      <c r="I191" s="844"/>
      <c r="J191" s="844"/>
      <c r="K191" s="842" t="s">
        <v>529</v>
      </c>
      <c r="L191" s="842"/>
      <c r="M191" s="842"/>
      <c r="N191" s="842"/>
    </row>
    <row r="192" spans="2:16" ht="15" hidden="1" customHeight="1" x14ac:dyDescent="0.35">
      <c r="B192" s="244"/>
      <c r="C192" s="821" t="s">
        <v>521</v>
      </c>
      <c r="D192" s="821"/>
      <c r="E192" s="821"/>
      <c r="F192" s="821"/>
      <c r="G192" s="821"/>
      <c r="H192" s="821"/>
      <c r="I192" s="821"/>
      <c r="J192" s="822"/>
      <c r="K192" s="186">
        <v>0</v>
      </c>
      <c r="L192" s="333"/>
      <c r="M192" s="334"/>
      <c r="N192" s="186">
        <f>K192</f>
        <v>0</v>
      </c>
    </row>
    <row r="193" spans="2:16" ht="15" hidden="1" customHeight="1" x14ac:dyDescent="0.35">
      <c r="B193" s="823" t="s">
        <v>522</v>
      </c>
      <c r="C193" s="871"/>
      <c r="D193" s="871"/>
      <c r="E193" s="871"/>
      <c r="F193" s="871"/>
      <c r="G193" s="871"/>
      <c r="H193" s="872"/>
      <c r="I193" s="232" t="s">
        <v>55</v>
      </c>
      <c r="J193" s="232" t="s">
        <v>540</v>
      </c>
      <c r="K193" s="233" t="s">
        <v>1206</v>
      </c>
      <c r="L193" s="180" t="s">
        <v>582</v>
      </c>
      <c r="M193" s="180" t="s">
        <v>583</v>
      </c>
      <c r="N193" s="181" t="s">
        <v>539</v>
      </c>
      <c r="P193" s="74"/>
    </row>
    <row r="194" spans="2:16" ht="15" hidden="1" customHeight="1" x14ac:dyDescent="0.35">
      <c r="B194" s="250">
        <v>1</v>
      </c>
      <c r="C194" s="867"/>
      <c r="D194" s="867"/>
      <c r="E194" s="867"/>
      <c r="F194" s="867"/>
      <c r="G194" s="867"/>
      <c r="H194" s="868"/>
      <c r="I194" s="208"/>
      <c r="J194" s="168"/>
      <c r="K194" s="186">
        <f>N194-L194-M194</f>
        <v>0</v>
      </c>
      <c r="L194" s="168"/>
      <c r="M194" s="168"/>
      <c r="N194" s="186">
        <f>I194*J194</f>
        <v>0</v>
      </c>
    </row>
    <row r="195" spans="2:16" ht="15" hidden="1" customHeight="1" x14ac:dyDescent="0.35">
      <c r="B195" s="250">
        <v>2</v>
      </c>
      <c r="C195" s="867"/>
      <c r="D195" s="867"/>
      <c r="E195" s="867"/>
      <c r="F195" s="867"/>
      <c r="G195" s="867"/>
      <c r="H195" s="868"/>
      <c r="I195" s="208"/>
      <c r="J195" s="168"/>
      <c r="K195" s="186">
        <f>N195-L195-M195</f>
        <v>0</v>
      </c>
      <c r="L195" s="168"/>
      <c r="M195" s="168"/>
      <c r="N195" s="186">
        <f>I195*J195</f>
        <v>0</v>
      </c>
    </row>
    <row r="196" spans="2:16" ht="15" hidden="1" customHeight="1" x14ac:dyDescent="0.35">
      <c r="B196" s="250">
        <v>3</v>
      </c>
      <c r="C196" s="867"/>
      <c r="D196" s="867"/>
      <c r="E196" s="867"/>
      <c r="F196" s="867"/>
      <c r="G196" s="867"/>
      <c r="H196" s="868"/>
      <c r="I196" s="208"/>
      <c r="J196" s="168"/>
      <c r="K196" s="186">
        <f>N196-L196-M196</f>
        <v>0</v>
      </c>
      <c r="L196" s="168"/>
      <c r="M196" s="168"/>
      <c r="N196" s="186">
        <f>I196*J196</f>
        <v>0</v>
      </c>
    </row>
    <row r="197" spans="2:16" ht="15" hidden="1" customHeight="1" x14ac:dyDescent="0.35">
      <c r="B197" s="244"/>
      <c r="C197" s="821" t="s">
        <v>522</v>
      </c>
      <c r="D197" s="821"/>
      <c r="E197" s="821"/>
      <c r="F197" s="821"/>
      <c r="G197" s="821"/>
      <c r="H197" s="821"/>
      <c r="I197" s="821"/>
      <c r="J197" s="822"/>
      <c r="K197" s="186">
        <f>SUM(K194:K196)</f>
        <v>0</v>
      </c>
      <c r="L197" s="186">
        <f>SUM(L194:L196)</f>
        <v>0</v>
      </c>
      <c r="M197" s="186">
        <f>SUM(M194:M196)</f>
        <v>0</v>
      </c>
      <c r="N197" s="186">
        <f>SUM(N194:N196)</f>
        <v>0</v>
      </c>
    </row>
    <row r="198" spans="2:16" ht="15" hidden="1" customHeight="1" x14ac:dyDescent="0.35">
      <c r="B198" s="823" t="s">
        <v>526</v>
      </c>
      <c r="C198" s="871"/>
      <c r="D198" s="871"/>
      <c r="E198" s="871"/>
      <c r="F198" s="871"/>
      <c r="G198" s="871"/>
      <c r="H198" s="872"/>
      <c r="I198" s="232" t="s">
        <v>55</v>
      </c>
      <c r="J198" s="232" t="s">
        <v>540</v>
      </c>
      <c r="K198" s="233" t="s">
        <v>1206</v>
      </c>
      <c r="L198" s="180" t="s">
        <v>582</v>
      </c>
      <c r="M198" s="180" t="s">
        <v>583</v>
      </c>
      <c r="N198" s="181" t="s">
        <v>539</v>
      </c>
      <c r="P198" s="74"/>
    </row>
    <row r="199" spans="2:16" ht="15" hidden="1" customHeight="1" x14ac:dyDescent="0.35">
      <c r="B199" s="250">
        <v>1</v>
      </c>
      <c r="C199" s="867"/>
      <c r="D199" s="867"/>
      <c r="E199" s="867"/>
      <c r="F199" s="867"/>
      <c r="G199" s="867"/>
      <c r="H199" s="868"/>
      <c r="I199" s="208"/>
      <c r="J199" s="168"/>
      <c r="K199" s="186">
        <f>N199-L199-M199</f>
        <v>0</v>
      </c>
      <c r="L199" s="168"/>
      <c r="M199" s="168"/>
      <c r="N199" s="186">
        <f>I199*J199</f>
        <v>0</v>
      </c>
    </row>
    <row r="200" spans="2:16" ht="15" hidden="1" customHeight="1" x14ac:dyDescent="0.35">
      <c r="B200" s="250">
        <v>2</v>
      </c>
      <c r="C200" s="867"/>
      <c r="D200" s="867"/>
      <c r="E200" s="867"/>
      <c r="F200" s="867"/>
      <c r="G200" s="867"/>
      <c r="H200" s="868"/>
      <c r="I200" s="208"/>
      <c r="J200" s="168"/>
      <c r="K200" s="186">
        <f>N200-L200-M200</f>
        <v>0</v>
      </c>
      <c r="L200" s="168"/>
      <c r="M200" s="168"/>
      <c r="N200" s="186">
        <f>I200*J200</f>
        <v>0</v>
      </c>
    </row>
    <row r="201" spans="2:16" ht="15" hidden="1" customHeight="1" x14ac:dyDescent="0.35">
      <c r="B201" s="250">
        <v>3</v>
      </c>
      <c r="C201" s="867"/>
      <c r="D201" s="867"/>
      <c r="E201" s="867"/>
      <c r="F201" s="867"/>
      <c r="G201" s="867"/>
      <c r="H201" s="868"/>
      <c r="I201" s="208"/>
      <c r="J201" s="168"/>
      <c r="K201" s="186">
        <f>N201-L201-M201</f>
        <v>0</v>
      </c>
      <c r="L201" s="168"/>
      <c r="M201" s="168"/>
      <c r="N201" s="186">
        <f>I201*J201</f>
        <v>0</v>
      </c>
    </row>
    <row r="202" spans="2:16" ht="15" hidden="1" customHeight="1" x14ac:dyDescent="0.35">
      <c r="B202" s="244"/>
      <c r="C202" s="821" t="s">
        <v>526</v>
      </c>
      <c r="D202" s="821"/>
      <c r="E202" s="821"/>
      <c r="F202" s="821"/>
      <c r="G202" s="821"/>
      <c r="H202" s="821"/>
      <c r="I202" s="821"/>
      <c r="J202" s="822"/>
      <c r="K202" s="186">
        <f>SUM(K199:K201)</f>
        <v>0</v>
      </c>
      <c r="L202" s="186">
        <f>SUM(L199:L201)</f>
        <v>0</v>
      </c>
      <c r="M202" s="186">
        <f>SUM(M199:M201)</f>
        <v>0</v>
      </c>
      <c r="N202" s="186">
        <f>SUM(N199:N201)</f>
        <v>0</v>
      </c>
    </row>
    <row r="203" spans="2:16" ht="15" hidden="1" customHeight="1" x14ac:dyDescent="0.35">
      <c r="B203" s="244"/>
      <c r="C203" s="821" t="s">
        <v>523</v>
      </c>
      <c r="D203" s="821"/>
      <c r="E203" s="821"/>
      <c r="F203" s="821"/>
      <c r="G203" s="821"/>
      <c r="H203" s="821"/>
      <c r="I203" s="821"/>
      <c r="J203" s="822"/>
      <c r="K203" s="186">
        <f>[1]Descarte!K148</f>
        <v>0</v>
      </c>
      <c r="L203" s="186">
        <f>[1]Descarte!L148</f>
        <v>0</v>
      </c>
      <c r="M203" s="186">
        <f>[1]Descarte!M148</f>
        <v>0</v>
      </c>
      <c r="N203" s="186">
        <f>[1]Descarte!N148</f>
        <v>0</v>
      </c>
    </row>
    <row r="204" spans="2:16" ht="15" hidden="1" customHeight="1" x14ac:dyDescent="0.35">
      <c r="B204" s="244"/>
      <c r="C204" s="821" t="s">
        <v>524</v>
      </c>
      <c r="D204" s="821"/>
      <c r="E204" s="821"/>
      <c r="F204" s="821"/>
      <c r="G204" s="821"/>
      <c r="H204" s="821"/>
      <c r="I204" s="821"/>
      <c r="J204" s="822"/>
      <c r="K204" s="186">
        <f>'[1]M&amp;V'!M790</f>
        <v>0</v>
      </c>
      <c r="L204" s="186">
        <f>'[1]M&amp;V'!N790</f>
        <v>0</v>
      </c>
      <c r="M204" s="186">
        <f>'[1]M&amp;V'!O790</f>
        <v>0</v>
      </c>
      <c r="N204" s="186">
        <f>'[1]M&amp;V'!P790</f>
        <v>0</v>
      </c>
    </row>
    <row r="205" spans="2:16" ht="15" hidden="1" customHeight="1" x14ac:dyDescent="0.35">
      <c r="B205" s="823" t="s">
        <v>520</v>
      </c>
      <c r="C205" s="871"/>
      <c r="D205" s="871"/>
      <c r="E205" s="871"/>
      <c r="F205" s="871"/>
      <c r="G205" s="871"/>
      <c r="H205" s="872"/>
      <c r="I205" s="232" t="s">
        <v>55</v>
      </c>
      <c r="J205" s="232" t="s">
        <v>540</v>
      </c>
      <c r="K205" s="233" t="s">
        <v>1206</v>
      </c>
      <c r="L205" s="180" t="s">
        <v>582</v>
      </c>
      <c r="M205" s="180" t="s">
        <v>583</v>
      </c>
      <c r="N205" s="181" t="s">
        <v>539</v>
      </c>
      <c r="P205" s="74"/>
    </row>
    <row r="206" spans="2:16" ht="15" hidden="1" customHeight="1" x14ac:dyDescent="0.35">
      <c r="B206" s="250">
        <v>1</v>
      </c>
      <c r="C206" s="867"/>
      <c r="D206" s="867"/>
      <c r="E206" s="867"/>
      <c r="F206" s="867"/>
      <c r="G206" s="867"/>
      <c r="H206" s="868"/>
      <c r="I206" s="208"/>
      <c r="J206" s="168"/>
      <c r="K206" s="186">
        <f>N206-L206-M206</f>
        <v>0</v>
      </c>
      <c r="L206" s="168"/>
      <c r="M206" s="168"/>
      <c r="N206" s="186">
        <f>I206*J206</f>
        <v>0</v>
      </c>
    </row>
    <row r="207" spans="2:16" ht="15" hidden="1" customHeight="1" x14ac:dyDescent="0.35">
      <c r="B207" s="250">
        <v>2</v>
      </c>
      <c r="C207" s="867"/>
      <c r="D207" s="867"/>
      <c r="E207" s="867"/>
      <c r="F207" s="867"/>
      <c r="G207" s="867"/>
      <c r="H207" s="868"/>
      <c r="I207" s="208"/>
      <c r="J207" s="168"/>
      <c r="K207" s="186">
        <f>N207-L207-M207</f>
        <v>0</v>
      </c>
      <c r="L207" s="168"/>
      <c r="M207" s="168"/>
      <c r="N207" s="186">
        <f>I207*J207</f>
        <v>0</v>
      </c>
    </row>
    <row r="208" spans="2:16" ht="15" hidden="1" customHeight="1" x14ac:dyDescent="0.35">
      <c r="B208" s="250">
        <v>3</v>
      </c>
      <c r="C208" s="867"/>
      <c r="D208" s="867"/>
      <c r="E208" s="867"/>
      <c r="F208" s="867"/>
      <c r="G208" s="867"/>
      <c r="H208" s="868"/>
      <c r="I208" s="208"/>
      <c r="J208" s="168"/>
      <c r="K208" s="186">
        <f>N208-L208-M208</f>
        <v>0</v>
      </c>
      <c r="L208" s="168"/>
      <c r="M208" s="168"/>
      <c r="N208" s="186">
        <f>I208*J208</f>
        <v>0</v>
      </c>
    </row>
    <row r="209" spans="2:14" ht="15" hidden="1" customHeight="1" x14ac:dyDescent="0.35">
      <c r="B209" s="244"/>
      <c r="C209" s="821" t="s">
        <v>520</v>
      </c>
      <c r="D209" s="821"/>
      <c r="E209" s="821"/>
      <c r="F209" s="821"/>
      <c r="G209" s="821"/>
      <c r="H209" s="821"/>
      <c r="I209" s="821"/>
      <c r="J209" s="822"/>
      <c r="K209" s="186">
        <f>SUM(K206:K208)</f>
        <v>0</v>
      </c>
      <c r="L209" s="186">
        <f>SUM(L206:L208)</f>
        <v>0</v>
      </c>
      <c r="M209" s="186">
        <f>SUM(M206:M208)</f>
        <v>0</v>
      </c>
      <c r="N209" s="186">
        <f>SUM(N206:N208)</f>
        <v>0</v>
      </c>
    </row>
    <row r="210" spans="2:14" ht="15" hidden="1" customHeight="1" x14ac:dyDescent="0.35">
      <c r="B210" s="251"/>
      <c r="C210" s="860" t="s">
        <v>623</v>
      </c>
      <c r="D210" s="860"/>
      <c r="E210" s="860"/>
      <c r="F210" s="860"/>
      <c r="G210" s="860"/>
      <c r="H210" s="860"/>
      <c r="I210" s="860"/>
      <c r="J210" s="861"/>
      <c r="K210" s="192">
        <f>SUM(K192,K197,K202:K204,K209)</f>
        <v>0</v>
      </c>
      <c r="L210" s="192">
        <f>SUM(L192,L197,L202:L204,L209)</f>
        <v>0</v>
      </c>
      <c r="M210" s="192">
        <f>SUM(M192,M197,M202:M204,M209)</f>
        <v>0</v>
      </c>
      <c r="N210" s="192">
        <f>SUM(N192,N197,N202:N204,N209)</f>
        <v>0</v>
      </c>
    </row>
    <row r="211" spans="2:14" ht="15" hidden="1" customHeight="1" x14ac:dyDescent="0.35">
      <c r="B211" s="252"/>
      <c r="C211" s="810" t="s">
        <v>1019</v>
      </c>
      <c r="D211" s="810"/>
      <c r="E211" s="810"/>
      <c r="F211" s="810"/>
      <c r="G211" s="810"/>
      <c r="H211" s="810"/>
      <c r="I211" s="810"/>
      <c r="J211" s="811"/>
      <c r="K211" s="243">
        <f>SUM(K189,K210)</f>
        <v>0</v>
      </c>
      <c r="L211" s="243">
        <f>SUM(L189,L210)</f>
        <v>0</v>
      </c>
      <c r="M211" s="243">
        <f>SUM(M189,M210)</f>
        <v>0</v>
      </c>
      <c r="N211" s="243">
        <f>SUM(N189,N210)</f>
        <v>0</v>
      </c>
    </row>
  </sheetData>
  <sheetProtection algorithmName="SHA-512" hashValue="3fBcSnoEXLGEEZ7T6zMtOzafN+0mEqOifErQRTyPyIp4Ui50Mo6rN/51GuI+Ka2wZudcpMZBNrRXYAi5S93K5A==" saltValue="DRiXV6s73te7lOlmGB9zIw==" spinCount="100000" sheet="1" objects="1" scenarios="1"/>
  <mergeCells count="348">
    <mergeCell ref="B198:H198"/>
    <mergeCell ref="C208:H208"/>
    <mergeCell ref="C209:J209"/>
    <mergeCell ref="C210:J210"/>
    <mergeCell ref="C211:J211"/>
    <mergeCell ref="C202:J202"/>
    <mergeCell ref="C203:J203"/>
    <mergeCell ref="C204:J204"/>
    <mergeCell ref="B205:H205"/>
    <mergeCell ref="C206:H206"/>
    <mergeCell ref="C207:H207"/>
    <mergeCell ref="C176:G176"/>
    <mergeCell ref="C199:H199"/>
    <mergeCell ref="C200:H200"/>
    <mergeCell ref="C201:H201"/>
    <mergeCell ref="C180:J180"/>
    <mergeCell ref="B181:J181"/>
    <mergeCell ref="K181:N181"/>
    <mergeCell ref="C182:J182"/>
    <mergeCell ref="B183:H183"/>
    <mergeCell ref="C184:H184"/>
    <mergeCell ref="C185:H185"/>
    <mergeCell ref="C186:H186"/>
    <mergeCell ref="C187:J187"/>
    <mergeCell ref="C188:J188"/>
    <mergeCell ref="C189:J189"/>
    <mergeCell ref="B190:N190"/>
    <mergeCell ref="B191:J191"/>
    <mergeCell ref="K191:N191"/>
    <mergeCell ref="C192:J192"/>
    <mergeCell ref="B193:H193"/>
    <mergeCell ref="C194:H194"/>
    <mergeCell ref="C195:H195"/>
    <mergeCell ref="C196:H196"/>
    <mergeCell ref="C197:J197"/>
    <mergeCell ref="Q162:U162"/>
    <mergeCell ref="C177:G177"/>
    <mergeCell ref="C178:G178"/>
    <mergeCell ref="C179:J179"/>
    <mergeCell ref="C164:G164"/>
    <mergeCell ref="Q164:U16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70:J170"/>
    <mergeCell ref="P170:V170"/>
    <mergeCell ref="B171:J171"/>
    <mergeCell ref="K171:N171"/>
    <mergeCell ref="C172:J172"/>
    <mergeCell ref="B173:G173"/>
    <mergeCell ref="C174:G174"/>
    <mergeCell ref="C175:G175"/>
    <mergeCell ref="Q149:U149"/>
    <mergeCell ref="C163:G163"/>
    <mergeCell ref="Q163:U163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C150:G150"/>
    <mergeCell ref="Q150:U150"/>
    <mergeCell ref="C151:G151"/>
    <mergeCell ref="Q151:U151"/>
    <mergeCell ref="C134:J134"/>
    <mergeCell ref="C135:J135"/>
    <mergeCell ref="C136:J136"/>
    <mergeCell ref="B137:H137"/>
    <mergeCell ref="C138:H138"/>
    <mergeCell ref="C139:H139"/>
    <mergeCell ref="C140:H140"/>
    <mergeCell ref="C141:J141"/>
    <mergeCell ref="C142:J142"/>
    <mergeCell ref="C143:J143"/>
    <mergeCell ref="B145:N145"/>
    <mergeCell ref="P145:Y145"/>
    <mergeCell ref="B146:N146"/>
    <mergeCell ref="P146:Y146"/>
    <mergeCell ref="B147:J147"/>
    <mergeCell ref="K147:N147"/>
    <mergeCell ref="P147:X147"/>
    <mergeCell ref="B148:G148"/>
    <mergeCell ref="P148:U148"/>
    <mergeCell ref="C149:G149"/>
    <mergeCell ref="C131:H131"/>
    <mergeCell ref="C132:H132"/>
    <mergeCell ref="C133:H133"/>
    <mergeCell ref="C112:G112"/>
    <mergeCell ref="C113:G113"/>
    <mergeCell ref="C114:G114"/>
    <mergeCell ref="C115:G115"/>
    <mergeCell ref="C116:G116"/>
    <mergeCell ref="C117:G117"/>
    <mergeCell ref="C118:J118"/>
    <mergeCell ref="C119:J119"/>
    <mergeCell ref="B120:J120"/>
    <mergeCell ref="C123:H123"/>
    <mergeCell ref="C124:H124"/>
    <mergeCell ref="C125:J125"/>
    <mergeCell ref="C126:J126"/>
    <mergeCell ref="C127:J127"/>
    <mergeCell ref="B128:N128"/>
    <mergeCell ref="B129:J129"/>
    <mergeCell ref="K129:N129"/>
    <mergeCell ref="B130:H130"/>
    <mergeCell ref="K120:N120"/>
    <mergeCell ref="B121:H121"/>
    <mergeCell ref="C122:H122"/>
    <mergeCell ref="C104:G104"/>
    <mergeCell ref="Q104:U104"/>
    <mergeCell ref="C105:G105"/>
    <mergeCell ref="Q105:U105"/>
    <mergeCell ref="C106:G106"/>
    <mergeCell ref="Q106:U106"/>
    <mergeCell ref="C107:J107"/>
    <mergeCell ref="P107:V107"/>
    <mergeCell ref="B108:J109"/>
    <mergeCell ref="K108:N109"/>
    <mergeCell ref="B110:G110"/>
    <mergeCell ref="C111:G111"/>
    <mergeCell ref="C103:G103"/>
    <mergeCell ref="Q103:U103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91:G91"/>
    <mergeCell ref="Q91:U91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67:G67"/>
    <mergeCell ref="Q67:U67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  <mergeCell ref="C65:G65"/>
    <mergeCell ref="Q65:U65"/>
    <mergeCell ref="C66:G66"/>
    <mergeCell ref="Q66:U66"/>
    <mergeCell ref="C55:G55"/>
    <mergeCell ref="Q55:U55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43:G43"/>
    <mergeCell ref="Q43:U43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31:G31"/>
    <mergeCell ref="Q31:U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</mergeCells>
  <conditionalFormatting sqref="K6:K107 K111:K119 L118:N118 K122:K127 K131:K136 L136:N136 K138:K143 L143:N143 K149:K170 K172 K174:K180 K182 K184:K189 K192 K194:K197 K199:K204 K206:K211">
    <cfRule type="cellIs" dxfId="48" priority="1" operator="lessThan">
      <formula>0</formula>
    </cfRule>
  </conditionalFormatting>
  <conditionalFormatting sqref="R109:R110">
    <cfRule type="expression" dxfId="47" priority="4">
      <formula>AND(R109&lt;=#REF!,R109&gt;0)</formula>
    </cfRule>
    <cfRule type="expression" dxfId="46" priority="5">
      <formula>OR(R109&gt;#REF!,R109&lt;0)</formula>
    </cfRule>
  </conditionalFormatting>
  <conditionalFormatting sqref="R172:R173">
    <cfRule type="expression" dxfId="45" priority="2">
      <formula>AND(R172&lt;=#REF!,R172&gt;0)</formula>
    </cfRule>
    <cfRule type="expression" dxfId="44" priority="3">
      <formula>OR(R172&gt;#REF!,R172&lt;0)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3"/>
  <dimension ref="A1:DC101"/>
  <sheetViews>
    <sheetView zoomScale="90" zoomScaleNormal="90" workbookViewId="0">
      <selection activeCell="E4" sqref="E4"/>
    </sheetView>
  </sheetViews>
  <sheetFormatPr defaultColWidth="9.1796875" defaultRowHeight="15" customHeight="1" x14ac:dyDescent="0.35"/>
  <cols>
    <col min="1" max="1" width="3.7265625" style="78" customWidth="1"/>
    <col min="2" max="2" width="3.7265625" style="110" customWidth="1"/>
    <col min="3" max="3" width="40.7265625" style="78" customWidth="1"/>
    <col min="4" max="4" width="11.7265625" style="78" customWidth="1"/>
    <col min="5" max="5" width="9.81640625" style="253" bestFit="1" customWidth="1"/>
    <col min="6" max="6" width="10.54296875" style="254" bestFit="1" customWidth="1"/>
    <col min="7" max="7" width="12.7265625" style="78" customWidth="1"/>
    <col min="8" max="107" width="11.7265625" style="78" customWidth="1"/>
    <col min="108" max="16384" width="9.1796875" style="78"/>
  </cols>
  <sheetData>
    <row r="1" spans="1:107" ht="15" customHeight="1" x14ac:dyDescent="0.35">
      <c r="A1" s="53"/>
    </row>
    <row r="2" spans="1:107" ht="15" customHeight="1" x14ac:dyDescent="0.35">
      <c r="B2" s="766" t="s">
        <v>983</v>
      </c>
      <c r="C2" s="767"/>
      <c r="D2" s="767"/>
      <c r="E2" s="767"/>
      <c r="F2" s="767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</row>
    <row r="3" spans="1:107" s="110" customFormat="1" ht="15" customHeight="1" x14ac:dyDescent="0.35">
      <c r="B3" s="256"/>
      <c r="C3" s="257"/>
      <c r="D3" s="257"/>
      <c r="E3" s="257"/>
      <c r="F3" s="258"/>
      <c r="G3" s="259" t="s">
        <v>51</v>
      </c>
      <c r="H3" s="260" t="s">
        <v>711</v>
      </c>
      <c r="I3" s="260" t="s">
        <v>712</v>
      </c>
      <c r="J3" s="260" t="s">
        <v>713</v>
      </c>
      <c r="K3" s="260" t="s">
        <v>714</v>
      </c>
      <c r="L3" s="260" t="s">
        <v>715</v>
      </c>
      <c r="M3" s="260" t="s">
        <v>716</v>
      </c>
      <c r="N3" s="260" t="s">
        <v>717</v>
      </c>
      <c r="O3" s="260" t="s">
        <v>718</v>
      </c>
      <c r="P3" s="260" t="s">
        <v>719</v>
      </c>
      <c r="Q3" s="260" t="s">
        <v>720</v>
      </c>
      <c r="R3" s="260" t="s">
        <v>721</v>
      </c>
      <c r="S3" s="260" t="s">
        <v>722</v>
      </c>
      <c r="T3" s="260" t="s">
        <v>723</v>
      </c>
      <c r="U3" s="260" t="s">
        <v>724</v>
      </c>
      <c r="V3" s="260" t="s">
        <v>725</v>
      </c>
      <c r="W3" s="260" t="s">
        <v>726</v>
      </c>
      <c r="X3" s="260" t="s">
        <v>727</v>
      </c>
      <c r="Y3" s="260" t="s">
        <v>728</v>
      </c>
      <c r="Z3" s="260" t="s">
        <v>729</v>
      </c>
      <c r="AA3" s="260" t="s">
        <v>730</v>
      </c>
      <c r="AB3" s="260" t="s">
        <v>1693</v>
      </c>
      <c r="AC3" s="260" t="s">
        <v>1694</v>
      </c>
      <c r="AD3" s="260" t="s">
        <v>1695</v>
      </c>
      <c r="AE3" s="260" t="s">
        <v>1696</v>
      </c>
      <c r="AF3" s="260" t="s">
        <v>1697</v>
      </c>
      <c r="AG3" s="260" t="s">
        <v>1698</v>
      </c>
      <c r="AH3" s="260" t="s">
        <v>1699</v>
      </c>
      <c r="AI3" s="260" t="s">
        <v>1700</v>
      </c>
      <c r="AJ3" s="260" t="s">
        <v>1701</v>
      </c>
      <c r="AK3" s="260" t="s">
        <v>1702</v>
      </c>
      <c r="AL3" s="260" t="s">
        <v>1703</v>
      </c>
      <c r="AM3" s="260" t="s">
        <v>1704</v>
      </c>
      <c r="AN3" s="260" t="s">
        <v>1705</v>
      </c>
      <c r="AO3" s="260" t="s">
        <v>1706</v>
      </c>
      <c r="AP3" s="260" t="s">
        <v>1707</v>
      </c>
      <c r="AQ3" s="260" t="s">
        <v>1708</v>
      </c>
      <c r="AR3" s="260" t="s">
        <v>1709</v>
      </c>
      <c r="AS3" s="260" t="s">
        <v>1710</v>
      </c>
      <c r="AT3" s="260" t="s">
        <v>1711</v>
      </c>
      <c r="AU3" s="260" t="s">
        <v>1712</v>
      </c>
      <c r="AV3" s="260" t="s">
        <v>1713</v>
      </c>
      <c r="AW3" s="260" t="s">
        <v>1714</v>
      </c>
      <c r="AX3" s="260" t="s">
        <v>1715</v>
      </c>
      <c r="AY3" s="260" t="s">
        <v>1716</v>
      </c>
      <c r="AZ3" s="260" t="s">
        <v>1717</v>
      </c>
      <c r="BA3" s="260" t="s">
        <v>1718</v>
      </c>
      <c r="BB3" s="260" t="s">
        <v>1719</v>
      </c>
      <c r="BC3" s="260" t="s">
        <v>1720</v>
      </c>
      <c r="BD3" s="260" t="s">
        <v>1721</v>
      </c>
      <c r="BE3" s="260" t="s">
        <v>1722</v>
      </c>
      <c r="BF3" s="260" t="s">
        <v>1723</v>
      </c>
      <c r="BG3" s="260" t="s">
        <v>1724</v>
      </c>
      <c r="BH3" s="260" t="s">
        <v>1725</v>
      </c>
      <c r="BI3" s="260" t="s">
        <v>1726</v>
      </c>
      <c r="BJ3" s="260" t="s">
        <v>1727</v>
      </c>
      <c r="BK3" s="260" t="s">
        <v>1728</v>
      </c>
      <c r="BL3" s="260" t="s">
        <v>1729</v>
      </c>
      <c r="BM3" s="260" t="s">
        <v>1730</v>
      </c>
      <c r="BN3" s="260" t="s">
        <v>1731</v>
      </c>
      <c r="BO3" s="260" t="s">
        <v>1732</v>
      </c>
      <c r="BP3" s="260" t="s">
        <v>1733</v>
      </c>
      <c r="BQ3" s="260" t="s">
        <v>1734</v>
      </c>
      <c r="BR3" s="260" t="s">
        <v>1735</v>
      </c>
      <c r="BS3" s="260" t="s">
        <v>1736</v>
      </c>
      <c r="BT3" s="260" t="s">
        <v>1737</v>
      </c>
      <c r="BU3" s="260" t="s">
        <v>1738</v>
      </c>
      <c r="BV3" s="260" t="s">
        <v>1739</v>
      </c>
      <c r="BW3" s="260" t="s">
        <v>1740</v>
      </c>
      <c r="BX3" s="260" t="s">
        <v>1741</v>
      </c>
      <c r="BY3" s="260" t="s">
        <v>1742</v>
      </c>
      <c r="BZ3" s="260" t="s">
        <v>1743</v>
      </c>
      <c r="CA3" s="260" t="s">
        <v>1744</v>
      </c>
      <c r="CB3" s="260" t="s">
        <v>1745</v>
      </c>
      <c r="CC3" s="260" t="s">
        <v>1746</v>
      </c>
      <c r="CD3" s="260" t="s">
        <v>1747</v>
      </c>
      <c r="CE3" s="260" t="s">
        <v>1748</v>
      </c>
      <c r="CF3" s="260" t="s">
        <v>1749</v>
      </c>
      <c r="CG3" s="260" t="s">
        <v>1750</v>
      </c>
      <c r="CH3" s="260" t="s">
        <v>1751</v>
      </c>
      <c r="CI3" s="260" t="s">
        <v>1752</v>
      </c>
      <c r="CJ3" s="260" t="s">
        <v>1753</v>
      </c>
      <c r="CK3" s="260" t="s">
        <v>1754</v>
      </c>
      <c r="CL3" s="260" t="s">
        <v>1755</v>
      </c>
      <c r="CM3" s="260" t="s">
        <v>1756</v>
      </c>
      <c r="CN3" s="260" t="s">
        <v>1757</v>
      </c>
      <c r="CO3" s="260" t="s">
        <v>1758</v>
      </c>
      <c r="CP3" s="260" t="s">
        <v>1759</v>
      </c>
      <c r="CQ3" s="260" t="s">
        <v>1760</v>
      </c>
      <c r="CR3" s="260" t="s">
        <v>1761</v>
      </c>
      <c r="CS3" s="260" t="s">
        <v>1762</v>
      </c>
      <c r="CT3" s="260" t="s">
        <v>1763</v>
      </c>
      <c r="CU3" s="260" t="s">
        <v>1764</v>
      </c>
      <c r="CV3" s="260" t="s">
        <v>1765</v>
      </c>
      <c r="CW3" s="260" t="s">
        <v>1766</v>
      </c>
      <c r="CX3" s="260" t="s">
        <v>1767</v>
      </c>
      <c r="CY3" s="260" t="s">
        <v>1768</v>
      </c>
      <c r="CZ3" s="260" t="s">
        <v>1769</v>
      </c>
      <c r="DA3" s="260" t="s">
        <v>1770</v>
      </c>
      <c r="DB3" s="260" t="s">
        <v>1771</v>
      </c>
      <c r="DC3" s="260" t="s">
        <v>1772</v>
      </c>
    </row>
    <row r="4" spans="1:107" s="110" customFormat="1" ht="15" customHeight="1" x14ac:dyDescent="0.35">
      <c r="B4" s="256">
        <v>1</v>
      </c>
      <c r="C4" s="354" t="s">
        <v>3028</v>
      </c>
      <c r="D4" s="257"/>
      <c r="E4" s="257"/>
      <c r="F4" s="258"/>
      <c r="G4" s="259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</row>
    <row r="5" spans="1:107" ht="15" customHeight="1" x14ac:dyDescent="0.35">
      <c r="B5" s="256">
        <v>2</v>
      </c>
      <c r="C5" s="261" t="s">
        <v>122</v>
      </c>
      <c r="D5" s="261"/>
      <c r="E5" s="262"/>
      <c r="F5" s="263"/>
      <c r="G5" s="264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</row>
    <row r="6" spans="1:107" ht="15" customHeight="1" x14ac:dyDescent="0.35">
      <c r="B6" s="256">
        <v>3</v>
      </c>
      <c r="C6" s="261" t="s">
        <v>1074</v>
      </c>
      <c r="D6" s="261"/>
      <c r="E6" s="267" t="s">
        <v>5</v>
      </c>
      <c r="F6" s="268" t="s">
        <v>615</v>
      </c>
      <c r="G6" s="280">
        <f>SUM(H6:DC6)</f>
        <v>0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</row>
    <row r="7" spans="1:107" ht="15" customHeight="1" x14ac:dyDescent="0.35">
      <c r="B7" s="885">
        <v>4</v>
      </c>
      <c r="C7" s="261" t="s">
        <v>731</v>
      </c>
      <c r="D7" s="261"/>
      <c r="E7" s="267"/>
      <c r="F7" s="268" t="s">
        <v>1157</v>
      </c>
      <c r="G7" s="273" t="str">
        <f>IF(COUNTA(H7:DC7)=0,"",IF(OR(LARGE(H7:DC7,1)&gt;1,SMALL(H7:DC7,1)&lt;0),"ERRO",""))</f>
        <v/>
      </c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07" ht="15" customHeight="1" x14ac:dyDescent="0.35">
      <c r="B8" s="887"/>
      <c r="C8" s="261" t="s">
        <v>644</v>
      </c>
      <c r="D8" s="261"/>
      <c r="E8" s="267" t="s">
        <v>5</v>
      </c>
      <c r="F8" s="268" t="s">
        <v>1004</v>
      </c>
      <c r="G8" s="280">
        <f>SUM(H8:DC8)</f>
        <v>0</v>
      </c>
      <c r="H8" s="272">
        <f>H6*H7</f>
        <v>0</v>
      </c>
      <c r="I8" s="272">
        <f t="shared" ref="I8:Z8" si="0">I6*I7</f>
        <v>0</v>
      </c>
      <c r="J8" s="272">
        <f t="shared" si="0"/>
        <v>0</v>
      </c>
      <c r="K8" s="272">
        <f t="shared" si="0"/>
        <v>0</v>
      </c>
      <c r="L8" s="272">
        <f t="shared" si="0"/>
        <v>0</v>
      </c>
      <c r="M8" s="272">
        <f t="shared" si="0"/>
        <v>0</v>
      </c>
      <c r="N8" s="272">
        <f t="shared" si="0"/>
        <v>0</v>
      </c>
      <c r="O8" s="272">
        <f t="shared" si="0"/>
        <v>0</v>
      </c>
      <c r="P8" s="272">
        <f t="shared" si="0"/>
        <v>0</v>
      </c>
      <c r="Q8" s="272">
        <f t="shared" si="0"/>
        <v>0</v>
      </c>
      <c r="R8" s="272">
        <f t="shared" si="0"/>
        <v>0</v>
      </c>
      <c r="S8" s="272">
        <f t="shared" si="0"/>
        <v>0</v>
      </c>
      <c r="T8" s="272">
        <f t="shared" si="0"/>
        <v>0</v>
      </c>
      <c r="U8" s="272">
        <f t="shared" si="0"/>
        <v>0</v>
      </c>
      <c r="V8" s="272">
        <f t="shared" si="0"/>
        <v>0</v>
      </c>
      <c r="W8" s="272">
        <f t="shared" si="0"/>
        <v>0</v>
      </c>
      <c r="X8" s="272">
        <f t="shared" si="0"/>
        <v>0</v>
      </c>
      <c r="Y8" s="272">
        <f t="shared" si="0"/>
        <v>0</v>
      </c>
      <c r="Z8" s="272">
        <f t="shared" si="0"/>
        <v>0</v>
      </c>
      <c r="AA8" s="272">
        <f t="shared" ref="AA8:CL8" si="1">AA6*AA7</f>
        <v>0</v>
      </c>
      <c r="AB8" s="272">
        <f t="shared" si="1"/>
        <v>0</v>
      </c>
      <c r="AC8" s="272">
        <f t="shared" si="1"/>
        <v>0</v>
      </c>
      <c r="AD8" s="272">
        <f t="shared" si="1"/>
        <v>0</v>
      </c>
      <c r="AE8" s="272">
        <f t="shared" si="1"/>
        <v>0</v>
      </c>
      <c r="AF8" s="272">
        <f t="shared" si="1"/>
        <v>0</v>
      </c>
      <c r="AG8" s="272">
        <f t="shared" si="1"/>
        <v>0</v>
      </c>
      <c r="AH8" s="272">
        <f t="shared" si="1"/>
        <v>0</v>
      </c>
      <c r="AI8" s="272">
        <f t="shared" si="1"/>
        <v>0</v>
      </c>
      <c r="AJ8" s="272">
        <f t="shared" si="1"/>
        <v>0</v>
      </c>
      <c r="AK8" s="272">
        <f t="shared" si="1"/>
        <v>0</v>
      </c>
      <c r="AL8" s="272">
        <f t="shared" si="1"/>
        <v>0</v>
      </c>
      <c r="AM8" s="272">
        <f t="shared" si="1"/>
        <v>0</v>
      </c>
      <c r="AN8" s="272">
        <f t="shared" si="1"/>
        <v>0</v>
      </c>
      <c r="AO8" s="272">
        <f t="shared" si="1"/>
        <v>0</v>
      </c>
      <c r="AP8" s="272">
        <f t="shared" si="1"/>
        <v>0</v>
      </c>
      <c r="AQ8" s="272">
        <f t="shared" si="1"/>
        <v>0</v>
      </c>
      <c r="AR8" s="272">
        <f t="shared" si="1"/>
        <v>0</v>
      </c>
      <c r="AS8" s="272">
        <f t="shared" si="1"/>
        <v>0</v>
      </c>
      <c r="AT8" s="272">
        <f t="shared" si="1"/>
        <v>0</v>
      </c>
      <c r="AU8" s="272">
        <f t="shared" si="1"/>
        <v>0</v>
      </c>
      <c r="AV8" s="272">
        <f t="shared" si="1"/>
        <v>0</v>
      </c>
      <c r="AW8" s="272">
        <f t="shared" si="1"/>
        <v>0</v>
      </c>
      <c r="AX8" s="272">
        <f t="shared" si="1"/>
        <v>0</v>
      </c>
      <c r="AY8" s="272">
        <f t="shared" si="1"/>
        <v>0</v>
      </c>
      <c r="AZ8" s="272">
        <f t="shared" si="1"/>
        <v>0</v>
      </c>
      <c r="BA8" s="272">
        <f t="shared" si="1"/>
        <v>0</v>
      </c>
      <c r="BB8" s="272">
        <f t="shared" si="1"/>
        <v>0</v>
      </c>
      <c r="BC8" s="272">
        <f t="shared" si="1"/>
        <v>0</v>
      </c>
      <c r="BD8" s="272">
        <f t="shared" si="1"/>
        <v>0</v>
      </c>
      <c r="BE8" s="272">
        <f t="shared" si="1"/>
        <v>0</v>
      </c>
      <c r="BF8" s="272">
        <f t="shared" si="1"/>
        <v>0</v>
      </c>
      <c r="BG8" s="272">
        <f t="shared" si="1"/>
        <v>0</v>
      </c>
      <c r="BH8" s="272">
        <f t="shared" si="1"/>
        <v>0</v>
      </c>
      <c r="BI8" s="272">
        <f t="shared" si="1"/>
        <v>0</v>
      </c>
      <c r="BJ8" s="272">
        <f t="shared" si="1"/>
        <v>0</v>
      </c>
      <c r="BK8" s="272">
        <f t="shared" si="1"/>
        <v>0</v>
      </c>
      <c r="BL8" s="272">
        <f t="shared" si="1"/>
        <v>0</v>
      </c>
      <c r="BM8" s="272">
        <f t="shared" si="1"/>
        <v>0</v>
      </c>
      <c r="BN8" s="272">
        <f t="shared" si="1"/>
        <v>0</v>
      </c>
      <c r="BO8" s="272">
        <f t="shared" si="1"/>
        <v>0</v>
      </c>
      <c r="BP8" s="272">
        <f t="shared" si="1"/>
        <v>0</v>
      </c>
      <c r="BQ8" s="272">
        <f t="shared" si="1"/>
        <v>0</v>
      </c>
      <c r="BR8" s="272">
        <f t="shared" si="1"/>
        <v>0</v>
      </c>
      <c r="BS8" s="272">
        <f t="shared" si="1"/>
        <v>0</v>
      </c>
      <c r="BT8" s="272">
        <f t="shared" si="1"/>
        <v>0</v>
      </c>
      <c r="BU8" s="272">
        <f t="shared" si="1"/>
        <v>0</v>
      </c>
      <c r="BV8" s="272">
        <f t="shared" si="1"/>
        <v>0</v>
      </c>
      <c r="BW8" s="272">
        <f t="shared" si="1"/>
        <v>0</v>
      </c>
      <c r="BX8" s="272">
        <f t="shared" si="1"/>
        <v>0</v>
      </c>
      <c r="BY8" s="272">
        <f t="shared" si="1"/>
        <v>0</v>
      </c>
      <c r="BZ8" s="272">
        <f t="shared" si="1"/>
        <v>0</v>
      </c>
      <c r="CA8" s="272">
        <f t="shared" si="1"/>
        <v>0</v>
      </c>
      <c r="CB8" s="272">
        <f t="shared" si="1"/>
        <v>0</v>
      </c>
      <c r="CC8" s="272">
        <f t="shared" si="1"/>
        <v>0</v>
      </c>
      <c r="CD8" s="272">
        <f t="shared" si="1"/>
        <v>0</v>
      </c>
      <c r="CE8" s="272">
        <f t="shared" si="1"/>
        <v>0</v>
      </c>
      <c r="CF8" s="272">
        <f t="shared" si="1"/>
        <v>0</v>
      </c>
      <c r="CG8" s="272">
        <f t="shared" si="1"/>
        <v>0</v>
      </c>
      <c r="CH8" s="272">
        <f t="shared" si="1"/>
        <v>0</v>
      </c>
      <c r="CI8" s="272">
        <f t="shared" si="1"/>
        <v>0</v>
      </c>
      <c r="CJ8" s="272">
        <f t="shared" si="1"/>
        <v>0</v>
      </c>
      <c r="CK8" s="272">
        <f t="shared" si="1"/>
        <v>0</v>
      </c>
      <c r="CL8" s="272">
        <f t="shared" si="1"/>
        <v>0</v>
      </c>
      <c r="CM8" s="272">
        <f t="shared" ref="CM8:DC8" si="2">CM6*CM7</f>
        <v>0</v>
      </c>
      <c r="CN8" s="272">
        <f t="shared" si="2"/>
        <v>0</v>
      </c>
      <c r="CO8" s="272">
        <f t="shared" si="2"/>
        <v>0</v>
      </c>
      <c r="CP8" s="272">
        <f t="shared" si="2"/>
        <v>0</v>
      </c>
      <c r="CQ8" s="272">
        <f t="shared" si="2"/>
        <v>0</v>
      </c>
      <c r="CR8" s="272">
        <f t="shared" si="2"/>
        <v>0</v>
      </c>
      <c r="CS8" s="272">
        <f t="shared" si="2"/>
        <v>0</v>
      </c>
      <c r="CT8" s="272">
        <f t="shared" si="2"/>
        <v>0</v>
      </c>
      <c r="CU8" s="272">
        <f t="shared" si="2"/>
        <v>0</v>
      </c>
      <c r="CV8" s="272">
        <f t="shared" si="2"/>
        <v>0</v>
      </c>
      <c r="CW8" s="272">
        <f t="shared" si="2"/>
        <v>0</v>
      </c>
      <c r="CX8" s="272">
        <f t="shared" si="2"/>
        <v>0</v>
      </c>
      <c r="CY8" s="272">
        <f t="shared" si="2"/>
        <v>0</v>
      </c>
      <c r="CZ8" s="272">
        <f t="shared" si="2"/>
        <v>0</v>
      </c>
      <c r="DA8" s="272">
        <f t="shared" si="2"/>
        <v>0</v>
      </c>
      <c r="DB8" s="272">
        <f t="shared" si="2"/>
        <v>0</v>
      </c>
      <c r="DC8" s="272">
        <f t="shared" si="2"/>
        <v>0</v>
      </c>
    </row>
    <row r="9" spans="1:107" ht="15" customHeight="1" x14ac:dyDescent="0.35">
      <c r="B9" s="256">
        <v>5</v>
      </c>
      <c r="C9" s="261" t="s">
        <v>55</v>
      </c>
      <c r="D9" s="261"/>
      <c r="E9" s="267"/>
      <c r="F9" s="268" t="s">
        <v>868</v>
      </c>
      <c r="G9" s="271">
        <f>SUM(H9:DC9)</f>
        <v>0</v>
      </c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</row>
    <row r="10" spans="1:107" ht="15" customHeight="1" x14ac:dyDescent="0.35">
      <c r="B10" s="885">
        <v>6</v>
      </c>
      <c r="C10" s="261" t="s">
        <v>66</v>
      </c>
      <c r="D10" s="261"/>
      <c r="E10" s="267" t="s">
        <v>68</v>
      </c>
      <c r="F10" s="268"/>
      <c r="G10" s="273" t="str">
        <f>IF(COUNTA(H10:DC10)=0,"",IF(OR(LARGE(H10:DC10,1)&gt;24,SMALL(H10:DC10,1)&lt;0),"ERRO",""))</f>
        <v/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</row>
    <row r="11" spans="1:107" ht="15" customHeight="1" x14ac:dyDescent="0.35">
      <c r="B11" s="886"/>
      <c r="C11" s="275" t="s">
        <v>67</v>
      </c>
      <c r="D11" s="275"/>
      <c r="E11" s="276" t="s">
        <v>69</v>
      </c>
      <c r="F11" s="268"/>
      <c r="G11" s="273" t="str">
        <f>IF(COUNTA(H11:DC11)=0,"",IF(OR(LARGE(H11:DC11,1)&gt;365,SMALL(H11:DC11,1)&lt;0),"ERRO",""))</f>
        <v/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</row>
    <row r="12" spans="1:107" ht="15" customHeight="1" x14ac:dyDescent="0.35">
      <c r="B12" s="887"/>
      <c r="C12" s="261" t="s">
        <v>56</v>
      </c>
      <c r="D12" s="261"/>
      <c r="E12" s="267" t="s">
        <v>58</v>
      </c>
      <c r="F12" s="268" t="s">
        <v>873</v>
      </c>
      <c r="G12" s="273" t="str">
        <f>IF(COUNTA(H12:DC12)=0,"",IF(OR(LARGE(H12:DC12,1)&gt;8760,SMALL(H12:DC12,1)&lt;0),"ERRO",""))</f>
        <v/>
      </c>
      <c r="H12" s="278">
        <f>H10*H11</f>
        <v>0</v>
      </c>
      <c r="I12" s="278">
        <f t="shared" ref="I12:Z12" si="3">I10*I11</f>
        <v>0</v>
      </c>
      <c r="J12" s="278">
        <f t="shared" si="3"/>
        <v>0</v>
      </c>
      <c r="K12" s="278">
        <f t="shared" si="3"/>
        <v>0</v>
      </c>
      <c r="L12" s="278">
        <f t="shared" si="3"/>
        <v>0</v>
      </c>
      <c r="M12" s="278">
        <f t="shared" si="3"/>
        <v>0</v>
      </c>
      <c r="N12" s="278">
        <f t="shared" si="3"/>
        <v>0</v>
      </c>
      <c r="O12" s="278">
        <f t="shared" si="3"/>
        <v>0</v>
      </c>
      <c r="P12" s="278">
        <f t="shared" si="3"/>
        <v>0</v>
      </c>
      <c r="Q12" s="278">
        <f t="shared" si="3"/>
        <v>0</v>
      </c>
      <c r="R12" s="278">
        <f t="shared" si="3"/>
        <v>0</v>
      </c>
      <c r="S12" s="278">
        <f t="shared" si="3"/>
        <v>0</v>
      </c>
      <c r="T12" s="278">
        <f t="shared" si="3"/>
        <v>0</v>
      </c>
      <c r="U12" s="278">
        <f t="shared" si="3"/>
        <v>0</v>
      </c>
      <c r="V12" s="278">
        <f t="shared" si="3"/>
        <v>0</v>
      </c>
      <c r="W12" s="278">
        <f t="shared" si="3"/>
        <v>0</v>
      </c>
      <c r="X12" s="278">
        <f t="shared" si="3"/>
        <v>0</v>
      </c>
      <c r="Y12" s="278">
        <f t="shared" si="3"/>
        <v>0</v>
      </c>
      <c r="Z12" s="278">
        <f t="shared" si="3"/>
        <v>0</v>
      </c>
      <c r="AA12" s="278">
        <f t="shared" ref="AA12:CL12" si="4">AA10*AA11</f>
        <v>0</v>
      </c>
      <c r="AB12" s="278">
        <f t="shared" si="4"/>
        <v>0</v>
      </c>
      <c r="AC12" s="278">
        <f t="shared" si="4"/>
        <v>0</v>
      </c>
      <c r="AD12" s="278">
        <f t="shared" si="4"/>
        <v>0</v>
      </c>
      <c r="AE12" s="278">
        <f t="shared" si="4"/>
        <v>0</v>
      </c>
      <c r="AF12" s="278">
        <f t="shared" si="4"/>
        <v>0</v>
      </c>
      <c r="AG12" s="278">
        <f t="shared" si="4"/>
        <v>0</v>
      </c>
      <c r="AH12" s="278">
        <f t="shared" si="4"/>
        <v>0</v>
      </c>
      <c r="AI12" s="278">
        <f t="shared" si="4"/>
        <v>0</v>
      </c>
      <c r="AJ12" s="278">
        <f t="shared" si="4"/>
        <v>0</v>
      </c>
      <c r="AK12" s="278">
        <f t="shared" si="4"/>
        <v>0</v>
      </c>
      <c r="AL12" s="278">
        <f t="shared" si="4"/>
        <v>0</v>
      </c>
      <c r="AM12" s="278">
        <f t="shared" si="4"/>
        <v>0</v>
      </c>
      <c r="AN12" s="278">
        <f t="shared" si="4"/>
        <v>0</v>
      </c>
      <c r="AO12" s="278">
        <f t="shared" si="4"/>
        <v>0</v>
      </c>
      <c r="AP12" s="278">
        <f t="shared" si="4"/>
        <v>0</v>
      </c>
      <c r="AQ12" s="278">
        <f t="shared" si="4"/>
        <v>0</v>
      </c>
      <c r="AR12" s="278">
        <f t="shared" si="4"/>
        <v>0</v>
      </c>
      <c r="AS12" s="278">
        <f t="shared" si="4"/>
        <v>0</v>
      </c>
      <c r="AT12" s="278">
        <f t="shared" si="4"/>
        <v>0</v>
      </c>
      <c r="AU12" s="278">
        <f t="shared" si="4"/>
        <v>0</v>
      </c>
      <c r="AV12" s="278">
        <f t="shared" si="4"/>
        <v>0</v>
      </c>
      <c r="AW12" s="278">
        <f t="shared" si="4"/>
        <v>0</v>
      </c>
      <c r="AX12" s="278">
        <f t="shared" si="4"/>
        <v>0</v>
      </c>
      <c r="AY12" s="278">
        <f t="shared" si="4"/>
        <v>0</v>
      </c>
      <c r="AZ12" s="278">
        <f t="shared" si="4"/>
        <v>0</v>
      </c>
      <c r="BA12" s="278">
        <f t="shared" si="4"/>
        <v>0</v>
      </c>
      <c r="BB12" s="278">
        <f t="shared" si="4"/>
        <v>0</v>
      </c>
      <c r="BC12" s="278">
        <f t="shared" si="4"/>
        <v>0</v>
      </c>
      <c r="BD12" s="278">
        <f t="shared" si="4"/>
        <v>0</v>
      </c>
      <c r="BE12" s="278">
        <f t="shared" si="4"/>
        <v>0</v>
      </c>
      <c r="BF12" s="278">
        <f t="shared" si="4"/>
        <v>0</v>
      </c>
      <c r="BG12" s="278">
        <f t="shared" si="4"/>
        <v>0</v>
      </c>
      <c r="BH12" s="278">
        <f t="shared" si="4"/>
        <v>0</v>
      </c>
      <c r="BI12" s="278">
        <f t="shared" si="4"/>
        <v>0</v>
      </c>
      <c r="BJ12" s="278">
        <f t="shared" si="4"/>
        <v>0</v>
      </c>
      <c r="BK12" s="278">
        <f t="shared" si="4"/>
        <v>0</v>
      </c>
      <c r="BL12" s="278">
        <f t="shared" si="4"/>
        <v>0</v>
      </c>
      <c r="BM12" s="278">
        <f t="shared" si="4"/>
        <v>0</v>
      </c>
      <c r="BN12" s="278">
        <f t="shared" si="4"/>
        <v>0</v>
      </c>
      <c r="BO12" s="278">
        <f t="shared" si="4"/>
        <v>0</v>
      </c>
      <c r="BP12" s="278">
        <f t="shared" si="4"/>
        <v>0</v>
      </c>
      <c r="BQ12" s="278">
        <f t="shared" si="4"/>
        <v>0</v>
      </c>
      <c r="BR12" s="278">
        <f t="shared" si="4"/>
        <v>0</v>
      </c>
      <c r="BS12" s="278">
        <f t="shared" si="4"/>
        <v>0</v>
      </c>
      <c r="BT12" s="278">
        <f t="shared" si="4"/>
        <v>0</v>
      </c>
      <c r="BU12" s="278">
        <f t="shared" si="4"/>
        <v>0</v>
      </c>
      <c r="BV12" s="278">
        <f t="shared" si="4"/>
        <v>0</v>
      </c>
      <c r="BW12" s="278">
        <f t="shared" si="4"/>
        <v>0</v>
      </c>
      <c r="BX12" s="278">
        <f t="shared" si="4"/>
        <v>0</v>
      </c>
      <c r="BY12" s="278">
        <f t="shared" si="4"/>
        <v>0</v>
      </c>
      <c r="BZ12" s="278">
        <f t="shared" si="4"/>
        <v>0</v>
      </c>
      <c r="CA12" s="278">
        <f t="shared" si="4"/>
        <v>0</v>
      </c>
      <c r="CB12" s="278">
        <f t="shared" si="4"/>
        <v>0</v>
      </c>
      <c r="CC12" s="278">
        <f t="shared" si="4"/>
        <v>0</v>
      </c>
      <c r="CD12" s="278">
        <f t="shared" si="4"/>
        <v>0</v>
      </c>
      <c r="CE12" s="278">
        <f t="shared" si="4"/>
        <v>0</v>
      </c>
      <c r="CF12" s="278">
        <f t="shared" si="4"/>
        <v>0</v>
      </c>
      <c r="CG12" s="278">
        <f t="shared" si="4"/>
        <v>0</v>
      </c>
      <c r="CH12" s="278">
        <f t="shared" si="4"/>
        <v>0</v>
      </c>
      <c r="CI12" s="278">
        <f t="shared" si="4"/>
        <v>0</v>
      </c>
      <c r="CJ12" s="278">
        <f t="shared" si="4"/>
        <v>0</v>
      </c>
      <c r="CK12" s="278">
        <f t="shared" si="4"/>
        <v>0</v>
      </c>
      <c r="CL12" s="278">
        <f t="shared" si="4"/>
        <v>0</v>
      </c>
      <c r="CM12" s="278">
        <f t="shared" ref="CM12:DC12" si="5">CM10*CM11</f>
        <v>0</v>
      </c>
      <c r="CN12" s="278">
        <f t="shared" si="5"/>
        <v>0</v>
      </c>
      <c r="CO12" s="278">
        <f t="shared" si="5"/>
        <v>0</v>
      </c>
      <c r="CP12" s="278">
        <f t="shared" si="5"/>
        <v>0</v>
      </c>
      <c r="CQ12" s="278">
        <f t="shared" si="5"/>
        <v>0</v>
      </c>
      <c r="CR12" s="278">
        <f t="shared" si="5"/>
        <v>0</v>
      </c>
      <c r="CS12" s="278">
        <f t="shared" si="5"/>
        <v>0</v>
      </c>
      <c r="CT12" s="278">
        <f t="shared" si="5"/>
        <v>0</v>
      </c>
      <c r="CU12" s="278">
        <f t="shared" si="5"/>
        <v>0</v>
      </c>
      <c r="CV12" s="278">
        <f t="shared" si="5"/>
        <v>0</v>
      </c>
      <c r="CW12" s="278">
        <f t="shared" si="5"/>
        <v>0</v>
      </c>
      <c r="CX12" s="278">
        <f t="shared" si="5"/>
        <v>0</v>
      </c>
      <c r="CY12" s="278">
        <f t="shared" si="5"/>
        <v>0</v>
      </c>
      <c r="CZ12" s="278">
        <f t="shared" si="5"/>
        <v>0</v>
      </c>
      <c r="DA12" s="278">
        <f t="shared" si="5"/>
        <v>0</v>
      </c>
      <c r="DB12" s="278">
        <f t="shared" si="5"/>
        <v>0</v>
      </c>
      <c r="DC12" s="278">
        <f t="shared" si="5"/>
        <v>0</v>
      </c>
    </row>
    <row r="13" spans="1:107" ht="15" customHeight="1" x14ac:dyDescent="0.35">
      <c r="B13" s="885">
        <v>7</v>
      </c>
      <c r="C13" s="261" t="s">
        <v>1133</v>
      </c>
      <c r="D13" s="261"/>
      <c r="E13" s="267" t="s">
        <v>68</v>
      </c>
      <c r="F13" s="268" t="s">
        <v>1220</v>
      </c>
      <c r="G13" s="273" t="str">
        <f>IF(COUNTA(H13:DC13)=0,"",IF(OR(LARGE(H13:DC13,1)&gt;3,SMALL(H13:DC13,1)&lt;0),"ERRO",""))</f>
        <v/>
      </c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</row>
    <row r="14" spans="1:107" ht="15" customHeight="1" x14ac:dyDescent="0.35">
      <c r="B14" s="886"/>
      <c r="C14" s="261" t="s">
        <v>1134</v>
      </c>
      <c r="D14" s="261"/>
      <c r="E14" s="262" t="s">
        <v>1131</v>
      </c>
      <c r="F14" s="268" t="s">
        <v>1221</v>
      </c>
      <c r="G14" s="273" t="str">
        <f>IF(COUNTA(H14:DC14)=0,"",IF(OR(LARGE(H14:DC14,1)&gt;22,SMALL(H14:DC14,1)&lt;0),"ERRO",""))</f>
        <v/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07" ht="15" customHeight="1" x14ac:dyDescent="0.35">
      <c r="B15" s="886"/>
      <c r="C15" s="261" t="s">
        <v>1135</v>
      </c>
      <c r="D15" s="261"/>
      <c r="E15" s="262" t="s">
        <v>1132</v>
      </c>
      <c r="F15" s="268" t="s">
        <v>1222</v>
      </c>
      <c r="G15" s="273" t="str">
        <f>IF(COUNTA(H15:DC15)=0,"",IF(OR(LARGE(H15:DC15,1)&gt;12,SMALL(H15:DC15,1)&lt;0),"ERRO",""))</f>
        <v/>
      </c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07" ht="15" customHeight="1" x14ac:dyDescent="0.35">
      <c r="B16" s="886"/>
      <c r="C16" s="261" t="s">
        <v>643</v>
      </c>
      <c r="D16" s="261"/>
      <c r="E16" s="267" t="s">
        <v>5</v>
      </c>
      <c r="F16" s="268" t="s">
        <v>1060</v>
      </c>
      <c r="G16" s="280">
        <f>SUM(H16:DC16)</f>
        <v>0</v>
      </c>
      <c r="H16" s="272">
        <f>H8*((H13*H14*H15)/792)</f>
        <v>0</v>
      </c>
      <c r="I16" s="272">
        <f t="shared" ref="I16:Z16" si="6">I8*((I13*I14*I15)/792)</f>
        <v>0</v>
      </c>
      <c r="J16" s="272">
        <f t="shared" si="6"/>
        <v>0</v>
      </c>
      <c r="K16" s="272">
        <f t="shared" si="6"/>
        <v>0</v>
      </c>
      <c r="L16" s="272">
        <f t="shared" si="6"/>
        <v>0</v>
      </c>
      <c r="M16" s="272">
        <f t="shared" si="6"/>
        <v>0</v>
      </c>
      <c r="N16" s="272">
        <f t="shared" si="6"/>
        <v>0</v>
      </c>
      <c r="O16" s="272">
        <f t="shared" si="6"/>
        <v>0</v>
      </c>
      <c r="P16" s="272">
        <f t="shared" si="6"/>
        <v>0</v>
      </c>
      <c r="Q16" s="272">
        <f t="shared" si="6"/>
        <v>0</v>
      </c>
      <c r="R16" s="272">
        <f t="shared" si="6"/>
        <v>0</v>
      </c>
      <c r="S16" s="272">
        <f t="shared" si="6"/>
        <v>0</v>
      </c>
      <c r="T16" s="272">
        <f t="shared" si="6"/>
        <v>0</v>
      </c>
      <c r="U16" s="272">
        <f t="shared" si="6"/>
        <v>0</v>
      </c>
      <c r="V16" s="272">
        <f t="shared" si="6"/>
        <v>0</v>
      </c>
      <c r="W16" s="272">
        <f t="shared" si="6"/>
        <v>0</v>
      </c>
      <c r="X16" s="272">
        <f t="shared" si="6"/>
        <v>0</v>
      </c>
      <c r="Y16" s="272">
        <f t="shared" si="6"/>
        <v>0</v>
      </c>
      <c r="Z16" s="272">
        <f t="shared" si="6"/>
        <v>0</v>
      </c>
      <c r="AA16" s="272">
        <f t="shared" ref="AA16:CL16" si="7">AA8*((AA13*AA14*AA15)/792)</f>
        <v>0</v>
      </c>
      <c r="AB16" s="272">
        <f t="shared" si="7"/>
        <v>0</v>
      </c>
      <c r="AC16" s="272">
        <f t="shared" si="7"/>
        <v>0</v>
      </c>
      <c r="AD16" s="272">
        <f t="shared" si="7"/>
        <v>0</v>
      </c>
      <c r="AE16" s="272">
        <f t="shared" si="7"/>
        <v>0</v>
      </c>
      <c r="AF16" s="272">
        <f t="shared" si="7"/>
        <v>0</v>
      </c>
      <c r="AG16" s="272">
        <f t="shared" si="7"/>
        <v>0</v>
      </c>
      <c r="AH16" s="272">
        <f t="shared" si="7"/>
        <v>0</v>
      </c>
      <c r="AI16" s="272">
        <f t="shared" si="7"/>
        <v>0</v>
      </c>
      <c r="AJ16" s="272">
        <f t="shared" si="7"/>
        <v>0</v>
      </c>
      <c r="AK16" s="272">
        <f t="shared" si="7"/>
        <v>0</v>
      </c>
      <c r="AL16" s="272">
        <f t="shared" si="7"/>
        <v>0</v>
      </c>
      <c r="AM16" s="272">
        <f t="shared" si="7"/>
        <v>0</v>
      </c>
      <c r="AN16" s="272">
        <f t="shared" si="7"/>
        <v>0</v>
      </c>
      <c r="AO16" s="272">
        <f t="shared" si="7"/>
        <v>0</v>
      </c>
      <c r="AP16" s="272">
        <f t="shared" si="7"/>
        <v>0</v>
      </c>
      <c r="AQ16" s="272">
        <f t="shared" si="7"/>
        <v>0</v>
      </c>
      <c r="AR16" s="272">
        <f t="shared" si="7"/>
        <v>0</v>
      </c>
      <c r="AS16" s="272">
        <f t="shared" si="7"/>
        <v>0</v>
      </c>
      <c r="AT16" s="272">
        <f t="shared" si="7"/>
        <v>0</v>
      </c>
      <c r="AU16" s="272">
        <f t="shared" si="7"/>
        <v>0</v>
      </c>
      <c r="AV16" s="272">
        <f t="shared" si="7"/>
        <v>0</v>
      </c>
      <c r="AW16" s="272">
        <f t="shared" si="7"/>
        <v>0</v>
      </c>
      <c r="AX16" s="272">
        <f t="shared" si="7"/>
        <v>0</v>
      </c>
      <c r="AY16" s="272">
        <f t="shared" si="7"/>
        <v>0</v>
      </c>
      <c r="AZ16" s="272">
        <f t="shared" si="7"/>
        <v>0</v>
      </c>
      <c r="BA16" s="272">
        <f t="shared" si="7"/>
        <v>0</v>
      </c>
      <c r="BB16" s="272">
        <f t="shared" si="7"/>
        <v>0</v>
      </c>
      <c r="BC16" s="272">
        <f t="shared" si="7"/>
        <v>0</v>
      </c>
      <c r="BD16" s="272">
        <f t="shared" si="7"/>
        <v>0</v>
      </c>
      <c r="BE16" s="272">
        <f t="shared" si="7"/>
        <v>0</v>
      </c>
      <c r="BF16" s="272">
        <f t="shared" si="7"/>
        <v>0</v>
      </c>
      <c r="BG16" s="272">
        <f t="shared" si="7"/>
        <v>0</v>
      </c>
      <c r="BH16" s="272">
        <f t="shared" si="7"/>
        <v>0</v>
      </c>
      <c r="BI16" s="272">
        <f t="shared" si="7"/>
        <v>0</v>
      </c>
      <c r="BJ16" s="272">
        <f t="shared" si="7"/>
        <v>0</v>
      </c>
      <c r="BK16" s="272">
        <f t="shared" si="7"/>
        <v>0</v>
      </c>
      <c r="BL16" s="272">
        <f t="shared" si="7"/>
        <v>0</v>
      </c>
      <c r="BM16" s="272">
        <f t="shared" si="7"/>
        <v>0</v>
      </c>
      <c r="BN16" s="272">
        <f t="shared" si="7"/>
        <v>0</v>
      </c>
      <c r="BO16" s="272">
        <f t="shared" si="7"/>
        <v>0</v>
      </c>
      <c r="BP16" s="272">
        <f t="shared" si="7"/>
        <v>0</v>
      </c>
      <c r="BQ16" s="272">
        <f t="shared" si="7"/>
        <v>0</v>
      </c>
      <c r="BR16" s="272">
        <f t="shared" si="7"/>
        <v>0</v>
      </c>
      <c r="BS16" s="272">
        <f t="shared" si="7"/>
        <v>0</v>
      </c>
      <c r="BT16" s="272">
        <f t="shared" si="7"/>
        <v>0</v>
      </c>
      <c r="BU16" s="272">
        <f t="shared" si="7"/>
        <v>0</v>
      </c>
      <c r="BV16" s="272">
        <f t="shared" si="7"/>
        <v>0</v>
      </c>
      <c r="BW16" s="272">
        <f t="shared" si="7"/>
        <v>0</v>
      </c>
      <c r="BX16" s="272">
        <f t="shared" si="7"/>
        <v>0</v>
      </c>
      <c r="BY16" s="272">
        <f t="shared" si="7"/>
        <v>0</v>
      </c>
      <c r="BZ16" s="272">
        <f t="shared" si="7"/>
        <v>0</v>
      </c>
      <c r="CA16" s="272">
        <f t="shared" si="7"/>
        <v>0</v>
      </c>
      <c r="CB16" s="272">
        <f t="shared" si="7"/>
        <v>0</v>
      </c>
      <c r="CC16" s="272">
        <f t="shared" si="7"/>
        <v>0</v>
      </c>
      <c r="CD16" s="272">
        <f t="shared" si="7"/>
        <v>0</v>
      </c>
      <c r="CE16" s="272">
        <f t="shared" si="7"/>
        <v>0</v>
      </c>
      <c r="CF16" s="272">
        <f t="shared" si="7"/>
        <v>0</v>
      </c>
      <c r="CG16" s="272">
        <f t="shared" si="7"/>
        <v>0</v>
      </c>
      <c r="CH16" s="272">
        <f t="shared" si="7"/>
        <v>0</v>
      </c>
      <c r="CI16" s="272">
        <f t="shared" si="7"/>
        <v>0</v>
      </c>
      <c r="CJ16" s="272">
        <f t="shared" si="7"/>
        <v>0</v>
      </c>
      <c r="CK16" s="272">
        <f t="shared" si="7"/>
        <v>0</v>
      </c>
      <c r="CL16" s="272">
        <f t="shared" si="7"/>
        <v>0</v>
      </c>
      <c r="CM16" s="272">
        <f t="shared" ref="CM16:DC16" si="8">CM8*((CM13*CM14*CM15)/792)</f>
        <v>0</v>
      </c>
      <c r="CN16" s="272">
        <f t="shared" si="8"/>
        <v>0</v>
      </c>
      <c r="CO16" s="272">
        <f t="shared" si="8"/>
        <v>0</v>
      </c>
      <c r="CP16" s="272">
        <f t="shared" si="8"/>
        <v>0</v>
      </c>
      <c r="CQ16" s="272">
        <f t="shared" si="8"/>
        <v>0</v>
      </c>
      <c r="CR16" s="272">
        <f t="shared" si="8"/>
        <v>0</v>
      </c>
      <c r="CS16" s="272">
        <f t="shared" si="8"/>
        <v>0</v>
      </c>
      <c r="CT16" s="272">
        <f t="shared" si="8"/>
        <v>0</v>
      </c>
      <c r="CU16" s="272">
        <f t="shared" si="8"/>
        <v>0</v>
      </c>
      <c r="CV16" s="272">
        <f t="shared" si="8"/>
        <v>0</v>
      </c>
      <c r="CW16" s="272">
        <f t="shared" si="8"/>
        <v>0</v>
      </c>
      <c r="CX16" s="272">
        <f t="shared" si="8"/>
        <v>0</v>
      </c>
      <c r="CY16" s="272">
        <f t="shared" si="8"/>
        <v>0</v>
      </c>
      <c r="CZ16" s="272">
        <f t="shared" si="8"/>
        <v>0</v>
      </c>
      <c r="DA16" s="272">
        <f t="shared" si="8"/>
        <v>0</v>
      </c>
      <c r="DB16" s="272">
        <f t="shared" si="8"/>
        <v>0</v>
      </c>
      <c r="DC16" s="272">
        <f t="shared" si="8"/>
        <v>0</v>
      </c>
    </row>
    <row r="17" spans="2:107" ht="15" customHeight="1" x14ac:dyDescent="0.35">
      <c r="B17" s="887"/>
      <c r="C17" s="261" t="s">
        <v>60</v>
      </c>
      <c r="D17" s="261"/>
      <c r="E17" s="261"/>
      <c r="F17" s="268" t="s">
        <v>73</v>
      </c>
      <c r="G17" s="273" t="str">
        <f>IF(COUNTA(H17:DC17)=0,"",IF(OR(LARGE(H17:DC17,1)&gt;1,SMALL(H17:DC17,1)&lt;0),"ERRO",""))</f>
        <v/>
      </c>
      <c r="H17" s="279">
        <f>IF(H8=0,0,H16/H8)</f>
        <v>0</v>
      </c>
      <c r="I17" s="279">
        <f t="shared" ref="I17:Z17" si="9">IF(I8=0,0,I16/I8)</f>
        <v>0</v>
      </c>
      <c r="J17" s="279">
        <f t="shared" si="9"/>
        <v>0</v>
      </c>
      <c r="K17" s="279">
        <f t="shared" si="9"/>
        <v>0</v>
      </c>
      <c r="L17" s="279">
        <f t="shared" si="9"/>
        <v>0</v>
      </c>
      <c r="M17" s="279">
        <f t="shared" si="9"/>
        <v>0</v>
      </c>
      <c r="N17" s="279">
        <f t="shared" si="9"/>
        <v>0</v>
      </c>
      <c r="O17" s="279">
        <f t="shared" si="9"/>
        <v>0</v>
      </c>
      <c r="P17" s="279">
        <f t="shared" si="9"/>
        <v>0</v>
      </c>
      <c r="Q17" s="279">
        <f t="shared" si="9"/>
        <v>0</v>
      </c>
      <c r="R17" s="279">
        <f t="shared" si="9"/>
        <v>0</v>
      </c>
      <c r="S17" s="279">
        <f t="shared" si="9"/>
        <v>0</v>
      </c>
      <c r="T17" s="279">
        <f t="shared" si="9"/>
        <v>0</v>
      </c>
      <c r="U17" s="279">
        <f t="shared" si="9"/>
        <v>0</v>
      </c>
      <c r="V17" s="279">
        <f t="shared" si="9"/>
        <v>0</v>
      </c>
      <c r="W17" s="279">
        <f t="shared" si="9"/>
        <v>0</v>
      </c>
      <c r="X17" s="279">
        <f t="shared" si="9"/>
        <v>0</v>
      </c>
      <c r="Y17" s="279">
        <f t="shared" si="9"/>
        <v>0</v>
      </c>
      <c r="Z17" s="279">
        <f t="shared" si="9"/>
        <v>0</v>
      </c>
      <c r="AA17" s="279">
        <f t="shared" ref="AA17:CL17" si="10">IF(AA8=0,0,AA16/AA8)</f>
        <v>0</v>
      </c>
      <c r="AB17" s="279">
        <f t="shared" si="10"/>
        <v>0</v>
      </c>
      <c r="AC17" s="279">
        <f t="shared" si="10"/>
        <v>0</v>
      </c>
      <c r="AD17" s="279">
        <f t="shared" si="10"/>
        <v>0</v>
      </c>
      <c r="AE17" s="279">
        <f t="shared" si="10"/>
        <v>0</v>
      </c>
      <c r="AF17" s="279">
        <f t="shared" si="10"/>
        <v>0</v>
      </c>
      <c r="AG17" s="279">
        <f t="shared" si="10"/>
        <v>0</v>
      </c>
      <c r="AH17" s="279">
        <f t="shared" si="10"/>
        <v>0</v>
      </c>
      <c r="AI17" s="279">
        <f t="shared" si="10"/>
        <v>0</v>
      </c>
      <c r="AJ17" s="279">
        <f t="shared" si="10"/>
        <v>0</v>
      </c>
      <c r="AK17" s="279">
        <f t="shared" si="10"/>
        <v>0</v>
      </c>
      <c r="AL17" s="279">
        <f t="shared" si="10"/>
        <v>0</v>
      </c>
      <c r="AM17" s="279">
        <f t="shared" si="10"/>
        <v>0</v>
      </c>
      <c r="AN17" s="279">
        <f t="shared" si="10"/>
        <v>0</v>
      </c>
      <c r="AO17" s="279">
        <f t="shared" si="10"/>
        <v>0</v>
      </c>
      <c r="AP17" s="279">
        <f t="shared" si="10"/>
        <v>0</v>
      </c>
      <c r="AQ17" s="279">
        <f t="shared" si="10"/>
        <v>0</v>
      </c>
      <c r="AR17" s="279">
        <f t="shared" si="10"/>
        <v>0</v>
      </c>
      <c r="AS17" s="279">
        <f t="shared" si="10"/>
        <v>0</v>
      </c>
      <c r="AT17" s="279">
        <f t="shared" si="10"/>
        <v>0</v>
      </c>
      <c r="AU17" s="279">
        <f t="shared" si="10"/>
        <v>0</v>
      </c>
      <c r="AV17" s="279">
        <f t="shared" si="10"/>
        <v>0</v>
      </c>
      <c r="AW17" s="279">
        <f t="shared" si="10"/>
        <v>0</v>
      </c>
      <c r="AX17" s="279">
        <f t="shared" si="10"/>
        <v>0</v>
      </c>
      <c r="AY17" s="279">
        <f t="shared" si="10"/>
        <v>0</v>
      </c>
      <c r="AZ17" s="279">
        <f t="shared" si="10"/>
        <v>0</v>
      </c>
      <c r="BA17" s="279">
        <f t="shared" si="10"/>
        <v>0</v>
      </c>
      <c r="BB17" s="279">
        <f t="shared" si="10"/>
        <v>0</v>
      </c>
      <c r="BC17" s="279">
        <f t="shared" si="10"/>
        <v>0</v>
      </c>
      <c r="BD17" s="279">
        <f t="shared" si="10"/>
        <v>0</v>
      </c>
      <c r="BE17" s="279">
        <f t="shared" si="10"/>
        <v>0</v>
      </c>
      <c r="BF17" s="279">
        <f t="shared" si="10"/>
        <v>0</v>
      </c>
      <c r="BG17" s="279">
        <f t="shared" si="10"/>
        <v>0</v>
      </c>
      <c r="BH17" s="279">
        <f t="shared" si="10"/>
        <v>0</v>
      </c>
      <c r="BI17" s="279">
        <f t="shared" si="10"/>
        <v>0</v>
      </c>
      <c r="BJ17" s="279">
        <f t="shared" si="10"/>
        <v>0</v>
      </c>
      <c r="BK17" s="279">
        <f t="shared" si="10"/>
        <v>0</v>
      </c>
      <c r="BL17" s="279">
        <f t="shared" si="10"/>
        <v>0</v>
      </c>
      <c r="BM17" s="279">
        <f t="shared" si="10"/>
        <v>0</v>
      </c>
      <c r="BN17" s="279">
        <f t="shared" si="10"/>
        <v>0</v>
      </c>
      <c r="BO17" s="279">
        <f t="shared" si="10"/>
        <v>0</v>
      </c>
      <c r="BP17" s="279">
        <f t="shared" si="10"/>
        <v>0</v>
      </c>
      <c r="BQ17" s="279">
        <f t="shared" si="10"/>
        <v>0</v>
      </c>
      <c r="BR17" s="279">
        <f t="shared" si="10"/>
        <v>0</v>
      </c>
      <c r="BS17" s="279">
        <f t="shared" si="10"/>
        <v>0</v>
      </c>
      <c r="BT17" s="279">
        <f t="shared" si="10"/>
        <v>0</v>
      </c>
      <c r="BU17" s="279">
        <f t="shared" si="10"/>
        <v>0</v>
      </c>
      <c r="BV17" s="279">
        <f t="shared" si="10"/>
        <v>0</v>
      </c>
      <c r="BW17" s="279">
        <f t="shared" si="10"/>
        <v>0</v>
      </c>
      <c r="BX17" s="279">
        <f t="shared" si="10"/>
        <v>0</v>
      </c>
      <c r="BY17" s="279">
        <f t="shared" si="10"/>
        <v>0</v>
      </c>
      <c r="BZ17" s="279">
        <f t="shared" si="10"/>
        <v>0</v>
      </c>
      <c r="CA17" s="279">
        <f t="shared" si="10"/>
        <v>0</v>
      </c>
      <c r="CB17" s="279">
        <f t="shared" si="10"/>
        <v>0</v>
      </c>
      <c r="CC17" s="279">
        <f t="shared" si="10"/>
        <v>0</v>
      </c>
      <c r="CD17" s="279">
        <f t="shared" si="10"/>
        <v>0</v>
      </c>
      <c r="CE17" s="279">
        <f t="shared" si="10"/>
        <v>0</v>
      </c>
      <c r="CF17" s="279">
        <f t="shared" si="10"/>
        <v>0</v>
      </c>
      <c r="CG17" s="279">
        <f t="shared" si="10"/>
        <v>0</v>
      </c>
      <c r="CH17" s="279">
        <f t="shared" si="10"/>
        <v>0</v>
      </c>
      <c r="CI17" s="279">
        <f t="shared" si="10"/>
        <v>0</v>
      </c>
      <c r="CJ17" s="279">
        <f t="shared" si="10"/>
        <v>0</v>
      </c>
      <c r="CK17" s="279">
        <f t="shared" si="10"/>
        <v>0</v>
      </c>
      <c r="CL17" s="279">
        <f t="shared" si="10"/>
        <v>0</v>
      </c>
      <c r="CM17" s="279">
        <f t="shared" ref="CM17:DC17" si="11">IF(CM8=0,0,CM16/CM8)</f>
        <v>0</v>
      </c>
      <c r="CN17" s="279">
        <f t="shared" si="11"/>
        <v>0</v>
      </c>
      <c r="CO17" s="279">
        <f t="shared" si="11"/>
        <v>0</v>
      </c>
      <c r="CP17" s="279">
        <f t="shared" si="11"/>
        <v>0</v>
      </c>
      <c r="CQ17" s="279">
        <f t="shared" si="11"/>
        <v>0</v>
      </c>
      <c r="CR17" s="279">
        <f t="shared" si="11"/>
        <v>0</v>
      </c>
      <c r="CS17" s="279">
        <f t="shared" si="11"/>
        <v>0</v>
      </c>
      <c r="CT17" s="279">
        <f t="shared" si="11"/>
        <v>0</v>
      </c>
      <c r="CU17" s="279">
        <f t="shared" si="11"/>
        <v>0</v>
      </c>
      <c r="CV17" s="279">
        <f t="shared" si="11"/>
        <v>0</v>
      </c>
      <c r="CW17" s="279">
        <f t="shared" si="11"/>
        <v>0</v>
      </c>
      <c r="CX17" s="279">
        <f t="shared" si="11"/>
        <v>0</v>
      </c>
      <c r="CY17" s="279">
        <f t="shared" si="11"/>
        <v>0</v>
      </c>
      <c r="CZ17" s="279">
        <f t="shared" si="11"/>
        <v>0</v>
      </c>
      <c r="DA17" s="279">
        <f t="shared" si="11"/>
        <v>0</v>
      </c>
      <c r="DB17" s="279">
        <f t="shared" si="11"/>
        <v>0</v>
      </c>
      <c r="DC17" s="279">
        <f t="shared" si="11"/>
        <v>0</v>
      </c>
    </row>
    <row r="18" spans="2:107" ht="15" customHeight="1" x14ac:dyDescent="0.35">
      <c r="B18" s="256">
        <v>8</v>
      </c>
      <c r="C18" s="261" t="s">
        <v>61</v>
      </c>
      <c r="D18" s="261"/>
      <c r="E18" s="267" t="s">
        <v>4</v>
      </c>
      <c r="F18" s="268" t="s">
        <v>1061</v>
      </c>
      <c r="G18" s="280">
        <f>SUM(H18:DC18)</f>
        <v>0</v>
      </c>
      <c r="H18" s="278">
        <f>(H8*H9*H12)/1000</f>
        <v>0</v>
      </c>
      <c r="I18" s="278">
        <f t="shared" ref="I18:Z18" si="12">(I8*I9*I12)/1000</f>
        <v>0</v>
      </c>
      <c r="J18" s="278">
        <f t="shared" si="12"/>
        <v>0</v>
      </c>
      <c r="K18" s="278">
        <f t="shared" si="12"/>
        <v>0</v>
      </c>
      <c r="L18" s="278">
        <f t="shared" si="12"/>
        <v>0</v>
      </c>
      <c r="M18" s="278">
        <f t="shared" si="12"/>
        <v>0</v>
      </c>
      <c r="N18" s="278">
        <f t="shared" si="12"/>
        <v>0</v>
      </c>
      <c r="O18" s="278">
        <f t="shared" si="12"/>
        <v>0</v>
      </c>
      <c r="P18" s="278">
        <f t="shared" si="12"/>
        <v>0</v>
      </c>
      <c r="Q18" s="278">
        <f t="shared" si="12"/>
        <v>0</v>
      </c>
      <c r="R18" s="278">
        <f t="shared" si="12"/>
        <v>0</v>
      </c>
      <c r="S18" s="278">
        <f t="shared" si="12"/>
        <v>0</v>
      </c>
      <c r="T18" s="278">
        <f t="shared" si="12"/>
        <v>0</v>
      </c>
      <c r="U18" s="278">
        <f t="shared" si="12"/>
        <v>0</v>
      </c>
      <c r="V18" s="278">
        <f t="shared" si="12"/>
        <v>0</v>
      </c>
      <c r="W18" s="278">
        <f t="shared" si="12"/>
        <v>0</v>
      </c>
      <c r="X18" s="278">
        <f t="shared" si="12"/>
        <v>0</v>
      </c>
      <c r="Y18" s="278">
        <f t="shared" si="12"/>
        <v>0</v>
      </c>
      <c r="Z18" s="278">
        <f t="shared" si="12"/>
        <v>0</v>
      </c>
      <c r="AA18" s="278">
        <f t="shared" ref="AA18:CL18" si="13">(AA8*AA9*AA12)/1000</f>
        <v>0</v>
      </c>
      <c r="AB18" s="278">
        <f t="shared" si="13"/>
        <v>0</v>
      </c>
      <c r="AC18" s="278">
        <f t="shared" si="13"/>
        <v>0</v>
      </c>
      <c r="AD18" s="278">
        <f t="shared" si="13"/>
        <v>0</v>
      </c>
      <c r="AE18" s="278">
        <f t="shared" si="13"/>
        <v>0</v>
      </c>
      <c r="AF18" s="278">
        <f t="shared" si="13"/>
        <v>0</v>
      </c>
      <c r="AG18" s="278">
        <f t="shared" si="13"/>
        <v>0</v>
      </c>
      <c r="AH18" s="278">
        <f t="shared" si="13"/>
        <v>0</v>
      </c>
      <c r="AI18" s="278">
        <f t="shared" si="13"/>
        <v>0</v>
      </c>
      <c r="AJ18" s="278">
        <f t="shared" si="13"/>
        <v>0</v>
      </c>
      <c r="AK18" s="278">
        <f t="shared" si="13"/>
        <v>0</v>
      </c>
      <c r="AL18" s="278">
        <f t="shared" si="13"/>
        <v>0</v>
      </c>
      <c r="AM18" s="278">
        <f t="shared" si="13"/>
        <v>0</v>
      </c>
      <c r="AN18" s="278">
        <f t="shared" si="13"/>
        <v>0</v>
      </c>
      <c r="AO18" s="278">
        <f t="shared" si="13"/>
        <v>0</v>
      </c>
      <c r="AP18" s="278">
        <f t="shared" si="13"/>
        <v>0</v>
      </c>
      <c r="AQ18" s="278">
        <f t="shared" si="13"/>
        <v>0</v>
      </c>
      <c r="AR18" s="278">
        <f t="shared" si="13"/>
        <v>0</v>
      </c>
      <c r="AS18" s="278">
        <f t="shared" si="13"/>
        <v>0</v>
      </c>
      <c r="AT18" s="278">
        <f t="shared" si="13"/>
        <v>0</v>
      </c>
      <c r="AU18" s="278">
        <f t="shared" si="13"/>
        <v>0</v>
      </c>
      <c r="AV18" s="278">
        <f t="shared" si="13"/>
        <v>0</v>
      </c>
      <c r="AW18" s="278">
        <f t="shared" si="13"/>
        <v>0</v>
      </c>
      <c r="AX18" s="278">
        <f t="shared" si="13"/>
        <v>0</v>
      </c>
      <c r="AY18" s="278">
        <f t="shared" si="13"/>
        <v>0</v>
      </c>
      <c r="AZ18" s="278">
        <f t="shared" si="13"/>
        <v>0</v>
      </c>
      <c r="BA18" s="278">
        <f t="shared" si="13"/>
        <v>0</v>
      </c>
      <c r="BB18" s="278">
        <f t="shared" si="13"/>
        <v>0</v>
      </c>
      <c r="BC18" s="278">
        <f t="shared" si="13"/>
        <v>0</v>
      </c>
      <c r="BD18" s="278">
        <f t="shared" si="13"/>
        <v>0</v>
      </c>
      <c r="BE18" s="278">
        <f t="shared" si="13"/>
        <v>0</v>
      </c>
      <c r="BF18" s="278">
        <f t="shared" si="13"/>
        <v>0</v>
      </c>
      <c r="BG18" s="278">
        <f t="shared" si="13"/>
        <v>0</v>
      </c>
      <c r="BH18" s="278">
        <f t="shared" si="13"/>
        <v>0</v>
      </c>
      <c r="BI18" s="278">
        <f t="shared" si="13"/>
        <v>0</v>
      </c>
      <c r="BJ18" s="278">
        <f t="shared" si="13"/>
        <v>0</v>
      </c>
      <c r="BK18" s="278">
        <f t="shared" si="13"/>
        <v>0</v>
      </c>
      <c r="BL18" s="278">
        <f t="shared" si="13"/>
        <v>0</v>
      </c>
      <c r="BM18" s="278">
        <f t="shared" si="13"/>
        <v>0</v>
      </c>
      <c r="BN18" s="278">
        <f t="shared" si="13"/>
        <v>0</v>
      </c>
      <c r="BO18" s="278">
        <f t="shared" si="13"/>
        <v>0</v>
      </c>
      <c r="BP18" s="278">
        <f t="shared" si="13"/>
        <v>0</v>
      </c>
      <c r="BQ18" s="278">
        <f t="shared" si="13"/>
        <v>0</v>
      </c>
      <c r="BR18" s="278">
        <f t="shared" si="13"/>
        <v>0</v>
      </c>
      <c r="BS18" s="278">
        <f t="shared" si="13"/>
        <v>0</v>
      </c>
      <c r="BT18" s="278">
        <f t="shared" si="13"/>
        <v>0</v>
      </c>
      <c r="BU18" s="278">
        <f t="shared" si="13"/>
        <v>0</v>
      </c>
      <c r="BV18" s="278">
        <f t="shared" si="13"/>
        <v>0</v>
      </c>
      <c r="BW18" s="278">
        <f t="shared" si="13"/>
        <v>0</v>
      </c>
      <c r="BX18" s="278">
        <f t="shared" si="13"/>
        <v>0</v>
      </c>
      <c r="BY18" s="278">
        <f t="shared" si="13"/>
        <v>0</v>
      </c>
      <c r="BZ18" s="278">
        <f t="shared" si="13"/>
        <v>0</v>
      </c>
      <c r="CA18" s="278">
        <f t="shared" si="13"/>
        <v>0</v>
      </c>
      <c r="CB18" s="278">
        <f t="shared" si="13"/>
        <v>0</v>
      </c>
      <c r="CC18" s="278">
        <f t="shared" si="13"/>
        <v>0</v>
      </c>
      <c r="CD18" s="278">
        <f t="shared" si="13"/>
        <v>0</v>
      </c>
      <c r="CE18" s="278">
        <f t="shared" si="13"/>
        <v>0</v>
      </c>
      <c r="CF18" s="278">
        <f t="shared" si="13"/>
        <v>0</v>
      </c>
      <c r="CG18" s="278">
        <f t="shared" si="13"/>
        <v>0</v>
      </c>
      <c r="CH18" s="278">
        <f t="shared" si="13"/>
        <v>0</v>
      </c>
      <c r="CI18" s="278">
        <f t="shared" si="13"/>
        <v>0</v>
      </c>
      <c r="CJ18" s="278">
        <f t="shared" si="13"/>
        <v>0</v>
      </c>
      <c r="CK18" s="278">
        <f t="shared" si="13"/>
        <v>0</v>
      </c>
      <c r="CL18" s="278">
        <f t="shared" si="13"/>
        <v>0</v>
      </c>
      <c r="CM18" s="278">
        <f t="shared" ref="CM18:DC18" si="14">(CM8*CM9*CM12)/1000</f>
        <v>0</v>
      </c>
      <c r="CN18" s="278">
        <f t="shared" si="14"/>
        <v>0</v>
      </c>
      <c r="CO18" s="278">
        <f t="shared" si="14"/>
        <v>0</v>
      </c>
      <c r="CP18" s="278">
        <f t="shared" si="14"/>
        <v>0</v>
      </c>
      <c r="CQ18" s="278">
        <f t="shared" si="14"/>
        <v>0</v>
      </c>
      <c r="CR18" s="278">
        <f t="shared" si="14"/>
        <v>0</v>
      </c>
      <c r="CS18" s="278">
        <f t="shared" si="14"/>
        <v>0</v>
      </c>
      <c r="CT18" s="278">
        <f t="shared" si="14"/>
        <v>0</v>
      </c>
      <c r="CU18" s="278">
        <f t="shared" si="14"/>
        <v>0</v>
      </c>
      <c r="CV18" s="278">
        <f t="shared" si="14"/>
        <v>0</v>
      </c>
      <c r="CW18" s="278">
        <f t="shared" si="14"/>
        <v>0</v>
      </c>
      <c r="CX18" s="278">
        <f t="shared" si="14"/>
        <v>0</v>
      </c>
      <c r="CY18" s="278">
        <f t="shared" si="14"/>
        <v>0</v>
      </c>
      <c r="CZ18" s="278">
        <f t="shared" si="14"/>
        <v>0</v>
      </c>
      <c r="DA18" s="278">
        <f t="shared" si="14"/>
        <v>0</v>
      </c>
      <c r="DB18" s="278">
        <f t="shared" si="14"/>
        <v>0</v>
      </c>
      <c r="DC18" s="278">
        <f t="shared" si="14"/>
        <v>0</v>
      </c>
    </row>
    <row r="19" spans="2:107" ht="15" customHeight="1" x14ac:dyDescent="0.35">
      <c r="B19" s="256">
        <v>9</v>
      </c>
      <c r="C19" s="261" t="s">
        <v>62</v>
      </c>
      <c r="D19" s="261"/>
      <c r="E19" s="262" t="s">
        <v>5</v>
      </c>
      <c r="F19" s="268" t="s">
        <v>874</v>
      </c>
      <c r="G19" s="281">
        <f>SUM(H19:DC19)</f>
        <v>0</v>
      </c>
      <c r="H19" s="282">
        <f>H8*H9*H17</f>
        <v>0</v>
      </c>
      <c r="I19" s="282">
        <f t="shared" ref="I19:Z19" si="15">I8*I9*I17</f>
        <v>0</v>
      </c>
      <c r="J19" s="282">
        <f t="shared" si="15"/>
        <v>0</v>
      </c>
      <c r="K19" s="282">
        <f t="shared" si="15"/>
        <v>0</v>
      </c>
      <c r="L19" s="282">
        <f t="shared" si="15"/>
        <v>0</v>
      </c>
      <c r="M19" s="282">
        <f t="shared" si="15"/>
        <v>0</v>
      </c>
      <c r="N19" s="282">
        <f t="shared" si="15"/>
        <v>0</v>
      </c>
      <c r="O19" s="282">
        <f t="shared" si="15"/>
        <v>0</v>
      </c>
      <c r="P19" s="282">
        <f t="shared" si="15"/>
        <v>0</v>
      </c>
      <c r="Q19" s="282">
        <f t="shared" si="15"/>
        <v>0</v>
      </c>
      <c r="R19" s="282">
        <f t="shared" si="15"/>
        <v>0</v>
      </c>
      <c r="S19" s="282">
        <f t="shared" si="15"/>
        <v>0</v>
      </c>
      <c r="T19" s="282">
        <f t="shared" si="15"/>
        <v>0</v>
      </c>
      <c r="U19" s="282">
        <f t="shared" si="15"/>
        <v>0</v>
      </c>
      <c r="V19" s="282">
        <f t="shared" si="15"/>
        <v>0</v>
      </c>
      <c r="W19" s="282">
        <f t="shared" si="15"/>
        <v>0</v>
      </c>
      <c r="X19" s="282">
        <f t="shared" si="15"/>
        <v>0</v>
      </c>
      <c r="Y19" s="282">
        <f t="shared" si="15"/>
        <v>0</v>
      </c>
      <c r="Z19" s="282">
        <f t="shared" si="15"/>
        <v>0</v>
      </c>
      <c r="AA19" s="282">
        <f t="shared" ref="AA19:CL19" si="16">AA8*AA9*AA17</f>
        <v>0</v>
      </c>
      <c r="AB19" s="282">
        <f t="shared" si="16"/>
        <v>0</v>
      </c>
      <c r="AC19" s="282">
        <f t="shared" si="16"/>
        <v>0</v>
      </c>
      <c r="AD19" s="282">
        <f t="shared" si="16"/>
        <v>0</v>
      </c>
      <c r="AE19" s="282">
        <f t="shared" si="16"/>
        <v>0</v>
      </c>
      <c r="AF19" s="282">
        <f t="shared" si="16"/>
        <v>0</v>
      </c>
      <c r="AG19" s="282">
        <f t="shared" si="16"/>
        <v>0</v>
      </c>
      <c r="AH19" s="282">
        <f t="shared" si="16"/>
        <v>0</v>
      </c>
      <c r="AI19" s="282">
        <f t="shared" si="16"/>
        <v>0</v>
      </c>
      <c r="AJ19" s="282">
        <f t="shared" si="16"/>
        <v>0</v>
      </c>
      <c r="AK19" s="282">
        <f t="shared" si="16"/>
        <v>0</v>
      </c>
      <c r="AL19" s="282">
        <f t="shared" si="16"/>
        <v>0</v>
      </c>
      <c r="AM19" s="282">
        <f t="shared" si="16"/>
        <v>0</v>
      </c>
      <c r="AN19" s="282">
        <f t="shared" si="16"/>
        <v>0</v>
      </c>
      <c r="AO19" s="282">
        <f t="shared" si="16"/>
        <v>0</v>
      </c>
      <c r="AP19" s="282">
        <f t="shared" si="16"/>
        <v>0</v>
      </c>
      <c r="AQ19" s="282">
        <f t="shared" si="16"/>
        <v>0</v>
      </c>
      <c r="AR19" s="282">
        <f t="shared" si="16"/>
        <v>0</v>
      </c>
      <c r="AS19" s="282">
        <f t="shared" si="16"/>
        <v>0</v>
      </c>
      <c r="AT19" s="282">
        <f t="shared" si="16"/>
        <v>0</v>
      </c>
      <c r="AU19" s="282">
        <f t="shared" si="16"/>
        <v>0</v>
      </c>
      <c r="AV19" s="282">
        <f t="shared" si="16"/>
        <v>0</v>
      </c>
      <c r="AW19" s="282">
        <f t="shared" si="16"/>
        <v>0</v>
      </c>
      <c r="AX19" s="282">
        <f t="shared" si="16"/>
        <v>0</v>
      </c>
      <c r="AY19" s="282">
        <f t="shared" si="16"/>
        <v>0</v>
      </c>
      <c r="AZ19" s="282">
        <f t="shared" si="16"/>
        <v>0</v>
      </c>
      <c r="BA19" s="282">
        <f t="shared" si="16"/>
        <v>0</v>
      </c>
      <c r="BB19" s="282">
        <f t="shared" si="16"/>
        <v>0</v>
      </c>
      <c r="BC19" s="282">
        <f t="shared" si="16"/>
        <v>0</v>
      </c>
      <c r="BD19" s="282">
        <f t="shared" si="16"/>
        <v>0</v>
      </c>
      <c r="BE19" s="282">
        <f t="shared" si="16"/>
        <v>0</v>
      </c>
      <c r="BF19" s="282">
        <f t="shared" si="16"/>
        <v>0</v>
      </c>
      <c r="BG19" s="282">
        <f t="shared" si="16"/>
        <v>0</v>
      </c>
      <c r="BH19" s="282">
        <f t="shared" si="16"/>
        <v>0</v>
      </c>
      <c r="BI19" s="282">
        <f t="shared" si="16"/>
        <v>0</v>
      </c>
      <c r="BJ19" s="282">
        <f t="shared" si="16"/>
        <v>0</v>
      </c>
      <c r="BK19" s="282">
        <f t="shared" si="16"/>
        <v>0</v>
      </c>
      <c r="BL19" s="282">
        <f t="shared" si="16"/>
        <v>0</v>
      </c>
      <c r="BM19" s="282">
        <f t="shared" si="16"/>
        <v>0</v>
      </c>
      <c r="BN19" s="282">
        <f t="shared" si="16"/>
        <v>0</v>
      </c>
      <c r="BO19" s="282">
        <f t="shared" si="16"/>
        <v>0</v>
      </c>
      <c r="BP19" s="282">
        <f t="shared" si="16"/>
        <v>0</v>
      </c>
      <c r="BQ19" s="282">
        <f t="shared" si="16"/>
        <v>0</v>
      </c>
      <c r="BR19" s="282">
        <f t="shared" si="16"/>
        <v>0</v>
      </c>
      <c r="BS19" s="282">
        <f t="shared" si="16"/>
        <v>0</v>
      </c>
      <c r="BT19" s="282">
        <f t="shared" si="16"/>
        <v>0</v>
      </c>
      <c r="BU19" s="282">
        <f t="shared" si="16"/>
        <v>0</v>
      </c>
      <c r="BV19" s="282">
        <f t="shared" si="16"/>
        <v>0</v>
      </c>
      <c r="BW19" s="282">
        <f t="shared" si="16"/>
        <v>0</v>
      </c>
      <c r="BX19" s="282">
        <f t="shared" si="16"/>
        <v>0</v>
      </c>
      <c r="BY19" s="282">
        <f t="shared" si="16"/>
        <v>0</v>
      </c>
      <c r="BZ19" s="282">
        <f t="shared" si="16"/>
        <v>0</v>
      </c>
      <c r="CA19" s="282">
        <f t="shared" si="16"/>
        <v>0</v>
      </c>
      <c r="CB19" s="282">
        <f t="shared" si="16"/>
        <v>0</v>
      </c>
      <c r="CC19" s="282">
        <f t="shared" si="16"/>
        <v>0</v>
      </c>
      <c r="CD19" s="282">
        <f t="shared" si="16"/>
        <v>0</v>
      </c>
      <c r="CE19" s="282">
        <f t="shared" si="16"/>
        <v>0</v>
      </c>
      <c r="CF19" s="282">
        <f t="shared" si="16"/>
        <v>0</v>
      </c>
      <c r="CG19" s="282">
        <f t="shared" si="16"/>
        <v>0</v>
      </c>
      <c r="CH19" s="282">
        <f t="shared" si="16"/>
        <v>0</v>
      </c>
      <c r="CI19" s="282">
        <f t="shared" si="16"/>
        <v>0</v>
      </c>
      <c r="CJ19" s="282">
        <f t="shared" si="16"/>
        <v>0</v>
      </c>
      <c r="CK19" s="282">
        <f t="shared" si="16"/>
        <v>0</v>
      </c>
      <c r="CL19" s="282">
        <f t="shared" si="16"/>
        <v>0</v>
      </c>
      <c r="CM19" s="282">
        <f t="shared" ref="CM19:DC19" si="17">CM8*CM9*CM17</f>
        <v>0</v>
      </c>
      <c r="CN19" s="282">
        <f t="shared" si="17"/>
        <v>0</v>
      </c>
      <c r="CO19" s="282">
        <f t="shared" si="17"/>
        <v>0</v>
      </c>
      <c r="CP19" s="282">
        <f t="shared" si="17"/>
        <v>0</v>
      </c>
      <c r="CQ19" s="282">
        <f t="shared" si="17"/>
        <v>0</v>
      </c>
      <c r="CR19" s="282">
        <f t="shared" si="17"/>
        <v>0</v>
      </c>
      <c r="CS19" s="282">
        <f t="shared" si="17"/>
        <v>0</v>
      </c>
      <c r="CT19" s="282">
        <f t="shared" si="17"/>
        <v>0</v>
      </c>
      <c r="CU19" s="282">
        <f t="shared" si="17"/>
        <v>0</v>
      </c>
      <c r="CV19" s="282">
        <f t="shared" si="17"/>
        <v>0</v>
      </c>
      <c r="CW19" s="282">
        <f t="shared" si="17"/>
        <v>0</v>
      </c>
      <c r="CX19" s="282">
        <f t="shared" si="17"/>
        <v>0</v>
      </c>
      <c r="CY19" s="282">
        <f t="shared" si="17"/>
        <v>0</v>
      </c>
      <c r="CZ19" s="282">
        <f t="shared" si="17"/>
        <v>0</v>
      </c>
      <c r="DA19" s="282">
        <f t="shared" si="17"/>
        <v>0</v>
      </c>
      <c r="DB19" s="282">
        <f t="shared" si="17"/>
        <v>0</v>
      </c>
      <c r="DC19" s="282">
        <f t="shared" si="17"/>
        <v>0</v>
      </c>
    </row>
    <row r="21" spans="2:107" ht="15" customHeight="1" x14ac:dyDescent="0.35">
      <c r="B21" s="766" t="s">
        <v>984</v>
      </c>
      <c r="C21" s="767"/>
      <c r="D21" s="767"/>
      <c r="E21" s="767"/>
      <c r="F21" s="768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  <c r="AX21" s="255"/>
      <c r="AY21" s="255"/>
      <c r="AZ21" s="255"/>
      <c r="BA21" s="255"/>
      <c r="BB21" s="255"/>
      <c r="BC21" s="255"/>
      <c r="BD21" s="255"/>
      <c r="BE21" s="255"/>
      <c r="BF21" s="255"/>
      <c r="BG21" s="255"/>
      <c r="BH21" s="255"/>
      <c r="BI21" s="255"/>
      <c r="BJ21" s="255"/>
      <c r="BK21" s="255"/>
      <c r="BL21" s="255"/>
      <c r="BM21" s="255"/>
      <c r="BN21" s="255"/>
      <c r="BO21" s="255"/>
      <c r="BP21" s="255"/>
      <c r="BQ21" s="255"/>
      <c r="BR21" s="255"/>
      <c r="BS21" s="255"/>
      <c r="BT21" s="255"/>
      <c r="BU21" s="255"/>
      <c r="BV21" s="255"/>
      <c r="BW21" s="255"/>
      <c r="BX21" s="255"/>
      <c r="BY21" s="255"/>
      <c r="BZ21" s="255"/>
      <c r="CA21" s="255"/>
      <c r="CB21" s="255"/>
      <c r="CC21" s="255"/>
      <c r="CD21" s="255"/>
      <c r="CE21" s="255"/>
      <c r="CF21" s="255"/>
      <c r="CG21" s="255"/>
      <c r="CH21" s="255"/>
      <c r="CI21" s="255"/>
      <c r="CJ21" s="255"/>
      <c r="CK21" s="255"/>
      <c r="CL21" s="255"/>
      <c r="CM21" s="255"/>
      <c r="CN21" s="255"/>
      <c r="CO21" s="255"/>
      <c r="CP21" s="255"/>
      <c r="CQ21" s="255"/>
      <c r="CR21" s="255"/>
      <c r="CS21" s="255"/>
      <c r="CT21" s="255"/>
      <c r="CU21" s="255"/>
      <c r="CV21" s="255"/>
      <c r="CW21" s="255"/>
      <c r="CX21" s="255"/>
      <c r="CY21" s="255"/>
      <c r="CZ21" s="255"/>
      <c r="DA21" s="255"/>
      <c r="DB21" s="255"/>
      <c r="DC21" s="255"/>
    </row>
    <row r="22" spans="2:107" s="110" customFormat="1" ht="15" customHeight="1" x14ac:dyDescent="0.35">
      <c r="B22" s="256"/>
      <c r="C22" s="257"/>
      <c r="D22" s="257"/>
      <c r="E22" s="257"/>
      <c r="F22" s="258"/>
      <c r="G22" s="259" t="s">
        <v>51</v>
      </c>
      <c r="H22" s="260" t="s">
        <v>711</v>
      </c>
      <c r="I22" s="260" t="s">
        <v>712</v>
      </c>
      <c r="J22" s="260" t="s">
        <v>713</v>
      </c>
      <c r="K22" s="260" t="s">
        <v>714</v>
      </c>
      <c r="L22" s="260" t="s">
        <v>715</v>
      </c>
      <c r="M22" s="260" t="s">
        <v>716</v>
      </c>
      <c r="N22" s="260" t="s">
        <v>717</v>
      </c>
      <c r="O22" s="260" t="s">
        <v>718</v>
      </c>
      <c r="P22" s="260" t="s">
        <v>719</v>
      </c>
      <c r="Q22" s="260" t="s">
        <v>720</v>
      </c>
      <c r="R22" s="260" t="s">
        <v>721</v>
      </c>
      <c r="S22" s="260" t="s">
        <v>722</v>
      </c>
      <c r="T22" s="260" t="s">
        <v>723</v>
      </c>
      <c r="U22" s="260" t="s">
        <v>724</v>
      </c>
      <c r="V22" s="260" t="s">
        <v>725</v>
      </c>
      <c r="W22" s="260" t="s">
        <v>726</v>
      </c>
      <c r="X22" s="260" t="s">
        <v>727</v>
      </c>
      <c r="Y22" s="260" t="s">
        <v>728</v>
      </c>
      <c r="Z22" s="260" t="s">
        <v>729</v>
      </c>
      <c r="AA22" s="260" t="s">
        <v>730</v>
      </c>
      <c r="AB22" s="260" t="s">
        <v>1693</v>
      </c>
      <c r="AC22" s="260" t="s">
        <v>1694</v>
      </c>
      <c r="AD22" s="260" t="s">
        <v>1695</v>
      </c>
      <c r="AE22" s="260" t="s">
        <v>1696</v>
      </c>
      <c r="AF22" s="260" t="s">
        <v>1697</v>
      </c>
      <c r="AG22" s="260" t="s">
        <v>1698</v>
      </c>
      <c r="AH22" s="260" t="s">
        <v>1699</v>
      </c>
      <c r="AI22" s="260" t="s">
        <v>1700</v>
      </c>
      <c r="AJ22" s="260" t="s">
        <v>1701</v>
      </c>
      <c r="AK22" s="260" t="s">
        <v>1702</v>
      </c>
      <c r="AL22" s="260" t="s">
        <v>1703</v>
      </c>
      <c r="AM22" s="260" t="s">
        <v>1704</v>
      </c>
      <c r="AN22" s="260" t="s">
        <v>1705</v>
      </c>
      <c r="AO22" s="260" t="s">
        <v>1706</v>
      </c>
      <c r="AP22" s="260" t="s">
        <v>1707</v>
      </c>
      <c r="AQ22" s="260" t="s">
        <v>1708</v>
      </c>
      <c r="AR22" s="260" t="s">
        <v>1709</v>
      </c>
      <c r="AS22" s="260" t="s">
        <v>1710</v>
      </c>
      <c r="AT22" s="260" t="s">
        <v>1711</v>
      </c>
      <c r="AU22" s="260" t="s">
        <v>1712</v>
      </c>
      <c r="AV22" s="260" t="s">
        <v>1713</v>
      </c>
      <c r="AW22" s="260" t="s">
        <v>1714</v>
      </c>
      <c r="AX22" s="260" t="s">
        <v>1715</v>
      </c>
      <c r="AY22" s="260" t="s">
        <v>1716</v>
      </c>
      <c r="AZ22" s="260" t="s">
        <v>1717</v>
      </c>
      <c r="BA22" s="260" t="s">
        <v>1718</v>
      </c>
      <c r="BB22" s="260" t="s">
        <v>1719</v>
      </c>
      <c r="BC22" s="260" t="s">
        <v>1720</v>
      </c>
      <c r="BD22" s="260" t="s">
        <v>1721</v>
      </c>
      <c r="BE22" s="260" t="s">
        <v>1722</v>
      </c>
      <c r="BF22" s="260" t="s">
        <v>1723</v>
      </c>
      <c r="BG22" s="260" t="s">
        <v>1724</v>
      </c>
      <c r="BH22" s="260" t="s">
        <v>1725</v>
      </c>
      <c r="BI22" s="260" t="s">
        <v>1726</v>
      </c>
      <c r="BJ22" s="260" t="s">
        <v>1727</v>
      </c>
      <c r="BK22" s="260" t="s">
        <v>1728</v>
      </c>
      <c r="BL22" s="260" t="s">
        <v>1729</v>
      </c>
      <c r="BM22" s="260" t="s">
        <v>1730</v>
      </c>
      <c r="BN22" s="260" t="s">
        <v>1731</v>
      </c>
      <c r="BO22" s="260" t="s">
        <v>1732</v>
      </c>
      <c r="BP22" s="260" t="s">
        <v>1733</v>
      </c>
      <c r="BQ22" s="260" t="s">
        <v>1734</v>
      </c>
      <c r="BR22" s="260" t="s">
        <v>1735</v>
      </c>
      <c r="BS22" s="260" t="s">
        <v>1736</v>
      </c>
      <c r="BT22" s="260" t="s">
        <v>1737</v>
      </c>
      <c r="BU22" s="260" t="s">
        <v>1738</v>
      </c>
      <c r="BV22" s="260" t="s">
        <v>1739</v>
      </c>
      <c r="BW22" s="260" t="s">
        <v>1740</v>
      </c>
      <c r="BX22" s="260" t="s">
        <v>1741</v>
      </c>
      <c r="BY22" s="260" t="s">
        <v>1742</v>
      </c>
      <c r="BZ22" s="260" t="s">
        <v>1743</v>
      </c>
      <c r="CA22" s="260" t="s">
        <v>1744</v>
      </c>
      <c r="CB22" s="260" t="s">
        <v>1745</v>
      </c>
      <c r="CC22" s="260" t="s">
        <v>1746</v>
      </c>
      <c r="CD22" s="260" t="s">
        <v>1747</v>
      </c>
      <c r="CE22" s="260" t="s">
        <v>1748</v>
      </c>
      <c r="CF22" s="260" t="s">
        <v>1749</v>
      </c>
      <c r="CG22" s="260" t="s">
        <v>1750</v>
      </c>
      <c r="CH22" s="260" t="s">
        <v>1751</v>
      </c>
      <c r="CI22" s="260" t="s">
        <v>1752</v>
      </c>
      <c r="CJ22" s="260" t="s">
        <v>1753</v>
      </c>
      <c r="CK22" s="260" t="s">
        <v>1754</v>
      </c>
      <c r="CL22" s="260" t="s">
        <v>1755</v>
      </c>
      <c r="CM22" s="260" t="s">
        <v>1756</v>
      </c>
      <c r="CN22" s="260" t="s">
        <v>1757</v>
      </c>
      <c r="CO22" s="260" t="s">
        <v>1758</v>
      </c>
      <c r="CP22" s="260" t="s">
        <v>1759</v>
      </c>
      <c r="CQ22" s="260" t="s">
        <v>1760</v>
      </c>
      <c r="CR22" s="260" t="s">
        <v>1761</v>
      </c>
      <c r="CS22" s="260" t="s">
        <v>1762</v>
      </c>
      <c r="CT22" s="260" t="s">
        <v>1763</v>
      </c>
      <c r="CU22" s="260" t="s">
        <v>1764</v>
      </c>
      <c r="CV22" s="260" t="s">
        <v>1765</v>
      </c>
      <c r="CW22" s="260" t="s">
        <v>1766</v>
      </c>
      <c r="CX22" s="260" t="s">
        <v>1767</v>
      </c>
      <c r="CY22" s="260" t="s">
        <v>1768</v>
      </c>
      <c r="CZ22" s="260" t="s">
        <v>1769</v>
      </c>
      <c r="DA22" s="260" t="s">
        <v>1770</v>
      </c>
      <c r="DB22" s="260" t="s">
        <v>1771</v>
      </c>
      <c r="DC22" s="260" t="s">
        <v>1772</v>
      </c>
    </row>
    <row r="23" spans="2:107" s="110" customFormat="1" ht="15" customHeight="1" x14ac:dyDescent="0.35">
      <c r="B23" s="256">
        <v>10</v>
      </c>
      <c r="C23" s="354" t="s">
        <v>3028</v>
      </c>
      <c r="D23" s="257"/>
      <c r="E23" s="257"/>
      <c r="F23" s="258"/>
      <c r="G23" s="259"/>
      <c r="H23" s="260" t="str">
        <f>IF(H4="","",H4)</f>
        <v/>
      </c>
      <c r="I23" s="260" t="str">
        <f t="shared" ref="I23:BT23" si="18">IF(I4="","",I4)</f>
        <v/>
      </c>
      <c r="J23" s="260" t="str">
        <f t="shared" si="18"/>
        <v/>
      </c>
      <c r="K23" s="260" t="str">
        <f t="shared" si="18"/>
        <v/>
      </c>
      <c r="L23" s="260" t="str">
        <f t="shared" si="18"/>
        <v/>
      </c>
      <c r="M23" s="260" t="str">
        <f t="shared" si="18"/>
        <v/>
      </c>
      <c r="N23" s="260" t="str">
        <f t="shared" si="18"/>
        <v/>
      </c>
      <c r="O23" s="260" t="str">
        <f t="shared" si="18"/>
        <v/>
      </c>
      <c r="P23" s="260" t="str">
        <f t="shared" si="18"/>
        <v/>
      </c>
      <c r="Q23" s="260" t="str">
        <f t="shared" si="18"/>
        <v/>
      </c>
      <c r="R23" s="260" t="str">
        <f t="shared" si="18"/>
        <v/>
      </c>
      <c r="S23" s="260" t="str">
        <f t="shared" si="18"/>
        <v/>
      </c>
      <c r="T23" s="260" t="str">
        <f t="shared" si="18"/>
        <v/>
      </c>
      <c r="U23" s="260" t="str">
        <f t="shared" si="18"/>
        <v/>
      </c>
      <c r="V23" s="260" t="str">
        <f t="shared" si="18"/>
        <v/>
      </c>
      <c r="W23" s="260" t="str">
        <f t="shared" si="18"/>
        <v/>
      </c>
      <c r="X23" s="260" t="str">
        <f t="shared" si="18"/>
        <v/>
      </c>
      <c r="Y23" s="260" t="str">
        <f t="shared" si="18"/>
        <v/>
      </c>
      <c r="Z23" s="260" t="str">
        <f t="shared" si="18"/>
        <v/>
      </c>
      <c r="AA23" s="260" t="str">
        <f t="shared" si="18"/>
        <v/>
      </c>
      <c r="AB23" s="260" t="str">
        <f t="shared" si="18"/>
        <v/>
      </c>
      <c r="AC23" s="260" t="str">
        <f t="shared" si="18"/>
        <v/>
      </c>
      <c r="AD23" s="260" t="str">
        <f t="shared" si="18"/>
        <v/>
      </c>
      <c r="AE23" s="260" t="str">
        <f t="shared" si="18"/>
        <v/>
      </c>
      <c r="AF23" s="260" t="str">
        <f t="shared" si="18"/>
        <v/>
      </c>
      <c r="AG23" s="260" t="str">
        <f t="shared" si="18"/>
        <v/>
      </c>
      <c r="AH23" s="260" t="str">
        <f t="shared" si="18"/>
        <v/>
      </c>
      <c r="AI23" s="260" t="str">
        <f t="shared" si="18"/>
        <v/>
      </c>
      <c r="AJ23" s="260" t="str">
        <f t="shared" si="18"/>
        <v/>
      </c>
      <c r="AK23" s="260" t="str">
        <f t="shared" si="18"/>
        <v/>
      </c>
      <c r="AL23" s="260" t="str">
        <f t="shared" si="18"/>
        <v/>
      </c>
      <c r="AM23" s="260" t="str">
        <f t="shared" si="18"/>
        <v/>
      </c>
      <c r="AN23" s="260" t="str">
        <f t="shared" si="18"/>
        <v/>
      </c>
      <c r="AO23" s="260" t="str">
        <f t="shared" si="18"/>
        <v/>
      </c>
      <c r="AP23" s="260" t="str">
        <f t="shared" si="18"/>
        <v/>
      </c>
      <c r="AQ23" s="260" t="str">
        <f t="shared" si="18"/>
        <v/>
      </c>
      <c r="AR23" s="260" t="str">
        <f t="shared" si="18"/>
        <v/>
      </c>
      <c r="AS23" s="260" t="str">
        <f t="shared" si="18"/>
        <v/>
      </c>
      <c r="AT23" s="260" t="str">
        <f t="shared" si="18"/>
        <v/>
      </c>
      <c r="AU23" s="260" t="str">
        <f t="shared" si="18"/>
        <v/>
      </c>
      <c r="AV23" s="260" t="str">
        <f t="shared" si="18"/>
        <v/>
      </c>
      <c r="AW23" s="260" t="str">
        <f t="shared" si="18"/>
        <v/>
      </c>
      <c r="AX23" s="260" t="str">
        <f t="shared" si="18"/>
        <v/>
      </c>
      <c r="AY23" s="260" t="str">
        <f t="shared" si="18"/>
        <v/>
      </c>
      <c r="AZ23" s="260" t="str">
        <f t="shared" si="18"/>
        <v/>
      </c>
      <c r="BA23" s="260" t="str">
        <f t="shared" si="18"/>
        <v/>
      </c>
      <c r="BB23" s="260" t="str">
        <f t="shared" si="18"/>
        <v/>
      </c>
      <c r="BC23" s="260" t="str">
        <f t="shared" si="18"/>
        <v/>
      </c>
      <c r="BD23" s="260" t="str">
        <f t="shared" si="18"/>
        <v/>
      </c>
      <c r="BE23" s="260" t="str">
        <f t="shared" si="18"/>
        <v/>
      </c>
      <c r="BF23" s="260" t="str">
        <f t="shared" si="18"/>
        <v/>
      </c>
      <c r="BG23" s="260" t="str">
        <f t="shared" si="18"/>
        <v/>
      </c>
      <c r="BH23" s="260" t="str">
        <f t="shared" si="18"/>
        <v/>
      </c>
      <c r="BI23" s="260" t="str">
        <f t="shared" si="18"/>
        <v/>
      </c>
      <c r="BJ23" s="260" t="str">
        <f t="shared" si="18"/>
        <v/>
      </c>
      <c r="BK23" s="260" t="str">
        <f t="shared" si="18"/>
        <v/>
      </c>
      <c r="BL23" s="260" t="str">
        <f t="shared" si="18"/>
        <v/>
      </c>
      <c r="BM23" s="260" t="str">
        <f t="shared" si="18"/>
        <v/>
      </c>
      <c r="BN23" s="260" t="str">
        <f t="shared" si="18"/>
        <v/>
      </c>
      <c r="BO23" s="260" t="str">
        <f t="shared" si="18"/>
        <v/>
      </c>
      <c r="BP23" s="260" t="str">
        <f t="shared" si="18"/>
        <v/>
      </c>
      <c r="BQ23" s="260" t="str">
        <f t="shared" si="18"/>
        <v/>
      </c>
      <c r="BR23" s="260" t="str">
        <f t="shared" si="18"/>
        <v/>
      </c>
      <c r="BS23" s="260" t="str">
        <f t="shared" si="18"/>
        <v/>
      </c>
      <c r="BT23" s="260" t="str">
        <f t="shared" si="18"/>
        <v/>
      </c>
      <c r="BU23" s="260" t="str">
        <f t="shared" ref="BU23:DC23" si="19">IF(BU4="","",BU4)</f>
        <v/>
      </c>
      <c r="BV23" s="260" t="str">
        <f t="shared" si="19"/>
        <v/>
      </c>
      <c r="BW23" s="260" t="str">
        <f t="shared" si="19"/>
        <v/>
      </c>
      <c r="BX23" s="260" t="str">
        <f t="shared" si="19"/>
        <v/>
      </c>
      <c r="BY23" s="260" t="str">
        <f t="shared" si="19"/>
        <v/>
      </c>
      <c r="BZ23" s="260" t="str">
        <f t="shared" si="19"/>
        <v/>
      </c>
      <c r="CA23" s="260" t="str">
        <f t="shared" si="19"/>
        <v/>
      </c>
      <c r="CB23" s="260" t="str">
        <f t="shared" si="19"/>
        <v/>
      </c>
      <c r="CC23" s="260" t="str">
        <f t="shared" si="19"/>
        <v/>
      </c>
      <c r="CD23" s="260" t="str">
        <f t="shared" si="19"/>
        <v/>
      </c>
      <c r="CE23" s="260" t="str">
        <f t="shared" si="19"/>
        <v/>
      </c>
      <c r="CF23" s="260" t="str">
        <f t="shared" si="19"/>
        <v/>
      </c>
      <c r="CG23" s="260" t="str">
        <f t="shared" si="19"/>
        <v/>
      </c>
      <c r="CH23" s="260" t="str">
        <f t="shared" si="19"/>
        <v/>
      </c>
      <c r="CI23" s="260" t="str">
        <f t="shared" si="19"/>
        <v/>
      </c>
      <c r="CJ23" s="260" t="str">
        <f t="shared" si="19"/>
        <v/>
      </c>
      <c r="CK23" s="260" t="str">
        <f t="shared" si="19"/>
        <v/>
      </c>
      <c r="CL23" s="260" t="str">
        <f t="shared" si="19"/>
        <v/>
      </c>
      <c r="CM23" s="260" t="str">
        <f t="shared" si="19"/>
        <v/>
      </c>
      <c r="CN23" s="260" t="str">
        <f t="shared" si="19"/>
        <v/>
      </c>
      <c r="CO23" s="260" t="str">
        <f t="shared" si="19"/>
        <v/>
      </c>
      <c r="CP23" s="260" t="str">
        <f t="shared" si="19"/>
        <v/>
      </c>
      <c r="CQ23" s="260" t="str">
        <f t="shared" si="19"/>
        <v/>
      </c>
      <c r="CR23" s="260" t="str">
        <f t="shared" si="19"/>
        <v/>
      </c>
      <c r="CS23" s="260" t="str">
        <f t="shared" si="19"/>
        <v/>
      </c>
      <c r="CT23" s="260" t="str">
        <f t="shared" si="19"/>
        <v/>
      </c>
      <c r="CU23" s="260" t="str">
        <f t="shared" si="19"/>
        <v/>
      </c>
      <c r="CV23" s="260" t="str">
        <f t="shared" si="19"/>
        <v/>
      </c>
      <c r="CW23" s="260" t="str">
        <f t="shared" si="19"/>
        <v/>
      </c>
      <c r="CX23" s="260" t="str">
        <f t="shared" si="19"/>
        <v/>
      </c>
      <c r="CY23" s="260" t="str">
        <f t="shared" si="19"/>
        <v/>
      </c>
      <c r="CZ23" s="260" t="str">
        <f t="shared" si="19"/>
        <v/>
      </c>
      <c r="DA23" s="260" t="str">
        <f t="shared" si="19"/>
        <v/>
      </c>
      <c r="DB23" s="260" t="str">
        <f t="shared" si="19"/>
        <v/>
      </c>
      <c r="DC23" s="260" t="str">
        <f t="shared" si="19"/>
        <v/>
      </c>
    </row>
    <row r="24" spans="2:107" ht="15" customHeight="1" x14ac:dyDescent="0.35">
      <c r="B24" s="256">
        <v>11</v>
      </c>
      <c r="C24" s="261" t="s">
        <v>122</v>
      </c>
      <c r="D24" s="261"/>
      <c r="E24" s="262"/>
      <c r="F24" s="263"/>
      <c r="G24" s="264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</row>
    <row r="25" spans="2:107" ht="15" customHeight="1" x14ac:dyDescent="0.35">
      <c r="B25" s="256">
        <v>12</v>
      </c>
      <c r="C25" s="261" t="s">
        <v>1074</v>
      </c>
      <c r="D25" s="261"/>
      <c r="E25" s="267" t="s">
        <v>5</v>
      </c>
      <c r="F25" s="268" t="s">
        <v>616</v>
      </c>
      <c r="G25" s="280">
        <f>SUM(H25:DC25)</f>
        <v>0</v>
      </c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</row>
    <row r="26" spans="2:107" ht="15" customHeight="1" x14ac:dyDescent="0.35">
      <c r="B26" s="885">
        <v>13</v>
      </c>
      <c r="C26" s="261" t="s">
        <v>731</v>
      </c>
      <c r="D26" s="261"/>
      <c r="E26" s="267"/>
      <c r="F26" s="268" t="s">
        <v>1158</v>
      </c>
      <c r="G26" s="273" t="str">
        <f>IF(COUNTA(H26:DC26)=0,"",IF(OR(LARGE(H26:DC26,1)&gt;1,SMALL(H26:DC26,1)&lt;0),"ERRO",""))</f>
        <v/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</row>
    <row r="27" spans="2:107" ht="15" customHeight="1" x14ac:dyDescent="0.35">
      <c r="B27" s="887"/>
      <c r="C27" s="261" t="s">
        <v>644</v>
      </c>
      <c r="D27" s="261"/>
      <c r="E27" s="267" t="s">
        <v>5</v>
      </c>
      <c r="F27" s="268" t="s">
        <v>1006</v>
      </c>
      <c r="G27" s="280">
        <f>SUM(H27:DC27)</f>
        <v>0</v>
      </c>
      <c r="H27" s="272">
        <f>H25*H26</f>
        <v>0</v>
      </c>
      <c r="I27" s="272">
        <f t="shared" ref="I27:Z27" si="20">I25*I26</f>
        <v>0</v>
      </c>
      <c r="J27" s="272">
        <f t="shared" si="20"/>
        <v>0</v>
      </c>
      <c r="K27" s="272">
        <f t="shared" si="20"/>
        <v>0</v>
      </c>
      <c r="L27" s="272">
        <f t="shared" si="20"/>
        <v>0</v>
      </c>
      <c r="M27" s="272">
        <f t="shared" si="20"/>
        <v>0</v>
      </c>
      <c r="N27" s="272">
        <f t="shared" si="20"/>
        <v>0</v>
      </c>
      <c r="O27" s="272">
        <f t="shared" si="20"/>
        <v>0</v>
      </c>
      <c r="P27" s="272">
        <f t="shared" si="20"/>
        <v>0</v>
      </c>
      <c r="Q27" s="272">
        <f t="shared" si="20"/>
        <v>0</v>
      </c>
      <c r="R27" s="272">
        <f t="shared" si="20"/>
        <v>0</v>
      </c>
      <c r="S27" s="272">
        <f t="shared" si="20"/>
        <v>0</v>
      </c>
      <c r="T27" s="272">
        <f t="shared" si="20"/>
        <v>0</v>
      </c>
      <c r="U27" s="272">
        <f t="shared" si="20"/>
        <v>0</v>
      </c>
      <c r="V27" s="272">
        <f t="shared" si="20"/>
        <v>0</v>
      </c>
      <c r="W27" s="272">
        <f t="shared" si="20"/>
        <v>0</v>
      </c>
      <c r="X27" s="272">
        <f t="shared" si="20"/>
        <v>0</v>
      </c>
      <c r="Y27" s="272">
        <f t="shared" si="20"/>
        <v>0</v>
      </c>
      <c r="Z27" s="272">
        <f t="shared" si="20"/>
        <v>0</v>
      </c>
      <c r="AA27" s="272">
        <f t="shared" ref="AA27:CL27" si="21">AA25*AA26</f>
        <v>0</v>
      </c>
      <c r="AB27" s="272">
        <f t="shared" si="21"/>
        <v>0</v>
      </c>
      <c r="AC27" s="272">
        <f t="shared" si="21"/>
        <v>0</v>
      </c>
      <c r="AD27" s="272">
        <f t="shared" si="21"/>
        <v>0</v>
      </c>
      <c r="AE27" s="272">
        <f t="shared" si="21"/>
        <v>0</v>
      </c>
      <c r="AF27" s="272">
        <f t="shared" si="21"/>
        <v>0</v>
      </c>
      <c r="AG27" s="272">
        <f t="shared" si="21"/>
        <v>0</v>
      </c>
      <c r="AH27" s="272">
        <f t="shared" si="21"/>
        <v>0</v>
      </c>
      <c r="AI27" s="272">
        <f t="shared" si="21"/>
        <v>0</v>
      </c>
      <c r="AJ27" s="272">
        <f t="shared" si="21"/>
        <v>0</v>
      </c>
      <c r="AK27" s="272">
        <f t="shared" si="21"/>
        <v>0</v>
      </c>
      <c r="AL27" s="272">
        <f t="shared" si="21"/>
        <v>0</v>
      </c>
      <c r="AM27" s="272">
        <f t="shared" si="21"/>
        <v>0</v>
      </c>
      <c r="AN27" s="272">
        <f t="shared" si="21"/>
        <v>0</v>
      </c>
      <c r="AO27" s="272">
        <f t="shared" si="21"/>
        <v>0</v>
      </c>
      <c r="AP27" s="272">
        <f t="shared" si="21"/>
        <v>0</v>
      </c>
      <c r="AQ27" s="272">
        <f t="shared" si="21"/>
        <v>0</v>
      </c>
      <c r="AR27" s="272">
        <f t="shared" si="21"/>
        <v>0</v>
      </c>
      <c r="AS27" s="272">
        <f t="shared" si="21"/>
        <v>0</v>
      </c>
      <c r="AT27" s="272">
        <f t="shared" si="21"/>
        <v>0</v>
      </c>
      <c r="AU27" s="272">
        <f t="shared" si="21"/>
        <v>0</v>
      </c>
      <c r="AV27" s="272">
        <f t="shared" si="21"/>
        <v>0</v>
      </c>
      <c r="AW27" s="272">
        <f t="shared" si="21"/>
        <v>0</v>
      </c>
      <c r="AX27" s="272">
        <f t="shared" si="21"/>
        <v>0</v>
      </c>
      <c r="AY27" s="272">
        <f t="shared" si="21"/>
        <v>0</v>
      </c>
      <c r="AZ27" s="272">
        <f t="shared" si="21"/>
        <v>0</v>
      </c>
      <c r="BA27" s="272">
        <f t="shared" si="21"/>
        <v>0</v>
      </c>
      <c r="BB27" s="272">
        <f t="shared" si="21"/>
        <v>0</v>
      </c>
      <c r="BC27" s="272">
        <f t="shared" si="21"/>
        <v>0</v>
      </c>
      <c r="BD27" s="272">
        <f t="shared" si="21"/>
        <v>0</v>
      </c>
      <c r="BE27" s="272">
        <f t="shared" si="21"/>
        <v>0</v>
      </c>
      <c r="BF27" s="272">
        <f t="shared" si="21"/>
        <v>0</v>
      </c>
      <c r="BG27" s="272">
        <f t="shared" si="21"/>
        <v>0</v>
      </c>
      <c r="BH27" s="272">
        <f t="shared" si="21"/>
        <v>0</v>
      </c>
      <c r="BI27" s="272">
        <f t="shared" si="21"/>
        <v>0</v>
      </c>
      <c r="BJ27" s="272">
        <f t="shared" si="21"/>
        <v>0</v>
      </c>
      <c r="BK27" s="272">
        <f t="shared" si="21"/>
        <v>0</v>
      </c>
      <c r="BL27" s="272">
        <f t="shared" si="21"/>
        <v>0</v>
      </c>
      <c r="BM27" s="272">
        <f t="shared" si="21"/>
        <v>0</v>
      </c>
      <c r="BN27" s="272">
        <f t="shared" si="21"/>
        <v>0</v>
      </c>
      <c r="BO27" s="272">
        <f t="shared" si="21"/>
        <v>0</v>
      </c>
      <c r="BP27" s="272">
        <f t="shared" si="21"/>
        <v>0</v>
      </c>
      <c r="BQ27" s="272">
        <f t="shared" si="21"/>
        <v>0</v>
      </c>
      <c r="BR27" s="272">
        <f t="shared" si="21"/>
        <v>0</v>
      </c>
      <c r="BS27" s="272">
        <f t="shared" si="21"/>
        <v>0</v>
      </c>
      <c r="BT27" s="272">
        <f t="shared" si="21"/>
        <v>0</v>
      </c>
      <c r="BU27" s="272">
        <f t="shared" si="21"/>
        <v>0</v>
      </c>
      <c r="BV27" s="272">
        <f t="shared" si="21"/>
        <v>0</v>
      </c>
      <c r="BW27" s="272">
        <f t="shared" si="21"/>
        <v>0</v>
      </c>
      <c r="BX27" s="272">
        <f t="shared" si="21"/>
        <v>0</v>
      </c>
      <c r="BY27" s="272">
        <f t="shared" si="21"/>
        <v>0</v>
      </c>
      <c r="BZ27" s="272">
        <f t="shared" si="21"/>
        <v>0</v>
      </c>
      <c r="CA27" s="272">
        <f t="shared" si="21"/>
        <v>0</v>
      </c>
      <c r="CB27" s="272">
        <f t="shared" si="21"/>
        <v>0</v>
      </c>
      <c r="CC27" s="272">
        <f t="shared" si="21"/>
        <v>0</v>
      </c>
      <c r="CD27" s="272">
        <f t="shared" si="21"/>
        <v>0</v>
      </c>
      <c r="CE27" s="272">
        <f t="shared" si="21"/>
        <v>0</v>
      </c>
      <c r="CF27" s="272">
        <f t="shared" si="21"/>
        <v>0</v>
      </c>
      <c r="CG27" s="272">
        <f t="shared" si="21"/>
        <v>0</v>
      </c>
      <c r="CH27" s="272">
        <f t="shared" si="21"/>
        <v>0</v>
      </c>
      <c r="CI27" s="272">
        <f t="shared" si="21"/>
        <v>0</v>
      </c>
      <c r="CJ27" s="272">
        <f t="shared" si="21"/>
        <v>0</v>
      </c>
      <c r="CK27" s="272">
        <f t="shared" si="21"/>
        <v>0</v>
      </c>
      <c r="CL27" s="272">
        <f t="shared" si="21"/>
        <v>0</v>
      </c>
      <c r="CM27" s="272">
        <f t="shared" ref="CM27:DC27" si="22">CM25*CM26</f>
        <v>0</v>
      </c>
      <c r="CN27" s="272">
        <f t="shared" si="22"/>
        <v>0</v>
      </c>
      <c r="CO27" s="272">
        <f t="shared" si="22"/>
        <v>0</v>
      </c>
      <c r="CP27" s="272">
        <f t="shared" si="22"/>
        <v>0</v>
      </c>
      <c r="CQ27" s="272">
        <f t="shared" si="22"/>
        <v>0</v>
      </c>
      <c r="CR27" s="272">
        <f t="shared" si="22"/>
        <v>0</v>
      </c>
      <c r="CS27" s="272">
        <f t="shared" si="22"/>
        <v>0</v>
      </c>
      <c r="CT27" s="272">
        <f t="shared" si="22"/>
        <v>0</v>
      </c>
      <c r="CU27" s="272">
        <f t="shared" si="22"/>
        <v>0</v>
      </c>
      <c r="CV27" s="272">
        <f t="shared" si="22"/>
        <v>0</v>
      </c>
      <c r="CW27" s="272">
        <f t="shared" si="22"/>
        <v>0</v>
      </c>
      <c r="CX27" s="272">
        <f t="shared" si="22"/>
        <v>0</v>
      </c>
      <c r="CY27" s="272">
        <f t="shared" si="22"/>
        <v>0</v>
      </c>
      <c r="CZ27" s="272">
        <f t="shared" si="22"/>
        <v>0</v>
      </c>
      <c r="DA27" s="272">
        <f t="shared" si="22"/>
        <v>0</v>
      </c>
      <c r="DB27" s="272">
        <f t="shared" si="22"/>
        <v>0</v>
      </c>
      <c r="DC27" s="272">
        <f t="shared" si="22"/>
        <v>0</v>
      </c>
    </row>
    <row r="28" spans="2:107" ht="15" customHeight="1" x14ac:dyDescent="0.35">
      <c r="B28" s="256">
        <v>14</v>
      </c>
      <c r="C28" s="261" t="s">
        <v>55</v>
      </c>
      <c r="D28" s="261"/>
      <c r="E28" s="267"/>
      <c r="F28" s="268" t="s">
        <v>891</v>
      </c>
      <c r="G28" s="271">
        <f>SUM(H28:DC28)</f>
        <v>0</v>
      </c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</row>
    <row r="29" spans="2:107" ht="15" customHeight="1" x14ac:dyDescent="0.35">
      <c r="B29" s="885">
        <v>15</v>
      </c>
      <c r="C29" s="261" t="s">
        <v>66</v>
      </c>
      <c r="D29" s="261"/>
      <c r="E29" s="267" t="s">
        <v>68</v>
      </c>
      <c r="F29" s="268"/>
      <c r="G29" s="273" t="str">
        <f>IF(COUNTA(H29:DC29)=0,"",IF(OR(LARGE(H29:DC29,1)&gt;24,SMALL(H29:DC29,1)&lt;0),"ERRO",""))</f>
        <v/>
      </c>
      <c r="H29" s="632">
        <f t="shared" ref="H29:AM29" si="23">H10</f>
        <v>0</v>
      </c>
      <c r="I29" s="632">
        <f t="shared" si="23"/>
        <v>0</v>
      </c>
      <c r="J29" s="632">
        <f t="shared" si="23"/>
        <v>0</v>
      </c>
      <c r="K29" s="632">
        <f t="shared" si="23"/>
        <v>0</v>
      </c>
      <c r="L29" s="632">
        <f t="shared" si="23"/>
        <v>0</v>
      </c>
      <c r="M29" s="632">
        <f t="shared" si="23"/>
        <v>0</v>
      </c>
      <c r="N29" s="632">
        <f t="shared" si="23"/>
        <v>0</v>
      </c>
      <c r="O29" s="632">
        <f t="shared" si="23"/>
        <v>0</v>
      </c>
      <c r="P29" s="632">
        <f t="shared" si="23"/>
        <v>0</v>
      </c>
      <c r="Q29" s="632">
        <f t="shared" si="23"/>
        <v>0</v>
      </c>
      <c r="R29" s="632">
        <f t="shared" si="23"/>
        <v>0</v>
      </c>
      <c r="S29" s="632">
        <f t="shared" si="23"/>
        <v>0</v>
      </c>
      <c r="T29" s="632">
        <f t="shared" si="23"/>
        <v>0</v>
      </c>
      <c r="U29" s="632">
        <f t="shared" si="23"/>
        <v>0</v>
      </c>
      <c r="V29" s="632">
        <f t="shared" si="23"/>
        <v>0</v>
      </c>
      <c r="W29" s="632">
        <f t="shared" si="23"/>
        <v>0</v>
      </c>
      <c r="X29" s="632">
        <f t="shared" si="23"/>
        <v>0</v>
      </c>
      <c r="Y29" s="632">
        <f t="shared" si="23"/>
        <v>0</v>
      </c>
      <c r="Z29" s="632">
        <f t="shared" si="23"/>
        <v>0</v>
      </c>
      <c r="AA29" s="632">
        <f t="shared" si="23"/>
        <v>0</v>
      </c>
      <c r="AB29" s="632">
        <f t="shared" si="23"/>
        <v>0</v>
      </c>
      <c r="AC29" s="632">
        <f t="shared" si="23"/>
        <v>0</v>
      </c>
      <c r="AD29" s="632">
        <f t="shared" si="23"/>
        <v>0</v>
      </c>
      <c r="AE29" s="632">
        <f t="shared" si="23"/>
        <v>0</v>
      </c>
      <c r="AF29" s="632">
        <f t="shared" si="23"/>
        <v>0</v>
      </c>
      <c r="AG29" s="632">
        <f t="shared" si="23"/>
        <v>0</v>
      </c>
      <c r="AH29" s="632">
        <f t="shared" si="23"/>
        <v>0</v>
      </c>
      <c r="AI29" s="632">
        <f t="shared" si="23"/>
        <v>0</v>
      </c>
      <c r="AJ29" s="632">
        <f t="shared" si="23"/>
        <v>0</v>
      </c>
      <c r="AK29" s="632">
        <f t="shared" si="23"/>
        <v>0</v>
      </c>
      <c r="AL29" s="632">
        <f t="shared" si="23"/>
        <v>0</v>
      </c>
      <c r="AM29" s="632">
        <f t="shared" si="23"/>
        <v>0</v>
      </c>
      <c r="AN29" s="632">
        <f t="shared" ref="AN29:BS29" si="24">AN10</f>
        <v>0</v>
      </c>
      <c r="AO29" s="632">
        <f t="shared" si="24"/>
        <v>0</v>
      </c>
      <c r="AP29" s="632">
        <f t="shared" si="24"/>
        <v>0</v>
      </c>
      <c r="AQ29" s="632">
        <f t="shared" si="24"/>
        <v>0</v>
      </c>
      <c r="AR29" s="632">
        <f t="shared" si="24"/>
        <v>0</v>
      </c>
      <c r="AS29" s="632">
        <f t="shared" si="24"/>
        <v>0</v>
      </c>
      <c r="AT29" s="632">
        <f t="shared" si="24"/>
        <v>0</v>
      </c>
      <c r="AU29" s="632">
        <f t="shared" si="24"/>
        <v>0</v>
      </c>
      <c r="AV29" s="632">
        <f t="shared" si="24"/>
        <v>0</v>
      </c>
      <c r="AW29" s="632">
        <f t="shared" si="24"/>
        <v>0</v>
      </c>
      <c r="AX29" s="632">
        <f t="shared" si="24"/>
        <v>0</v>
      </c>
      <c r="AY29" s="632">
        <f t="shared" si="24"/>
        <v>0</v>
      </c>
      <c r="AZ29" s="632">
        <f t="shared" si="24"/>
        <v>0</v>
      </c>
      <c r="BA29" s="632">
        <f t="shared" si="24"/>
        <v>0</v>
      </c>
      <c r="BB29" s="632">
        <f t="shared" si="24"/>
        <v>0</v>
      </c>
      <c r="BC29" s="632">
        <f t="shared" si="24"/>
        <v>0</v>
      </c>
      <c r="BD29" s="632">
        <f t="shared" si="24"/>
        <v>0</v>
      </c>
      <c r="BE29" s="632">
        <f t="shared" si="24"/>
        <v>0</v>
      </c>
      <c r="BF29" s="632">
        <f t="shared" si="24"/>
        <v>0</v>
      </c>
      <c r="BG29" s="632">
        <f t="shared" si="24"/>
        <v>0</v>
      </c>
      <c r="BH29" s="632">
        <f t="shared" si="24"/>
        <v>0</v>
      </c>
      <c r="BI29" s="632">
        <f t="shared" si="24"/>
        <v>0</v>
      </c>
      <c r="BJ29" s="632">
        <f t="shared" si="24"/>
        <v>0</v>
      </c>
      <c r="BK29" s="632">
        <f t="shared" si="24"/>
        <v>0</v>
      </c>
      <c r="BL29" s="632">
        <f t="shared" si="24"/>
        <v>0</v>
      </c>
      <c r="BM29" s="632">
        <f t="shared" si="24"/>
        <v>0</v>
      </c>
      <c r="BN29" s="632">
        <f t="shared" si="24"/>
        <v>0</v>
      </c>
      <c r="BO29" s="632">
        <f t="shared" si="24"/>
        <v>0</v>
      </c>
      <c r="BP29" s="632">
        <f t="shared" si="24"/>
        <v>0</v>
      </c>
      <c r="BQ29" s="632">
        <f t="shared" si="24"/>
        <v>0</v>
      </c>
      <c r="BR29" s="632">
        <f t="shared" si="24"/>
        <v>0</v>
      </c>
      <c r="BS29" s="632">
        <f t="shared" si="24"/>
        <v>0</v>
      </c>
      <c r="BT29" s="632">
        <f t="shared" ref="BT29:DC29" si="25">BT10</f>
        <v>0</v>
      </c>
      <c r="BU29" s="632">
        <f t="shared" si="25"/>
        <v>0</v>
      </c>
      <c r="BV29" s="632">
        <f t="shared" si="25"/>
        <v>0</v>
      </c>
      <c r="BW29" s="632">
        <f t="shared" si="25"/>
        <v>0</v>
      </c>
      <c r="BX29" s="632">
        <f t="shared" si="25"/>
        <v>0</v>
      </c>
      <c r="BY29" s="632">
        <f t="shared" si="25"/>
        <v>0</v>
      </c>
      <c r="BZ29" s="632">
        <f t="shared" si="25"/>
        <v>0</v>
      </c>
      <c r="CA29" s="632">
        <f t="shared" si="25"/>
        <v>0</v>
      </c>
      <c r="CB29" s="632">
        <f t="shared" si="25"/>
        <v>0</v>
      </c>
      <c r="CC29" s="632">
        <f t="shared" si="25"/>
        <v>0</v>
      </c>
      <c r="CD29" s="632">
        <f t="shared" si="25"/>
        <v>0</v>
      </c>
      <c r="CE29" s="632">
        <f t="shared" si="25"/>
        <v>0</v>
      </c>
      <c r="CF29" s="632">
        <f t="shared" si="25"/>
        <v>0</v>
      </c>
      <c r="CG29" s="632">
        <f t="shared" si="25"/>
        <v>0</v>
      </c>
      <c r="CH29" s="632">
        <f t="shared" si="25"/>
        <v>0</v>
      </c>
      <c r="CI29" s="632">
        <f t="shared" si="25"/>
        <v>0</v>
      </c>
      <c r="CJ29" s="632">
        <f t="shared" si="25"/>
        <v>0</v>
      </c>
      <c r="CK29" s="632">
        <f t="shared" si="25"/>
        <v>0</v>
      </c>
      <c r="CL29" s="632">
        <f t="shared" si="25"/>
        <v>0</v>
      </c>
      <c r="CM29" s="632">
        <f t="shared" si="25"/>
        <v>0</v>
      </c>
      <c r="CN29" s="632">
        <f t="shared" si="25"/>
        <v>0</v>
      </c>
      <c r="CO29" s="632">
        <f t="shared" si="25"/>
        <v>0</v>
      </c>
      <c r="CP29" s="632">
        <f t="shared" si="25"/>
        <v>0</v>
      </c>
      <c r="CQ29" s="632">
        <f t="shared" si="25"/>
        <v>0</v>
      </c>
      <c r="CR29" s="632">
        <f t="shared" si="25"/>
        <v>0</v>
      </c>
      <c r="CS29" s="632">
        <f t="shared" si="25"/>
        <v>0</v>
      </c>
      <c r="CT29" s="632">
        <f t="shared" si="25"/>
        <v>0</v>
      </c>
      <c r="CU29" s="632">
        <f t="shared" si="25"/>
        <v>0</v>
      </c>
      <c r="CV29" s="632">
        <f t="shared" si="25"/>
        <v>0</v>
      </c>
      <c r="CW29" s="632">
        <f t="shared" si="25"/>
        <v>0</v>
      </c>
      <c r="CX29" s="632">
        <f t="shared" si="25"/>
        <v>0</v>
      </c>
      <c r="CY29" s="632">
        <f t="shared" si="25"/>
        <v>0</v>
      </c>
      <c r="CZ29" s="632">
        <f t="shared" si="25"/>
        <v>0</v>
      </c>
      <c r="DA29" s="632">
        <f t="shared" si="25"/>
        <v>0</v>
      </c>
      <c r="DB29" s="632">
        <f t="shared" si="25"/>
        <v>0</v>
      </c>
      <c r="DC29" s="632">
        <f t="shared" si="25"/>
        <v>0</v>
      </c>
    </row>
    <row r="30" spans="2:107" ht="15" customHeight="1" x14ac:dyDescent="0.35">
      <c r="B30" s="886"/>
      <c r="C30" s="275" t="s">
        <v>67</v>
      </c>
      <c r="D30" s="275"/>
      <c r="E30" s="276" t="s">
        <v>69</v>
      </c>
      <c r="F30" s="268"/>
      <c r="G30" s="273" t="str">
        <f>IF(COUNTA(H30:DC30)=0,"",IF(OR(LARGE(H30:DC30,1)&gt;365,SMALL(H30:DC30,1)&lt;0),"ERRO",""))</f>
        <v/>
      </c>
      <c r="H30" s="632">
        <f t="shared" ref="H30:AM30" si="26">H11</f>
        <v>0</v>
      </c>
      <c r="I30" s="632">
        <f t="shared" si="26"/>
        <v>0</v>
      </c>
      <c r="J30" s="632">
        <f t="shared" si="26"/>
        <v>0</v>
      </c>
      <c r="K30" s="632">
        <f t="shared" si="26"/>
        <v>0</v>
      </c>
      <c r="L30" s="632">
        <f t="shared" si="26"/>
        <v>0</v>
      </c>
      <c r="M30" s="632">
        <f t="shared" si="26"/>
        <v>0</v>
      </c>
      <c r="N30" s="632">
        <f t="shared" si="26"/>
        <v>0</v>
      </c>
      <c r="O30" s="632">
        <f t="shared" si="26"/>
        <v>0</v>
      </c>
      <c r="P30" s="632">
        <f t="shared" si="26"/>
        <v>0</v>
      </c>
      <c r="Q30" s="632">
        <f t="shared" si="26"/>
        <v>0</v>
      </c>
      <c r="R30" s="632">
        <f t="shared" si="26"/>
        <v>0</v>
      </c>
      <c r="S30" s="632">
        <f t="shared" si="26"/>
        <v>0</v>
      </c>
      <c r="T30" s="632">
        <f t="shared" si="26"/>
        <v>0</v>
      </c>
      <c r="U30" s="632">
        <f t="shared" si="26"/>
        <v>0</v>
      </c>
      <c r="V30" s="632">
        <f t="shared" si="26"/>
        <v>0</v>
      </c>
      <c r="W30" s="632">
        <f t="shared" si="26"/>
        <v>0</v>
      </c>
      <c r="X30" s="632">
        <f t="shared" si="26"/>
        <v>0</v>
      </c>
      <c r="Y30" s="632">
        <f t="shared" si="26"/>
        <v>0</v>
      </c>
      <c r="Z30" s="632">
        <f t="shared" si="26"/>
        <v>0</v>
      </c>
      <c r="AA30" s="632">
        <f t="shared" si="26"/>
        <v>0</v>
      </c>
      <c r="AB30" s="632">
        <f t="shared" si="26"/>
        <v>0</v>
      </c>
      <c r="AC30" s="632">
        <f t="shared" si="26"/>
        <v>0</v>
      </c>
      <c r="AD30" s="632">
        <f t="shared" si="26"/>
        <v>0</v>
      </c>
      <c r="AE30" s="632">
        <f t="shared" si="26"/>
        <v>0</v>
      </c>
      <c r="AF30" s="632">
        <f t="shared" si="26"/>
        <v>0</v>
      </c>
      <c r="AG30" s="632">
        <f t="shared" si="26"/>
        <v>0</v>
      </c>
      <c r="AH30" s="632">
        <f t="shared" si="26"/>
        <v>0</v>
      </c>
      <c r="AI30" s="632">
        <f t="shared" si="26"/>
        <v>0</v>
      </c>
      <c r="AJ30" s="632">
        <f t="shared" si="26"/>
        <v>0</v>
      </c>
      <c r="AK30" s="632">
        <f t="shared" si="26"/>
        <v>0</v>
      </c>
      <c r="AL30" s="632">
        <f t="shared" si="26"/>
        <v>0</v>
      </c>
      <c r="AM30" s="632">
        <f t="shared" si="26"/>
        <v>0</v>
      </c>
      <c r="AN30" s="632">
        <f t="shared" ref="AN30:BS30" si="27">AN11</f>
        <v>0</v>
      </c>
      <c r="AO30" s="632">
        <f t="shared" si="27"/>
        <v>0</v>
      </c>
      <c r="AP30" s="632">
        <f t="shared" si="27"/>
        <v>0</v>
      </c>
      <c r="AQ30" s="632">
        <f t="shared" si="27"/>
        <v>0</v>
      </c>
      <c r="AR30" s="632">
        <f t="shared" si="27"/>
        <v>0</v>
      </c>
      <c r="AS30" s="632">
        <f t="shared" si="27"/>
        <v>0</v>
      </c>
      <c r="AT30" s="632">
        <f t="shared" si="27"/>
        <v>0</v>
      </c>
      <c r="AU30" s="632">
        <f t="shared" si="27"/>
        <v>0</v>
      </c>
      <c r="AV30" s="632">
        <f t="shared" si="27"/>
        <v>0</v>
      </c>
      <c r="AW30" s="632">
        <f t="shared" si="27"/>
        <v>0</v>
      </c>
      <c r="AX30" s="632">
        <f t="shared" si="27"/>
        <v>0</v>
      </c>
      <c r="AY30" s="632">
        <f t="shared" si="27"/>
        <v>0</v>
      </c>
      <c r="AZ30" s="632">
        <f t="shared" si="27"/>
        <v>0</v>
      </c>
      <c r="BA30" s="632">
        <f t="shared" si="27"/>
        <v>0</v>
      </c>
      <c r="BB30" s="632">
        <f t="shared" si="27"/>
        <v>0</v>
      </c>
      <c r="BC30" s="632">
        <f t="shared" si="27"/>
        <v>0</v>
      </c>
      <c r="BD30" s="632">
        <f t="shared" si="27"/>
        <v>0</v>
      </c>
      <c r="BE30" s="632">
        <f t="shared" si="27"/>
        <v>0</v>
      </c>
      <c r="BF30" s="632">
        <f t="shared" si="27"/>
        <v>0</v>
      </c>
      <c r="BG30" s="632">
        <f t="shared" si="27"/>
        <v>0</v>
      </c>
      <c r="BH30" s="632">
        <f t="shared" si="27"/>
        <v>0</v>
      </c>
      <c r="BI30" s="632">
        <f t="shared" si="27"/>
        <v>0</v>
      </c>
      <c r="BJ30" s="632">
        <f t="shared" si="27"/>
        <v>0</v>
      </c>
      <c r="BK30" s="632">
        <f t="shared" si="27"/>
        <v>0</v>
      </c>
      <c r="BL30" s="632">
        <f t="shared" si="27"/>
        <v>0</v>
      </c>
      <c r="BM30" s="632">
        <f t="shared" si="27"/>
        <v>0</v>
      </c>
      <c r="BN30" s="632">
        <f t="shared" si="27"/>
        <v>0</v>
      </c>
      <c r="BO30" s="632">
        <f t="shared" si="27"/>
        <v>0</v>
      </c>
      <c r="BP30" s="632">
        <f t="shared" si="27"/>
        <v>0</v>
      </c>
      <c r="BQ30" s="632">
        <f t="shared" si="27"/>
        <v>0</v>
      </c>
      <c r="BR30" s="632">
        <f t="shared" si="27"/>
        <v>0</v>
      </c>
      <c r="BS30" s="632">
        <f t="shared" si="27"/>
        <v>0</v>
      </c>
      <c r="BT30" s="632">
        <f t="shared" ref="BT30:DC30" si="28">BT11</f>
        <v>0</v>
      </c>
      <c r="BU30" s="632">
        <f t="shared" si="28"/>
        <v>0</v>
      </c>
      <c r="BV30" s="632">
        <f t="shared" si="28"/>
        <v>0</v>
      </c>
      <c r="BW30" s="632">
        <f t="shared" si="28"/>
        <v>0</v>
      </c>
      <c r="BX30" s="632">
        <f t="shared" si="28"/>
        <v>0</v>
      </c>
      <c r="BY30" s="632">
        <f t="shared" si="28"/>
        <v>0</v>
      </c>
      <c r="BZ30" s="632">
        <f t="shared" si="28"/>
        <v>0</v>
      </c>
      <c r="CA30" s="632">
        <f t="shared" si="28"/>
        <v>0</v>
      </c>
      <c r="CB30" s="632">
        <f t="shared" si="28"/>
        <v>0</v>
      </c>
      <c r="CC30" s="632">
        <f t="shared" si="28"/>
        <v>0</v>
      </c>
      <c r="CD30" s="632">
        <f t="shared" si="28"/>
        <v>0</v>
      </c>
      <c r="CE30" s="632">
        <f t="shared" si="28"/>
        <v>0</v>
      </c>
      <c r="CF30" s="632">
        <f t="shared" si="28"/>
        <v>0</v>
      </c>
      <c r="CG30" s="632">
        <f t="shared" si="28"/>
        <v>0</v>
      </c>
      <c r="CH30" s="632">
        <f t="shared" si="28"/>
        <v>0</v>
      </c>
      <c r="CI30" s="632">
        <f t="shared" si="28"/>
        <v>0</v>
      </c>
      <c r="CJ30" s="632">
        <f t="shared" si="28"/>
        <v>0</v>
      </c>
      <c r="CK30" s="632">
        <f t="shared" si="28"/>
        <v>0</v>
      </c>
      <c r="CL30" s="632">
        <f t="shared" si="28"/>
        <v>0</v>
      </c>
      <c r="CM30" s="632">
        <f t="shared" si="28"/>
        <v>0</v>
      </c>
      <c r="CN30" s="632">
        <f t="shared" si="28"/>
        <v>0</v>
      </c>
      <c r="CO30" s="632">
        <f t="shared" si="28"/>
        <v>0</v>
      </c>
      <c r="CP30" s="632">
        <f t="shared" si="28"/>
        <v>0</v>
      </c>
      <c r="CQ30" s="632">
        <f t="shared" si="28"/>
        <v>0</v>
      </c>
      <c r="CR30" s="632">
        <f t="shared" si="28"/>
        <v>0</v>
      </c>
      <c r="CS30" s="632">
        <f t="shared" si="28"/>
        <v>0</v>
      </c>
      <c r="CT30" s="632">
        <f t="shared" si="28"/>
        <v>0</v>
      </c>
      <c r="CU30" s="632">
        <f t="shared" si="28"/>
        <v>0</v>
      </c>
      <c r="CV30" s="632">
        <f t="shared" si="28"/>
        <v>0</v>
      </c>
      <c r="CW30" s="632">
        <f t="shared" si="28"/>
        <v>0</v>
      </c>
      <c r="CX30" s="632">
        <f t="shared" si="28"/>
        <v>0</v>
      </c>
      <c r="CY30" s="632">
        <f t="shared" si="28"/>
        <v>0</v>
      </c>
      <c r="CZ30" s="632">
        <f t="shared" si="28"/>
        <v>0</v>
      </c>
      <c r="DA30" s="632">
        <f t="shared" si="28"/>
        <v>0</v>
      </c>
      <c r="DB30" s="632">
        <f t="shared" si="28"/>
        <v>0</v>
      </c>
      <c r="DC30" s="632">
        <f t="shared" si="28"/>
        <v>0</v>
      </c>
    </row>
    <row r="31" spans="2:107" ht="15" customHeight="1" x14ac:dyDescent="0.35">
      <c r="B31" s="887"/>
      <c r="C31" s="261" t="s">
        <v>56</v>
      </c>
      <c r="D31" s="261"/>
      <c r="E31" s="267" t="s">
        <v>58</v>
      </c>
      <c r="F31" s="268" t="s">
        <v>879</v>
      </c>
      <c r="G31" s="273" t="str">
        <f>IF(COUNTA(H31:DC31)=0,"",IF(OR(LARGE(H31:DC31,1)&gt;8760,SMALL(H31:DC31,1)&lt;0),"ERRO",""))</f>
        <v/>
      </c>
      <c r="H31" s="278">
        <f>H29*H30</f>
        <v>0</v>
      </c>
      <c r="I31" s="278">
        <f t="shared" ref="I31:Z31" si="29">I29*I30</f>
        <v>0</v>
      </c>
      <c r="J31" s="278">
        <f t="shared" si="29"/>
        <v>0</v>
      </c>
      <c r="K31" s="278">
        <f t="shared" si="29"/>
        <v>0</v>
      </c>
      <c r="L31" s="278">
        <f t="shared" si="29"/>
        <v>0</v>
      </c>
      <c r="M31" s="278">
        <f t="shared" si="29"/>
        <v>0</v>
      </c>
      <c r="N31" s="278">
        <f t="shared" si="29"/>
        <v>0</v>
      </c>
      <c r="O31" s="278">
        <f t="shared" si="29"/>
        <v>0</v>
      </c>
      <c r="P31" s="278">
        <f t="shared" si="29"/>
        <v>0</v>
      </c>
      <c r="Q31" s="278">
        <f t="shared" si="29"/>
        <v>0</v>
      </c>
      <c r="R31" s="278">
        <f t="shared" si="29"/>
        <v>0</v>
      </c>
      <c r="S31" s="278">
        <f t="shared" si="29"/>
        <v>0</v>
      </c>
      <c r="T31" s="278">
        <f t="shared" si="29"/>
        <v>0</v>
      </c>
      <c r="U31" s="278">
        <f t="shared" si="29"/>
        <v>0</v>
      </c>
      <c r="V31" s="278">
        <f t="shared" si="29"/>
        <v>0</v>
      </c>
      <c r="W31" s="278">
        <f t="shared" si="29"/>
        <v>0</v>
      </c>
      <c r="X31" s="278">
        <f t="shared" si="29"/>
        <v>0</v>
      </c>
      <c r="Y31" s="278">
        <f t="shared" si="29"/>
        <v>0</v>
      </c>
      <c r="Z31" s="278">
        <f t="shared" si="29"/>
        <v>0</v>
      </c>
      <c r="AA31" s="278">
        <f t="shared" ref="AA31:CL31" si="30">AA29*AA30</f>
        <v>0</v>
      </c>
      <c r="AB31" s="278">
        <f t="shared" si="30"/>
        <v>0</v>
      </c>
      <c r="AC31" s="278">
        <f t="shared" si="30"/>
        <v>0</v>
      </c>
      <c r="AD31" s="278">
        <f t="shared" si="30"/>
        <v>0</v>
      </c>
      <c r="AE31" s="278">
        <f t="shared" si="30"/>
        <v>0</v>
      </c>
      <c r="AF31" s="278">
        <f t="shared" si="30"/>
        <v>0</v>
      </c>
      <c r="AG31" s="278">
        <f t="shared" si="30"/>
        <v>0</v>
      </c>
      <c r="AH31" s="278">
        <f t="shared" si="30"/>
        <v>0</v>
      </c>
      <c r="AI31" s="278">
        <f t="shared" si="30"/>
        <v>0</v>
      </c>
      <c r="AJ31" s="278">
        <f t="shared" si="30"/>
        <v>0</v>
      </c>
      <c r="AK31" s="278">
        <f t="shared" si="30"/>
        <v>0</v>
      </c>
      <c r="AL31" s="278">
        <f t="shared" si="30"/>
        <v>0</v>
      </c>
      <c r="AM31" s="278">
        <f t="shared" si="30"/>
        <v>0</v>
      </c>
      <c r="AN31" s="278">
        <f t="shared" si="30"/>
        <v>0</v>
      </c>
      <c r="AO31" s="278">
        <f t="shared" si="30"/>
        <v>0</v>
      </c>
      <c r="AP31" s="278">
        <f t="shared" si="30"/>
        <v>0</v>
      </c>
      <c r="AQ31" s="278">
        <f t="shared" si="30"/>
        <v>0</v>
      </c>
      <c r="AR31" s="278">
        <f t="shared" si="30"/>
        <v>0</v>
      </c>
      <c r="AS31" s="278">
        <f t="shared" si="30"/>
        <v>0</v>
      </c>
      <c r="AT31" s="278">
        <f t="shared" si="30"/>
        <v>0</v>
      </c>
      <c r="AU31" s="278">
        <f t="shared" si="30"/>
        <v>0</v>
      </c>
      <c r="AV31" s="278">
        <f t="shared" si="30"/>
        <v>0</v>
      </c>
      <c r="AW31" s="278">
        <f t="shared" si="30"/>
        <v>0</v>
      </c>
      <c r="AX31" s="278">
        <f t="shared" si="30"/>
        <v>0</v>
      </c>
      <c r="AY31" s="278">
        <f t="shared" si="30"/>
        <v>0</v>
      </c>
      <c r="AZ31" s="278">
        <f t="shared" si="30"/>
        <v>0</v>
      </c>
      <c r="BA31" s="278">
        <f t="shared" si="30"/>
        <v>0</v>
      </c>
      <c r="BB31" s="278">
        <f t="shared" si="30"/>
        <v>0</v>
      </c>
      <c r="BC31" s="278">
        <f t="shared" si="30"/>
        <v>0</v>
      </c>
      <c r="BD31" s="278">
        <f t="shared" si="30"/>
        <v>0</v>
      </c>
      <c r="BE31" s="278">
        <f t="shared" si="30"/>
        <v>0</v>
      </c>
      <c r="BF31" s="278">
        <f t="shared" si="30"/>
        <v>0</v>
      </c>
      <c r="BG31" s="278">
        <f t="shared" si="30"/>
        <v>0</v>
      </c>
      <c r="BH31" s="278">
        <f t="shared" si="30"/>
        <v>0</v>
      </c>
      <c r="BI31" s="278">
        <f t="shared" si="30"/>
        <v>0</v>
      </c>
      <c r="BJ31" s="278">
        <f t="shared" si="30"/>
        <v>0</v>
      </c>
      <c r="BK31" s="278">
        <f t="shared" si="30"/>
        <v>0</v>
      </c>
      <c r="BL31" s="278">
        <f t="shared" si="30"/>
        <v>0</v>
      </c>
      <c r="BM31" s="278">
        <f t="shared" si="30"/>
        <v>0</v>
      </c>
      <c r="BN31" s="278">
        <f t="shared" si="30"/>
        <v>0</v>
      </c>
      <c r="BO31" s="278">
        <f t="shared" si="30"/>
        <v>0</v>
      </c>
      <c r="BP31" s="278">
        <f t="shared" si="30"/>
        <v>0</v>
      </c>
      <c r="BQ31" s="278">
        <f t="shared" si="30"/>
        <v>0</v>
      </c>
      <c r="BR31" s="278">
        <f t="shared" si="30"/>
        <v>0</v>
      </c>
      <c r="BS31" s="278">
        <f t="shared" si="30"/>
        <v>0</v>
      </c>
      <c r="BT31" s="278">
        <f t="shared" si="30"/>
        <v>0</v>
      </c>
      <c r="BU31" s="278">
        <f t="shared" si="30"/>
        <v>0</v>
      </c>
      <c r="BV31" s="278">
        <f t="shared" si="30"/>
        <v>0</v>
      </c>
      <c r="BW31" s="278">
        <f t="shared" si="30"/>
        <v>0</v>
      </c>
      <c r="BX31" s="278">
        <f t="shared" si="30"/>
        <v>0</v>
      </c>
      <c r="BY31" s="278">
        <f t="shared" si="30"/>
        <v>0</v>
      </c>
      <c r="BZ31" s="278">
        <f t="shared" si="30"/>
        <v>0</v>
      </c>
      <c r="CA31" s="278">
        <f t="shared" si="30"/>
        <v>0</v>
      </c>
      <c r="CB31" s="278">
        <f t="shared" si="30"/>
        <v>0</v>
      </c>
      <c r="CC31" s="278">
        <f t="shared" si="30"/>
        <v>0</v>
      </c>
      <c r="CD31" s="278">
        <f t="shared" si="30"/>
        <v>0</v>
      </c>
      <c r="CE31" s="278">
        <f t="shared" si="30"/>
        <v>0</v>
      </c>
      <c r="CF31" s="278">
        <f t="shared" si="30"/>
        <v>0</v>
      </c>
      <c r="CG31" s="278">
        <f t="shared" si="30"/>
        <v>0</v>
      </c>
      <c r="CH31" s="278">
        <f t="shared" si="30"/>
        <v>0</v>
      </c>
      <c r="CI31" s="278">
        <f t="shared" si="30"/>
        <v>0</v>
      </c>
      <c r="CJ31" s="278">
        <f t="shared" si="30"/>
        <v>0</v>
      </c>
      <c r="CK31" s="278">
        <f t="shared" si="30"/>
        <v>0</v>
      </c>
      <c r="CL31" s="278">
        <f t="shared" si="30"/>
        <v>0</v>
      </c>
      <c r="CM31" s="278">
        <f t="shared" ref="CM31:DC31" si="31">CM29*CM30</f>
        <v>0</v>
      </c>
      <c r="CN31" s="278">
        <f t="shared" si="31"/>
        <v>0</v>
      </c>
      <c r="CO31" s="278">
        <f t="shared" si="31"/>
        <v>0</v>
      </c>
      <c r="CP31" s="278">
        <f t="shared" si="31"/>
        <v>0</v>
      </c>
      <c r="CQ31" s="278">
        <f t="shared" si="31"/>
        <v>0</v>
      </c>
      <c r="CR31" s="278">
        <f t="shared" si="31"/>
        <v>0</v>
      </c>
      <c r="CS31" s="278">
        <f t="shared" si="31"/>
        <v>0</v>
      </c>
      <c r="CT31" s="278">
        <f t="shared" si="31"/>
        <v>0</v>
      </c>
      <c r="CU31" s="278">
        <f t="shared" si="31"/>
        <v>0</v>
      </c>
      <c r="CV31" s="278">
        <f t="shared" si="31"/>
        <v>0</v>
      </c>
      <c r="CW31" s="278">
        <f t="shared" si="31"/>
        <v>0</v>
      </c>
      <c r="CX31" s="278">
        <f t="shared" si="31"/>
        <v>0</v>
      </c>
      <c r="CY31" s="278">
        <f t="shared" si="31"/>
        <v>0</v>
      </c>
      <c r="CZ31" s="278">
        <f t="shared" si="31"/>
        <v>0</v>
      </c>
      <c r="DA31" s="278">
        <f t="shared" si="31"/>
        <v>0</v>
      </c>
      <c r="DB31" s="278">
        <f t="shared" si="31"/>
        <v>0</v>
      </c>
      <c r="DC31" s="278">
        <f t="shared" si="31"/>
        <v>0</v>
      </c>
    </row>
    <row r="32" spans="2:107" ht="15" customHeight="1" x14ac:dyDescent="0.35">
      <c r="B32" s="885">
        <v>16</v>
      </c>
      <c r="C32" s="261" t="s">
        <v>1133</v>
      </c>
      <c r="D32" s="261"/>
      <c r="E32" s="267" t="s">
        <v>68</v>
      </c>
      <c r="F32" s="268" t="s">
        <v>1223</v>
      </c>
      <c r="G32" s="273" t="str">
        <f>IF(COUNTA(H32:DC32)=0,"",IF(OR(LARGE(H32:DC32,1)&gt;3,SMALL(H32:DC32,1)&lt;0),"ERRO",""))</f>
        <v/>
      </c>
      <c r="H32" s="633">
        <f t="shared" ref="H32:AM32" si="32">H13</f>
        <v>0</v>
      </c>
      <c r="I32" s="633">
        <f t="shared" si="32"/>
        <v>0</v>
      </c>
      <c r="J32" s="633">
        <f t="shared" si="32"/>
        <v>0</v>
      </c>
      <c r="K32" s="633">
        <f t="shared" si="32"/>
        <v>0</v>
      </c>
      <c r="L32" s="633">
        <f t="shared" si="32"/>
        <v>0</v>
      </c>
      <c r="M32" s="633">
        <f t="shared" si="32"/>
        <v>0</v>
      </c>
      <c r="N32" s="633">
        <f t="shared" si="32"/>
        <v>0</v>
      </c>
      <c r="O32" s="633">
        <f t="shared" si="32"/>
        <v>0</v>
      </c>
      <c r="P32" s="633">
        <f t="shared" si="32"/>
        <v>0</v>
      </c>
      <c r="Q32" s="633">
        <f t="shared" si="32"/>
        <v>0</v>
      </c>
      <c r="R32" s="633">
        <f t="shared" si="32"/>
        <v>0</v>
      </c>
      <c r="S32" s="633">
        <f t="shared" si="32"/>
        <v>0</v>
      </c>
      <c r="T32" s="633">
        <f t="shared" si="32"/>
        <v>0</v>
      </c>
      <c r="U32" s="633">
        <f t="shared" si="32"/>
        <v>0</v>
      </c>
      <c r="V32" s="633">
        <f t="shared" si="32"/>
        <v>0</v>
      </c>
      <c r="W32" s="633">
        <f t="shared" si="32"/>
        <v>0</v>
      </c>
      <c r="X32" s="633">
        <f t="shared" si="32"/>
        <v>0</v>
      </c>
      <c r="Y32" s="633">
        <f t="shared" si="32"/>
        <v>0</v>
      </c>
      <c r="Z32" s="633">
        <f t="shared" si="32"/>
        <v>0</v>
      </c>
      <c r="AA32" s="633">
        <f t="shared" si="32"/>
        <v>0</v>
      </c>
      <c r="AB32" s="633">
        <f t="shared" si="32"/>
        <v>0</v>
      </c>
      <c r="AC32" s="633">
        <f t="shared" si="32"/>
        <v>0</v>
      </c>
      <c r="AD32" s="633">
        <f t="shared" si="32"/>
        <v>0</v>
      </c>
      <c r="AE32" s="633">
        <f t="shared" si="32"/>
        <v>0</v>
      </c>
      <c r="AF32" s="633">
        <f t="shared" si="32"/>
        <v>0</v>
      </c>
      <c r="AG32" s="633">
        <f t="shared" si="32"/>
        <v>0</v>
      </c>
      <c r="AH32" s="633">
        <f t="shared" si="32"/>
        <v>0</v>
      </c>
      <c r="AI32" s="633">
        <f t="shared" si="32"/>
        <v>0</v>
      </c>
      <c r="AJ32" s="633">
        <f t="shared" si="32"/>
        <v>0</v>
      </c>
      <c r="AK32" s="633">
        <f t="shared" si="32"/>
        <v>0</v>
      </c>
      <c r="AL32" s="633">
        <f t="shared" si="32"/>
        <v>0</v>
      </c>
      <c r="AM32" s="633">
        <f t="shared" si="32"/>
        <v>0</v>
      </c>
      <c r="AN32" s="633">
        <f t="shared" ref="AN32:BS32" si="33">AN13</f>
        <v>0</v>
      </c>
      <c r="AO32" s="633">
        <f t="shared" si="33"/>
        <v>0</v>
      </c>
      <c r="AP32" s="633">
        <f t="shared" si="33"/>
        <v>0</v>
      </c>
      <c r="AQ32" s="633">
        <f t="shared" si="33"/>
        <v>0</v>
      </c>
      <c r="AR32" s="633">
        <f t="shared" si="33"/>
        <v>0</v>
      </c>
      <c r="AS32" s="633">
        <f t="shared" si="33"/>
        <v>0</v>
      </c>
      <c r="AT32" s="633">
        <f t="shared" si="33"/>
        <v>0</v>
      </c>
      <c r="AU32" s="633">
        <f t="shared" si="33"/>
        <v>0</v>
      </c>
      <c r="AV32" s="633">
        <f t="shared" si="33"/>
        <v>0</v>
      </c>
      <c r="AW32" s="633">
        <f t="shared" si="33"/>
        <v>0</v>
      </c>
      <c r="AX32" s="633">
        <f t="shared" si="33"/>
        <v>0</v>
      </c>
      <c r="AY32" s="633">
        <f t="shared" si="33"/>
        <v>0</v>
      </c>
      <c r="AZ32" s="633">
        <f t="shared" si="33"/>
        <v>0</v>
      </c>
      <c r="BA32" s="633">
        <f t="shared" si="33"/>
        <v>0</v>
      </c>
      <c r="BB32" s="633">
        <f t="shared" si="33"/>
        <v>0</v>
      </c>
      <c r="BC32" s="633">
        <f t="shared" si="33"/>
        <v>0</v>
      </c>
      <c r="BD32" s="633">
        <f t="shared" si="33"/>
        <v>0</v>
      </c>
      <c r="BE32" s="633">
        <f t="shared" si="33"/>
        <v>0</v>
      </c>
      <c r="BF32" s="633">
        <f t="shared" si="33"/>
        <v>0</v>
      </c>
      <c r="BG32" s="633">
        <f t="shared" si="33"/>
        <v>0</v>
      </c>
      <c r="BH32" s="633">
        <f t="shared" si="33"/>
        <v>0</v>
      </c>
      <c r="BI32" s="633">
        <f t="shared" si="33"/>
        <v>0</v>
      </c>
      <c r="BJ32" s="633">
        <f t="shared" si="33"/>
        <v>0</v>
      </c>
      <c r="BK32" s="633">
        <f t="shared" si="33"/>
        <v>0</v>
      </c>
      <c r="BL32" s="633">
        <f t="shared" si="33"/>
        <v>0</v>
      </c>
      <c r="BM32" s="633">
        <f t="shared" si="33"/>
        <v>0</v>
      </c>
      <c r="BN32" s="633">
        <f t="shared" si="33"/>
        <v>0</v>
      </c>
      <c r="BO32" s="633">
        <f t="shared" si="33"/>
        <v>0</v>
      </c>
      <c r="BP32" s="633">
        <f t="shared" si="33"/>
        <v>0</v>
      </c>
      <c r="BQ32" s="633">
        <f t="shared" si="33"/>
        <v>0</v>
      </c>
      <c r="BR32" s="633">
        <f t="shared" si="33"/>
        <v>0</v>
      </c>
      <c r="BS32" s="633">
        <f t="shared" si="33"/>
        <v>0</v>
      </c>
      <c r="BT32" s="633">
        <f t="shared" ref="BT32:DC32" si="34">BT13</f>
        <v>0</v>
      </c>
      <c r="BU32" s="633">
        <f t="shared" si="34"/>
        <v>0</v>
      </c>
      <c r="BV32" s="633">
        <f t="shared" si="34"/>
        <v>0</v>
      </c>
      <c r="BW32" s="633">
        <f t="shared" si="34"/>
        <v>0</v>
      </c>
      <c r="BX32" s="633">
        <f t="shared" si="34"/>
        <v>0</v>
      </c>
      <c r="BY32" s="633">
        <f t="shared" si="34"/>
        <v>0</v>
      </c>
      <c r="BZ32" s="633">
        <f t="shared" si="34"/>
        <v>0</v>
      </c>
      <c r="CA32" s="633">
        <f t="shared" si="34"/>
        <v>0</v>
      </c>
      <c r="CB32" s="633">
        <f t="shared" si="34"/>
        <v>0</v>
      </c>
      <c r="CC32" s="633">
        <f t="shared" si="34"/>
        <v>0</v>
      </c>
      <c r="CD32" s="633">
        <f t="shared" si="34"/>
        <v>0</v>
      </c>
      <c r="CE32" s="633">
        <f t="shared" si="34"/>
        <v>0</v>
      </c>
      <c r="CF32" s="633">
        <f t="shared" si="34"/>
        <v>0</v>
      </c>
      <c r="CG32" s="633">
        <f t="shared" si="34"/>
        <v>0</v>
      </c>
      <c r="CH32" s="633">
        <f t="shared" si="34"/>
        <v>0</v>
      </c>
      <c r="CI32" s="633">
        <f t="shared" si="34"/>
        <v>0</v>
      </c>
      <c r="CJ32" s="633">
        <f t="shared" si="34"/>
        <v>0</v>
      </c>
      <c r="CK32" s="633">
        <f t="shared" si="34"/>
        <v>0</v>
      </c>
      <c r="CL32" s="633">
        <f t="shared" si="34"/>
        <v>0</v>
      </c>
      <c r="CM32" s="633">
        <f t="shared" si="34"/>
        <v>0</v>
      </c>
      <c r="CN32" s="633">
        <f t="shared" si="34"/>
        <v>0</v>
      </c>
      <c r="CO32" s="633">
        <f t="shared" si="34"/>
        <v>0</v>
      </c>
      <c r="CP32" s="633">
        <f t="shared" si="34"/>
        <v>0</v>
      </c>
      <c r="CQ32" s="633">
        <f t="shared" si="34"/>
        <v>0</v>
      </c>
      <c r="CR32" s="633">
        <f t="shared" si="34"/>
        <v>0</v>
      </c>
      <c r="CS32" s="633">
        <f t="shared" si="34"/>
        <v>0</v>
      </c>
      <c r="CT32" s="633">
        <f t="shared" si="34"/>
        <v>0</v>
      </c>
      <c r="CU32" s="633">
        <f t="shared" si="34"/>
        <v>0</v>
      </c>
      <c r="CV32" s="633">
        <f t="shared" si="34"/>
        <v>0</v>
      </c>
      <c r="CW32" s="633">
        <f t="shared" si="34"/>
        <v>0</v>
      </c>
      <c r="CX32" s="633">
        <f t="shared" si="34"/>
        <v>0</v>
      </c>
      <c r="CY32" s="633">
        <f t="shared" si="34"/>
        <v>0</v>
      </c>
      <c r="CZ32" s="633">
        <f t="shared" si="34"/>
        <v>0</v>
      </c>
      <c r="DA32" s="633">
        <f t="shared" si="34"/>
        <v>0</v>
      </c>
      <c r="DB32" s="633">
        <f t="shared" si="34"/>
        <v>0</v>
      </c>
      <c r="DC32" s="633">
        <f t="shared" si="34"/>
        <v>0</v>
      </c>
    </row>
    <row r="33" spans="2:107" ht="15" customHeight="1" x14ac:dyDescent="0.35">
      <c r="B33" s="886"/>
      <c r="C33" s="261" t="s">
        <v>1134</v>
      </c>
      <c r="D33" s="261"/>
      <c r="E33" s="262" t="s">
        <v>1131</v>
      </c>
      <c r="F33" s="268" t="s">
        <v>1224</v>
      </c>
      <c r="G33" s="273" t="str">
        <f>IF(COUNTA(H33:DC33)=0,"",IF(OR(LARGE(H33:DC33,1)&gt;22,SMALL(H33:DC33,1)&lt;0),"ERRO",""))</f>
        <v/>
      </c>
      <c r="H33" s="633">
        <f t="shared" ref="H33:AM33" si="35">H14</f>
        <v>0</v>
      </c>
      <c r="I33" s="633">
        <f t="shared" si="35"/>
        <v>0</v>
      </c>
      <c r="J33" s="633">
        <f t="shared" si="35"/>
        <v>0</v>
      </c>
      <c r="K33" s="633">
        <f t="shared" si="35"/>
        <v>0</v>
      </c>
      <c r="L33" s="633">
        <f t="shared" si="35"/>
        <v>0</v>
      </c>
      <c r="M33" s="633">
        <f t="shared" si="35"/>
        <v>0</v>
      </c>
      <c r="N33" s="633">
        <f t="shared" si="35"/>
        <v>0</v>
      </c>
      <c r="O33" s="633">
        <f t="shared" si="35"/>
        <v>0</v>
      </c>
      <c r="P33" s="633">
        <f t="shared" si="35"/>
        <v>0</v>
      </c>
      <c r="Q33" s="633">
        <f t="shared" si="35"/>
        <v>0</v>
      </c>
      <c r="R33" s="633">
        <f t="shared" si="35"/>
        <v>0</v>
      </c>
      <c r="S33" s="633">
        <f t="shared" si="35"/>
        <v>0</v>
      </c>
      <c r="T33" s="633">
        <f t="shared" si="35"/>
        <v>0</v>
      </c>
      <c r="U33" s="633">
        <f t="shared" si="35"/>
        <v>0</v>
      </c>
      <c r="V33" s="633">
        <f t="shared" si="35"/>
        <v>0</v>
      </c>
      <c r="W33" s="633">
        <f t="shared" si="35"/>
        <v>0</v>
      </c>
      <c r="X33" s="633">
        <f t="shared" si="35"/>
        <v>0</v>
      </c>
      <c r="Y33" s="633">
        <f t="shared" si="35"/>
        <v>0</v>
      </c>
      <c r="Z33" s="633">
        <f t="shared" si="35"/>
        <v>0</v>
      </c>
      <c r="AA33" s="633">
        <f t="shared" si="35"/>
        <v>0</v>
      </c>
      <c r="AB33" s="633">
        <f t="shared" si="35"/>
        <v>0</v>
      </c>
      <c r="AC33" s="633">
        <f t="shared" si="35"/>
        <v>0</v>
      </c>
      <c r="AD33" s="633">
        <f t="shared" si="35"/>
        <v>0</v>
      </c>
      <c r="AE33" s="633">
        <f t="shared" si="35"/>
        <v>0</v>
      </c>
      <c r="AF33" s="633">
        <f t="shared" si="35"/>
        <v>0</v>
      </c>
      <c r="AG33" s="633">
        <f t="shared" si="35"/>
        <v>0</v>
      </c>
      <c r="AH33" s="633">
        <f t="shared" si="35"/>
        <v>0</v>
      </c>
      <c r="AI33" s="633">
        <f t="shared" si="35"/>
        <v>0</v>
      </c>
      <c r="AJ33" s="633">
        <f t="shared" si="35"/>
        <v>0</v>
      </c>
      <c r="AK33" s="633">
        <f t="shared" si="35"/>
        <v>0</v>
      </c>
      <c r="AL33" s="633">
        <f t="shared" si="35"/>
        <v>0</v>
      </c>
      <c r="AM33" s="633">
        <f t="shared" si="35"/>
        <v>0</v>
      </c>
      <c r="AN33" s="633">
        <f t="shared" ref="AN33:BS33" si="36">AN14</f>
        <v>0</v>
      </c>
      <c r="AO33" s="633">
        <f t="shared" si="36"/>
        <v>0</v>
      </c>
      <c r="AP33" s="633">
        <f t="shared" si="36"/>
        <v>0</v>
      </c>
      <c r="AQ33" s="633">
        <f t="shared" si="36"/>
        <v>0</v>
      </c>
      <c r="AR33" s="633">
        <f t="shared" si="36"/>
        <v>0</v>
      </c>
      <c r="AS33" s="633">
        <f t="shared" si="36"/>
        <v>0</v>
      </c>
      <c r="AT33" s="633">
        <f t="shared" si="36"/>
        <v>0</v>
      </c>
      <c r="AU33" s="633">
        <f t="shared" si="36"/>
        <v>0</v>
      </c>
      <c r="AV33" s="633">
        <f t="shared" si="36"/>
        <v>0</v>
      </c>
      <c r="AW33" s="633">
        <f t="shared" si="36"/>
        <v>0</v>
      </c>
      <c r="AX33" s="633">
        <f t="shared" si="36"/>
        <v>0</v>
      </c>
      <c r="AY33" s="633">
        <f t="shared" si="36"/>
        <v>0</v>
      </c>
      <c r="AZ33" s="633">
        <f t="shared" si="36"/>
        <v>0</v>
      </c>
      <c r="BA33" s="633">
        <f t="shared" si="36"/>
        <v>0</v>
      </c>
      <c r="BB33" s="633">
        <f t="shared" si="36"/>
        <v>0</v>
      </c>
      <c r="BC33" s="633">
        <f t="shared" si="36"/>
        <v>0</v>
      </c>
      <c r="BD33" s="633">
        <f t="shared" si="36"/>
        <v>0</v>
      </c>
      <c r="BE33" s="633">
        <f t="shared" si="36"/>
        <v>0</v>
      </c>
      <c r="BF33" s="633">
        <f t="shared" si="36"/>
        <v>0</v>
      </c>
      <c r="BG33" s="633">
        <f t="shared" si="36"/>
        <v>0</v>
      </c>
      <c r="BH33" s="633">
        <f t="shared" si="36"/>
        <v>0</v>
      </c>
      <c r="BI33" s="633">
        <f t="shared" si="36"/>
        <v>0</v>
      </c>
      <c r="BJ33" s="633">
        <f t="shared" si="36"/>
        <v>0</v>
      </c>
      <c r="BK33" s="633">
        <f t="shared" si="36"/>
        <v>0</v>
      </c>
      <c r="BL33" s="633">
        <f t="shared" si="36"/>
        <v>0</v>
      </c>
      <c r="BM33" s="633">
        <f t="shared" si="36"/>
        <v>0</v>
      </c>
      <c r="BN33" s="633">
        <f t="shared" si="36"/>
        <v>0</v>
      </c>
      <c r="BO33" s="633">
        <f t="shared" si="36"/>
        <v>0</v>
      </c>
      <c r="BP33" s="633">
        <f t="shared" si="36"/>
        <v>0</v>
      </c>
      <c r="BQ33" s="633">
        <f t="shared" si="36"/>
        <v>0</v>
      </c>
      <c r="BR33" s="633">
        <f t="shared" si="36"/>
        <v>0</v>
      </c>
      <c r="BS33" s="633">
        <f t="shared" si="36"/>
        <v>0</v>
      </c>
      <c r="BT33" s="633">
        <f t="shared" ref="BT33:DC33" si="37">BT14</f>
        <v>0</v>
      </c>
      <c r="BU33" s="633">
        <f t="shared" si="37"/>
        <v>0</v>
      </c>
      <c r="BV33" s="633">
        <f t="shared" si="37"/>
        <v>0</v>
      </c>
      <c r="BW33" s="633">
        <f t="shared" si="37"/>
        <v>0</v>
      </c>
      <c r="BX33" s="633">
        <f t="shared" si="37"/>
        <v>0</v>
      </c>
      <c r="BY33" s="633">
        <f t="shared" si="37"/>
        <v>0</v>
      </c>
      <c r="BZ33" s="633">
        <f t="shared" si="37"/>
        <v>0</v>
      </c>
      <c r="CA33" s="633">
        <f t="shared" si="37"/>
        <v>0</v>
      </c>
      <c r="CB33" s="633">
        <f t="shared" si="37"/>
        <v>0</v>
      </c>
      <c r="CC33" s="633">
        <f t="shared" si="37"/>
        <v>0</v>
      </c>
      <c r="CD33" s="633">
        <f t="shared" si="37"/>
        <v>0</v>
      </c>
      <c r="CE33" s="633">
        <f t="shared" si="37"/>
        <v>0</v>
      </c>
      <c r="CF33" s="633">
        <f t="shared" si="37"/>
        <v>0</v>
      </c>
      <c r="CG33" s="633">
        <f t="shared" si="37"/>
        <v>0</v>
      </c>
      <c r="CH33" s="633">
        <f t="shared" si="37"/>
        <v>0</v>
      </c>
      <c r="CI33" s="633">
        <f t="shared" si="37"/>
        <v>0</v>
      </c>
      <c r="CJ33" s="633">
        <f t="shared" si="37"/>
        <v>0</v>
      </c>
      <c r="CK33" s="633">
        <f t="shared" si="37"/>
        <v>0</v>
      </c>
      <c r="CL33" s="633">
        <f t="shared" si="37"/>
        <v>0</v>
      </c>
      <c r="CM33" s="633">
        <f t="shared" si="37"/>
        <v>0</v>
      </c>
      <c r="CN33" s="633">
        <f t="shared" si="37"/>
        <v>0</v>
      </c>
      <c r="CO33" s="633">
        <f t="shared" si="37"/>
        <v>0</v>
      </c>
      <c r="CP33" s="633">
        <f t="shared" si="37"/>
        <v>0</v>
      </c>
      <c r="CQ33" s="633">
        <f t="shared" si="37"/>
        <v>0</v>
      </c>
      <c r="CR33" s="633">
        <f t="shared" si="37"/>
        <v>0</v>
      </c>
      <c r="CS33" s="633">
        <f t="shared" si="37"/>
        <v>0</v>
      </c>
      <c r="CT33" s="633">
        <f t="shared" si="37"/>
        <v>0</v>
      </c>
      <c r="CU33" s="633">
        <f t="shared" si="37"/>
        <v>0</v>
      </c>
      <c r="CV33" s="633">
        <f t="shared" si="37"/>
        <v>0</v>
      </c>
      <c r="CW33" s="633">
        <f t="shared" si="37"/>
        <v>0</v>
      </c>
      <c r="CX33" s="633">
        <f t="shared" si="37"/>
        <v>0</v>
      </c>
      <c r="CY33" s="633">
        <f t="shared" si="37"/>
        <v>0</v>
      </c>
      <c r="CZ33" s="633">
        <f t="shared" si="37"/>
        <v>0</v>
      </c>
      <c r="DA33" s="633">
        <f t="shared" si="37"/>
        <v>0</v>
      </c>
      <c r="DB33" s="633">
        <f t="shared" si="37"/>
        <v>0</v>
      </c>
      <c r="DC33" s="633">
        <f t="shared" si="37"/>
        <v>0</v>
      </c>
    </row>
    <row r="34" spans="2:107" ht="15" customHeight="1" x14ac:dyDescent="0.35">
      <c r="B34" s="886"/>
      <c r="C34" s="261" t="s">
        <v>1135</v>
      </c>
      <c r="D34" s="261"/>
      <c r="E34" s="262" t="s">
        <v>1132</v>
      </c>
      <c r="F34" s="268" t="s">
        <v>1225</v>
      </c>
      <c r="G34" s="273" t="str">
        <f>IF(COUNTA(H34:DC34)=0,"",IF(OR(LARGE(H34:DC34,1)&gt;12,SMALL(H34:DC34,1)&lt;0),"ERRO",""))</f>
        <v/>
      </c>
      <c r="H34" s="633">
        <f t="shared" ref="H34:AM34" si="38">H15</f>
        <v>0</v>
      </c>
      <c r="I34" s="633">
        <f t="shared" si="38"/>
        <v>0</v>
      </c>
      <c r="J34" s="633">
        <f t="shared" si="38"/>
        <v>0</v>
      </c>
      <c r="K34" s="633">
        <f t="shared" si="38"/>
        <v>0</v>
      </c>
      <c r="L34" s="633">
        <f t="shared" si="38"/>
        <v>0</v>
      </c>
      <c r="M34" s="633">
        <f t="shared" si="38"/>
        <v>0</v>
      </c>
      <c r="N34" s="633">
        <f t="shared" si="38"/>
        <v>0</v>
      </c>
      <c r="O34" s="633">
        <f t="shared" si="38"/>
        <v>0</v>
      </c>
      <c r="P34" s="633">
        <f t="shared" si="38"/>
        <v>0</v>
      </c>
      <c r="Q34" s="633">
        <f t="shared" si="38"/>
        <v>0</v>
      </c>
      <c r="R34" s="633">
        <f t="shared" si="38"/>
        <v>0</v>
      </c>
      <c r="S34" s="633">
        <f t="shared" si="38"/>
        <v>0</v>
      </c>
      <c r="T34" s="633">
        <f t="shared" si="38"/>
        <v>0</v>
      </c>
      <c r="U34" s="633">
        <f t="shared" si="38"/>
        <v>0</v>
      </c>
      <c r="V34" s="633">
        <f t="shared" si="38"/>
        <v>0</v>
      </c>
      <c r="W34" s="633">
        <f t="shared" si="38"/>
        <v>0</v>
      </c>
      <c r="X34" s="633">
        <f t="shared" si="38"/>
        <v>0</v>
      </c>
      <c r="Y34" s="633">
        <f t="shared" si="38"/>
        <v>0</v>
      </c>
      <c r="Z34" s="633">
        <f t="shared" si="38"/>
        <v>0</v>
      </c>
      <c r="AA34" s="633">
        <f t="shared" si="38"/>
        <v>0</v>
      </c>
      <c r="AB34" s="633">
        <f t="shared" si="38"/>
        <v>0</v>
      </c>
      <c r="AC34" s="633">
        <f t="shared" si="38"/>
        <v>0</v>
      </c>
      <c r="AD34" s="633">
        <f t="shared" si="38"/>
        <v>0</v>
      </c>
      <c r="AE34" s="633">
        <f t="shared" si="38"/>
        <v>0</v>
      </c>
      <c r="AF34" s="633">
        <f t="shared" si="38"/>
        <v>0</v>
      </c>
      <c r="AG34" s="633">
        <f t="shared" si="38"/>
        <v>0</v>
      </c>
      <c r="AH34" s="633">
        <f t="shared" si="38"/>
        <v>0</v>
      </c>
      <c r="AI34" s="633">
        <f t="shared" si="38"/>
        <v>0</v>
      </c>
      <c r="AJ34" s="633">
        <f t="shared" si="38"/>
        <v>0</v>
      </c>
      <c r="AK34" s="633">
        <f t="shared" si="38"/>
        <v>0</v>
      </c>
      <c r="AL34" s="633">
        <f t="shared" si="38"/>
        <v>0</v>
      </c>
      <c r="AM34" s="633">
        <f t="shared" si="38"/>
        <v>0</v>
      </c>
      <c r="AN34" s="633">
        <f t="shared" ref="AN34:BS34" si="39">AN15</f>
        <v>0</v>
      </c>
      <c r="AO34" s="633">
        <f t="shared" si="39"/>
        <v>0</v>
      </c>
      <c r="AP34" s="633">
        <f t="shared" si="39"/>
        <v>0</v>
      </c>
      <c r="AQ34" s="633">
        <f t="shared" si="39"/>
        <v>0</v>
      </c>
      <c r="AR34" s="633">
        <f t="shared" si="39"/>
        <v>0</v>
      </c>
      <c r="AS34" s="633">
        <f t="shared" si="39"/>
        <v>0</v>
      </c>
      <c r="AT34" s="633">
        <f t="shared" si="39"/>
        <v>0</v>
      </c>
      <c r="AU34" s="633">
        <f t="shared" si="39"/>
        <v>0</v>
      </c>
      <c r="AV34" s="633">
        <f t="shared" si="39"/>
        <v>0</v>
      </c>
      <c r="AW34" s="633">
        <f t="shared" si="39"/>
        <v>0</v>
      </c>
      <c r="AX34" s="633">
        <f t="shared" si="39"/>
        <v>0</v>
      </c>
      <c r="AY34" s="633">
        <f t="shared" si="39"/>
        <v>0</v>
      </c>
      <c r="AZ34" s="633">
        <f t="shared" si="39"/>
        <v>0</v>
      </c>
      <c r="BA34" s="633">
        <f t="shared" si="39"/>
        <v>0</v>
      </c>
      <c r="BB34" s="633">
        <f t="shared" si="39"/>
        <v>0</v>
      </c>
      <c r="BC34" s="633">
        <f t="shared" si="39"/>
        <v>0</v>
      </c>
      <c r="BD34" s="633">
        <f t="shared" si="39"/>
        <v>0</v>
      </c>
      <c r="BE34" s="633">
        <f t="shared" si="39"/>
        <v>0</v>
      </c>
      <c r="BF34" s="633">
        <f t="shared" si="39"/>
        <v>0</v>
      </c>
      <c r="BG34" s="633">
        <f t="shared" si="39"/>
        <v>0</v>
      </c>
      <c r="BH34" s="633">
        <f t="shared" si="39"/>
        <v>0</v>
      </c>
      <c r="BI34" s="633">
        <f t="shared" si="39"/>
        <v>0</v>
      </c>
      <c r="BJ34" s="633">
        <f t="shared" si="39"/>
        <v>0</v>
      </c>
      <c r="BK34" s="633">
        <f t="shared" si="39"/>
        <v>0</v>
      </c>
      <c r="BL34" s="633">
        <f t="shared" si="39"/>
        <v>0</v>
      </c>
      <c r="BM34" s="633">
        <f t="shared" si="39"/>
        <v>0</v>
      </c>
      <c r="BN34" s="633">
        <f t="shared" si="39"/>
        <v>0</v>
      </c>
      <c r="BO34" s="633">
        <f t="shared" si="39"/>
        <v>0</v>
      </c>
      <c r="BP34" s="633">
        <f t="shared" si="39"/>
        <v>0</v>
      </c>
      <c r="BQ34" s="633">
        <f t="shared" si="39"/>
        <v>0</v>
      </c>
      <c r="BR34" s="633">
        <f t="shared" si="39"/>
        <v>0</v>
      </c>
      <c r="BS34" s="633">
        <f t="shared" si="39"/>
        <v>0</v>
      </c>
      <c r="BT34" s="633">
        <f t="shared" ref="BT34:DC34" si="40">BT15</f>
        <v>0</v>
      </c>
      <c r="BU34" s="633">
        <f t="shared" si="40"/>
        <v>0</v>
      </c>
      <c r="BV34" s="633">
        <f t="shared" si="40"/>
        <v>0</v>
      </c>
      <c r="BW34" s="633">
        <f t="shared" si="40"/>
        <v>0</v>
      </c>
      <c r="BX34" s="633">
        <f t="shared" si="40"/>
        <v>0</v>
      </c>
      <c r="BY34" s="633">
        <f t="shared" si="40"/>
        <v>0</v>
      </c>
      <c r="BZ34" s="633">
        <f t="shared" si="40"/>
        <v>0</v>
      </c>
      <c r="CA34" s="633">
        <f t="shared" si="40"/>
        <v>0</v>
      </c>
      <c r="CB34" s="633">
        <f t="shared" si="40"/>
        <v>0</v>
      </c>
      <c r="CC34" s="633">
        <f t="shared" si="40"/>
        <v>0</v>
      </c>
      <c r="CD34" s="633">
        <f t="shared" si="40"/>
        <v>0</v>
      </c>
      <c r="CE34" s="633">
        <f t="shared" si="40"/>
        <v>0</v>
      </c>
      <c r="CF34" s="633">
        <f t="shared" si="40"/>
        <v>0</v>
      </c>
      <c r="CG34" s="633">
        <f t="shared" si="40"/>
        <v>0</v>
      </c>
      <c r="CH34" s="633">
        <f t="shared" si="40"/>
        <v>0</v>
      </c>
      <c r="CI34" s="633">
        <f t="shared" si="40"/>
        <v>0</v>
      </c>
      <c r="CJ34" s="633">
        <f t="shared" si="40"/>
        <v>0</v>
      </c>
      <c r="CK34" s="633">
        <f t="shared" si="40"/>
        <v>0</v>
      </c>
      <c r="CL34" s="633">
        <f t="shared" si="40"/>
        <v>0</v>
      </c>
      <c r="CM34" s="633">
        <f t="shared" si="40"/>
        <v>0</v>
      </c>
      <c r="CN34" s="633">
        <f t="shared" si="40"/>
        <v>0</v>
      </c>
      <c r="CO34" s="633">
        <f t="shared" si="40"/>
        <v>0</v>
      </c>
      <c r="CP34" s="633">
        <f t="shared" si="40"/>
        <v>0</v>
      </c>
      <c r="CQ34" s="633">
        <f t="shared" si="40"/>
        <v>0</v>
      </c>
      <c r="CR34" s="633">
        <f t="shared" si="40"/>
        <v>0</v>
      </c>
      <c r="CS34" s="633">
        <f t="shared" si="40"/>
        <v>0</v>
      </c>
      <c r="CT34" s="633">
        <f t="shared" si="40"/>
        <v>0</v>
      </c>
      <c r="CU34" s="633">
        <f t="shared" si="40"/>
        <v>0</v>
      </c>
      <c r="CV34" s="633">
        <f t="shared" si="40"/>
        <v>0</v>
      </c>
      <c r="CW34" s="633">
        <f t="shared" si="40"/>
        <v>0</v>
      </c>
      <c r="CX34" s="633">
        <f t="shared" si="40"/>
        <v>0</v>
      </c>
      <c r="CY34" s="633">
        <f t="shared" si="40"/>
        <v>0</v>
      </c>
      <c r="CZ34" s="633">
        <f t="shared" si="40"/>
        <v>0</v>
      </c>
      <c r="DA34" s="633">
        <f t="shared" si="40"/>
        <v>0</v>
      </c>
      <c r="DB34" s="633">
        <f t="shared" si="40"/>
        <v>0</v>
      </c>
      <c r="DC34" s="633">
        <f t="shared" si="40"/>
        <v>0</v>
      </c>
    </row>
    <row r="35" spans="2:107" ht="15" customHeight="1" x14ac:dyDescent="0.35">
      <c r="B35" s="886"/>
      <c r="C35" s="261" t="s">
        <v>643</v>
      </c>
      <c r="D35" s="261"/>
      <c r="E35" s="267" t="s">
        <v>5</v>
      </c>
      <c r="F35" s="268" t="s">
        <v>1063</v>
      </c>
      <c r="G35" s="280">
        <f>SUM(H35:DC35)</f>
        <v>0</v>
      </c>
      <c r="H35" s="272">
        <f>H27*((H32*H33*H34)/792)</f>
        <v>0</v>
      </c>
      <c r="I35" s="272">
        <f t="shared" ref="I35:Z35" si="41">I27*((I32*I33*I34)/792)</f>
        <v>0</v>
      </c>
      <c r="J35" s="272">
        <f t="shared" si="41"/>
        <v>0</v>
      </c>
      <c r="K35" s="272">
        <f t="shared" si="41"/>
        <v>0</v>
      </c>
      <c r="L35" s="272">
        <f t="shared" si="41"/>
        <v>0</v>
      </c>
      <c r="M35" s="272">
        <f t="shared" si="41"/>
        <v>0</v>
      </c>
      <c r="N35" s="272">
        <f t="shared" si="41"/>
        <v>0</v>
      </c>
      <c r="O35" s="272">
        <f t="shared" si="41"/>
        <v>0</v>
      </c>
      <c r="P35" s="272">
        <f t="shared" si="41"/>
        <v>0</v>
      </c>
      <c r="Q35" s="272">
        <f t="shared" si="41"/>
        <v>0</v>
      </c>
      <c r="R35" s="272">
        <f t="shared" si="41"/>
        <v>0</v>
      </c>
      <c r="S35" s="272">
        <f t="shared" si="41"/>
        <v>0</v>
      </c>
      <c r="T35" s="272">
        <f t="shared" si="41"/>
        <v>0</v>
      </c>
      <c r="U35" s="272">
        <f t="shared" si="41"/>
        <v>0</v>
      </c>
      <c r="V35" s="272">
        <f t="shared" si="41"/>
        <v>0</v>
      </c>
      <c r="W35" s="272">
        <f t="shared" si="41"/>
        <v>0</v>
      </c>
      <c r="X35" s="272">
        <f t="shared" si="41"/>
        <v>0</v>
      </c>
      <c r="Y35" s="272">
        <f t="shared" si="41"/>
        <v>0</v>
      </c>
      <c r="Z35" s="272">
        <f t="shared" si="41"/>
        <v>0</v>
      </c>
      <c r="AA35" s="272">
        <f t="shared" ref="AA35:CL35" si="42">AA27*((AA32*AA33*AA34)/792)</f>
        <v>0</v>
      </c>
      <c r="AB35" s="272">
        <f t="shared" si="42"/>
        <v>0</v>
      </c>
      <c r="AC35" s="272">
        <f t="shared" si="42"/>
        <v>0</v>
      </c>
      <c r="AD35" s="272">
        <f t="shared" si="42"/>
        <v>0</v>
      </c>
      <c r="AE35" s="272">
        <f t="shared" si="42"/>
        <v>0</v>
      </c>
      <c r="AF35" s="272">
        <f t="shared" si="42"/>
        <v>0</v>
      </c>
      <c r="AG35" s="272">
        <f t="shared" si="42"/>
        <v>0</v>
      </c>
      <c r="AH35" s="272">
        <f t="shared" si="42"/>
        <v>0</v>
      </c>
      <c r="AI35" s="272">
        <f t="shared" si="42"/>
        <v>0</v>
      </c>
      <c r="AJ35" s="272">
        <f t="shared" si="42"/>
        <v>0</v>
      </c>
      <c r="AK35" s="272">
        <f t="shared" si="42"/>
        <v>0</v>
      </c>
      <c r="AL35" s="272">
        <f t="shared" si="42"/>
        <v>0</v>
      </c>
      <c r="AM35" s="272">
        <f t="shared" si="42"/>
        <v>0</v>
      </c>
      <c r="AN35" s="272">
        <f t="shared" si="42"/>
        <v>0</v>
      </c>
      <c r="AO35" s="272">
        <f t="shared" si="42"/>
        <v>0</v>
      </c>
      <c r="AP35" s="272">
        <f t="shared" si="42"/>
        <v>0</v>
      </c>
      <c r="AQ35" s="272">
        <f t="shared" si="42"/>
        <v>0</v>
      </c>
      <c r="AR35" s="272">
        <f t="shared" si="42"/>
        <v>0</v>
      </c>
      <c r="AS35" s="272">
        <f t="shared" si="42"/>
        <v>0</v>
      </c>
      <c r="AT35" s="272">
        <f t="shared" si="42"/>
        <v>0</v>
      </c>
      <c r="AU35" s="272">
        <f t="shared" si="42"/>
        <v>0</v>
      </c>
      <c r="AV35" s="272">
        <f t="shared" si="42"/>
        <v>0</v>
      </c>
      <c r="AW35" s="272">
        <f t="shared" si="42"/>
        <v>0</v>
      </c>
      <c r="AX35" s="272">
        <f t="shared" si="42"/>
        <v>0</v>
      </c>
      <c r="AY35" s="272">
        <f t="shared" si="42"/>
        <v>0</v>
      </c>
      <c r="AZ35" s="272">
        <f t="shared" si="42"/>
        <v>0</v>
      </c>
      <c r="BA35" s="272">
        <f t="shared" si="42"/>
        <v>0</v>
      </c>
      <c r="BB35" s="272">
        <f t="shared" si="42"/>
        <v>0</v>
      </c>
      <c r="BC35" s="272">
        <f t="shared" si="42"/>
        <v>0</v>
      </c>
      <c r="BD35" s="272">
        <f t="shared" si="42"/>
        <v>0</v>
      </c>
      <c r="BE35" s="272">
        <f t="shared" si="42"/>
        <v>0</v>
      </c>
      <c r="BF35" s="272">
        <f t="shared" si="42"/>
        <v>0</v>
      </c>
      <c r="BG35" s="272">
        <f t="shared" si="42"/>
        <v>0</v>
      </c>
      <c r="BH35" s="272">
        <f t="shared" si="42"/>
        <v>0</v>
      </c>
      <c r="BI35" s="272">
        <f t="shared" si="42"/>
        <v>0</v>
      </c>
      <c r="BJ35" s="272">
        <f t="shared" si="42"/>
        <v>0</v>
      </c>
      <c r="BK35" s="272">
        <f t="shared" si="42"/>
        <v>0</v>
      </c>
      <c r="BL35" s="272">
        <f t="shared" si="42"/>
        <v>0</v>
      </c>
      <c r="BM35" s="272">
        <f t="shared" si="42"/>
        <v>0</v>
      </c>
      <c r="BN35" s="272">
        <f t="shared" si="42"/>
        <v>0</v>
      </c>
      <c r="BO35" s="272">
        <f t="shared" si="42"/>
        <v>0</v>
      </c>
      <c r="BP35" s="272">
        <f t="shared" si="42"/>
        <v>0</v>
      </c>
      <c r="BQ35" s="272">
        <f t="shared" si="42"/>
        <v>0</v>
      </c>
      <c r="BR35" s="272">
        <f t="shared" si="42"/>
        <v>0</v>
      </c>
      <c r="BS35" s="272">
        <f t="shared" si="42"/>
        <v>0</v>
      </c>
      <c r="BT35" s="272">
        <f t="shared" si="42"/>
        <v>0</v>
      </c>
      <c r="BU35" s="272">
        <f t="shared" si="42"/>
        <v>0</v>
      </c>
      <c r="BV35" s="272">
        <f t="shared" si="42"/>
        <v>0</v>
      </c>
      <c r="BW35" s="272">
        <f t="shared" si="42"/>
        <v>0</v>
      </c>
      <c r="BX35" s="272">
        <f t="shared" si="42"/>
        <v>0</v>
      </c>
      <c r="BY35" s="272">
        <f t="shared" si="42"/>
        <v>0</v>
      </c>
      <c r="BZ35" s="272">
        <f t="shared" si="42"/>
        <v>0</v>
      </c>
      <c r="CA35" s="272">
        <f t="shared" si="42"/>
        <v>0</v>
      </c>
      <c r="CB35" s="272">
        <f t="shared" si="42"/>
        <v>0</v>
      </c>
      <c r="CC35" s="272">
        <f t="shared" si="42"/>
        <v>0</v>
      </c>
      <c r="CD35" s="272">
        <f t="shared" si="42"/>
        <v>0</v>
      </c>
      <c r="CE35" s="272">
        <f t="shared" si="42"/>
        <v>0</v>
      </c>
      <c r="CF35" s="272">
        <f t="shared" si="42"/>
        <v>0</v>
      </c>
      <c r="CG35" s="272">
        <f t="shared" si="42"/>
        <v>0</v>
      </c>
      <c r="CH35" s="272">
        <f t="shared" si="42"/>
        <v>0</v>
      </c>
      <c r="CI35" s="272">
        <f t="shared" si="42"/>
        <v>0</v>
      </c>
      <c r="CJ35" s="272">
        <f t="shared" si="42"/>
        <v>0</v>
      </c>
      <c r="CK35" s="272">
        <f t="shared" si="42"/>
        <v>0</v>
      </c>
      <c r="CL35" s="272">
        <f t="shared" si="42"/>
        <v>0</v>
      </c>
      <c r="CM35" s="272">
        <f t="shared" ref="CM35:DC35" si="43">CM27*((CM32*CM33*CM34)/792)</f>
        <v>0</v>
      </c>
      <c r="CN35" s="272">
        <f t="shared" si="43"/>
        <v>0</v>
      </c>
      <c r="CO35" s="272">
        <f t="shared" si="43"/>
        <v>0</v>
      </c>
      <c r="CP35" s="272">
        <f t="shared" si="43"/>
        <v>0</v>
      </c>
      <c r="CQ35" s="272">
        <f t="shared" si="43"/>
        <v>0</v>
      </c>
      <c r="CR35" s="272">
        <f t="shared" si="43"/>
        <v>0</v>
      </c>
      <c r="CS35" s="272">
        <f t="shared" si="43"/>
        <v>0</v>
      </c>
      <c r="CT35" s="272">
        <f t="shared" si="43"/>
        <v>0</v>
      </c>
      <c r="CU35" s="272">
        <f t="shared" si="43"/>
        <v>0</v>
      </c>
      <c r="CV35" s="272">
        <f t="shared" si="43"/>
        <v>0</v>
      </c>
      <c r="CW35" s="272">
        <f t="shared" si="43"/>
        <v>0</v>
      </c>
      <c r="CX35" s="272">
        <f t="shared" si="43"/>
        <v>0</v>
      </c>
      <c r="CY35" s="272">
        <f t="shared" si="43"/>
        <v>0</v>
      </c>
      <c r="CZ35" s="272">
        <f t="shared" si="43"/>
        <v>0</v>
      </c>
      <c r="DA35" s="272">
        <f t="shared" si="43"/>
        <v>0</v>
      </c>
      <c r="DB35" s="272">
        <f t="shared" si="43"/>
        <v>0</v>
      </c>
      <c r="DC35" s="272">
        <f t="shared" si="43"/>
        <v>0</v>
      </c>
    </row>
    <row r="36" spans="2:107" ht="15" customHeight="1" x14ac:dyDescent="0.35">
      <c r="B36" s="887"/>
      <c r="C36" s="261" t="s">
        <v>60</v>
      </c>
      <c r="D36" s="261"/>
      <c r="E36" s="261"/>
      <c r="F36" s="268" t="s">
        <v>74</v>
      </c>
      <c r="G36" s="273" t="str">
        <f>IF(COUNTA(H36:DC36)=0,"",IF(OR(LARGE(H36:DC36,1)&gt;1,SMALL(H36:DC36,1)&lt;0),"ERRO",""))</f>
        <v/>
      </c>
      <c r="H36" s="279">
        <f>IF(H27=0,0,H35/H27)</f>
        <v>0</v>
      </c>
      <c r="I36" s="279">
        <f t="shared" ref="I36:Z36" si="44">IF(I27=0,0,I35/I27)</f>
        <v>0</v>
      </c>
      <c r="J36" s="279">
        <f t="shared" si="44"/>
        <v>0</v>
      </c>
      <c r="K36" s="279">
        <f t="shared" si="44"/>
        <v>0</v>
      </c>
      <c r="L36" s="279">
        <f t="shared" si="44"/>
        <v>0</v>
      </c>
      <c r="M36" s="279">
        <f t="shared" si="44"/>
        <v>0</v>
      </c>
      <c r="N36" s="279">
        <f t="shared" si="44"/>
        <v>0</v>
      </c>
      <c r="O36" s="279">
        <f t="shared" si="44"/>
        <v>0</v>
      </c>
      <c r="P36" s="279">
        <f t="shared" si="44"/>
        <v>0</v>
      </c>
      <c r="Q36" s="279">
        <f t="shared" si="44"/>
        <v>0</v>
      </c>
      <c r="R36" s="279">
        <f t="shared" si="44"/>
        <v>0</v>
      </c>
      <c r="S36" s="279">
        <f t="shared" si="44"/>
        <v>0</v>
      </c>
      <c r="T36" s="279">
        <f t="shared" si="44"/>
        <v>0</v>
      </c>
      <c r="U36" s="279">
        <f t="shared" si="44"/>
        <v>0</v>
      </c>
      <c r="V36" s="279">
        <f t="shared" si="44"/>
        <v>0</v>
      </c>
      <c r="W36" s="279">
        <f t="shared" si="44"/>
        <v>0</v>
      </c>
      <c r="X36" s="279">
        <f t="shared" si="44"/>
        <v>0</v>
      </c>
      <c r="Y36" s="279">
        <f t="shared" si="44"/>
        <v>0</v>
      </c>
      <c r="Z36" s="279">
        <f t="shared" si="44"/>
        <v>0</v>
      </c>
      <c r="AA36" s="279">
        <f t="shared" ref="AA36:CL36" si="45">IF(AA27=0,0,AA35/AA27)</f>
        <v>0</v>
      </c>
      <c r="AB36" s="279">
        <f t="shared" si="45"/>
        <v>0</v>
      </c>
      <c r="AC36" s="279">
        <f t="shared" si="45"/>
        <v>0</v>
      </c>
      <c r="AD36" s="279">
        <f t="shared" si="45"/>
        <v>0</v>
      </c>
      <c r="AE36" s="279">
        <f t="shared" si="45"/>
        <v>0</v>
      </c>
      <c r="AF36" s="279">
        <f t="shared" si="45"/>
        <v>0</v>
      </c>
      <c r="AG36" s="279">
        <f t="shared" si="45"/>
        <v>0</v>
      </c>
      <c r="AH36" s="279">
        <f t="shared" si="45"/>
        <v>0</v>
      </c>
      <c r="AI36" s="279">
        <f t="shared" si="45"/>
        <v>0</v>
      </c>
      <c r="AJ36" s="279">
        <f t="shared" si="45"/>
        <v>0</v>
      </c>
      <c r="AK36" s="279">
        <f t="shared" si="45"/>
        <v>0</v>
      </c>
      <c r="AL36" s="279">
        <f t="shared" si="45"/>
        <v>0</v>
      </c>
      <c r="AM36" s="279">
        <f t="shared" si="45"/>
        <v>0</v>
      </c>
      <c r="AN36" s="279">
        <f t="shared" si="45"/>
        <v>0</v>
      </c>
      <c r="AO36" s="279">
        <f t="shared" si="45"/>
        <v>0</v>
      </c>
      <c r="AP36" s="279">
        <f t="shared" si="45"/>
        <v>0</v>
      </c>
      <c r="AQ36" s="279">
        <f t="shared" si="45"/>
        <v>0</v>
      </c>
      <c r="AR36" s="279">
        <f t="shared" si="45"/>
        <v>0</v>
      </c>
      <c r="AS36" s="279">
        <f t="shared" si="45"/>
        <v>0</v>
      </c>
      <c r="AT36" s="279">
        <f t="shared" si="45"/>
        <v>0</v>
      </c>
      <c r="AU36" s="279">
        <f t="shared" si="45"/>
        <v>0</v>
      </c>
      <c r="AV36" s="279">
        <f t="shared" si="45"/>
        <v>0</v>
      </c>
      <c r="AW36" s="279">
        <f t="shared" si="45"/>
        <v>0</v>
      </c>
      <c r="AX36" s="279">
        <f t="shared" si="45"/>
        <v>0</v>
      </c>
      <c r="AY36" s="279">
        <f t="shared" si="45"/>
        <v>0</v>
      </c>
      <c r="AZ36" s="279">
        <f t="shared" si="45"/>
        <v>0</v>
      </c>
      <c r="BA36" s="279">
        <f t="shared" si="45"/>
        <v>0</v>
      </c>
      <c r="BB36" s="279">
        <f t="shared" si="45"/>
        <v>0</v>
      </c>
      <c r="BC36" s="279">
        <f t="shared" si="45"/>
        <v>0</v>
      </c>
      <c r="BD36" s="279">
        <f t="shared" si="45"/>
        <v>0</v>
      </c>
      <c r="BE36" s="279">
        <f t="shared" si="45"/>
        <v>0</v>
      </c>
      <c r="BF36" s="279">
        <f t="shared" si="45"/>
        <v>0</v>
      </c>
      <c r="BG36" s="279">
        <f t="shared" si="45"/>
        <v>0</v>
      </c>
      <c r="BH36" s="279">
        <f t="shared" si="45"/>
        <v>0</v>
      </c>
      <c r="BI36" s="279">
        <f t="shared" si="45"/>
        <v>0</v>
      </c>
      <c r="BJ36" s="279">
        <f t="shared" si="45"/>
        <v>0</v>
      </c>
      <c r="BK36" s="279">
        <f t="shared" si="45"/>
        <v>0</v>
      </c>
      <c r="BL36" s="279">
        <f t="shared" si="45"/>
        <v>0</v>
      </c>
      <c r="BM36" s="279">
        <f t="shared" si="45"/>
        <v>0</v>
      </c>
      <c r="BN36" s="279">
        <f t="shared" si="45"/>
        <v>0</v>
      </c>
      <c r="BO36" s="279">
        <f t="shared" si="45"/>
        <v>0</v>
      </c>
      <c r="BP36" s="279">
        <f t="shared" si="45"/>
        <v>0</v>
      </c>
      <c r="BQ36" s="279">
        <f t="shared" si="45"/>
        <v>0</v>
      </c>
      <c r="BR36" s="279">
        <f t="shared" si="45"/>
        <v>0</v>
      </c>
      <c r="BS36" s="279">
        <f t="shared" si="45"/>
        <v>0</v>
      </c>
      <c r="BT36" s="279">
        <f t="shared" si="45"/>
        <v>0</v>
      </c>
      <c r="BU36" s="279">
        <f t="shared" si="45"/>
        <v>0</v>
      </c>
      <c r="BV36" s="279">
        <f t="shared" si="45"/>
        <v>0</v>
      </c>
      <c r="BW36" s="279">
        <f t="shared" si="45"/>
        <v>0</v>
      </c>
      <c r="BX36" s="279">
        <f t="shared" si="45"/>
        <v>0</v>
      </c>
      <c r="BY36" s="279">
        <f t="shared" si="45"/>
        <v>0</v>
      </c>
      <c r="BZ36" s="279">
        <f t="shared" si="45"/>
        <v>0</v>
      </c>
      <c r="CA36" s="279">
        <f t="shared" si="45"/>
        <v>0</v>
      </c>
      <c r="CB36" s="279">
        <f t="shared" si="45"/>
        <v>0</v>
      </c>
      <c r="CC36" s="279">
        <f t="shared" si="45"/>
        <v>0</v>
      </c>
      <c r="CD36" s="279">
        <f t="shared" si="45"/>
        <v>0</v>
      </c>
      <c r="CE36" s="279">
        <f t="shared" si="45"/>
        <v>0</v>
      </c>
      <c r="CF36" s="279">
        <f t="shared" si="45"/>
        <v>0</v>
      </c>
      <c r="CG36" s="279">
        <f t="shared" si="45"/>
        <v>0</v>
      </c>
      <c r="CH36" s="279">
        <f t="shared" si="45"/>
        <v>0</v>
      </c>
      <c r="CI36" s="279">
        <f t="shared" si="45"/>
        <v>0</v>
      </c>
      <c r="CJ36" s="279">
        <f t="shared" si="45"/>
        <v>0</v>
      </c>
      <c r="CK36" s="279">
        <f t="shared" si="45"/>
        <v>0</v>
      </c>
      <c r="CL36" s="279">
        <f t="shared" si="45"/>
        <v>0</v>
      </c>
      <c r="CM36" s="279">
        <f t="shared" ref="CM36:DC36" si="46">IF(CM27=0,0,CM35/CM27)</f>
        <v>0</v>
      </c>
      <c r="CN36" s="279">
        <f t="shared" si="46"/>
        <v>0</v>
      </c>
      <c r="CO36" s="279">
        <f t="shared" si="46"/>
        <v>0</v>
      </c>
      <c r="CP36" s="279">
        <f t="shared" si="46"/>
        <v>0</v>
      </c>
      <c r="CQ36" s="279">
        <f t="shared" si="46"/>
        <v>0</v>
      </c>
      <c r="CR36" s="279">
        <f t="shared" si="46"/>
        <v>0</v>
      </c>
      <c r="CS36" s="279">
        <f t="shared" si="46"/>
        <v>0</v>
      </c>
      <c r="CT36" s="279">
        <f t="shared" si="46"/>
        <v>0</v>
      </c>
      <c r="CU36" s="279">
        <f t="shared" si="46"/>
        <v>0</v>
      </c>
      <c r="CV36" s="279">
        <f t="shared" si="46"/>
        <v>0</v>
      </c>
      <c r="CW36" s="279">
        <f t="shared" si="46"/>
        <v>0</v>
      </c>
      <c r="CX36" s="279">
        <f t="shared" si="46"/>
        <v>0</v>
      </c>
      <c r="CY36" s="279">
        <f t="shared" si="46"/>
        <v>0</v>
      </c>
      <c r="CZ36" s="279">
        <f t="shared" si="46"/>
        <v>0</v>
      </c>
      <c r="DA36" s="279">
        <f t="shared" si="46"/>
        <v>0</v>
      </c>
      <c r="DB36" s="279">
        <f t="shared" si="46"/>
        <v>0</v>
      </c>
      <c r="DC36" s="279">
        <f t="shared" si="46"/>
        <v>0</v>
      </c>
    </row>
    <row r="37" spans="2:107" ht="15" customHeight="1" x14ac:dyDescent="0.35">
      <c r="B37" s="256">
        <v>17</v>
      </c>
      <c r="C37" s="261" t="s">
        <v>61</v>
      </c>
      <c r="D37" s="261"/>
      <c r="E37" s="267" t="s">
        <v>4</v>
      </c>
      <c r="F37" s="268" t="s">
        <v>1062</v>
      </c>
      <c r="G37" s="280">
        <f>SUM(H37:DC37)</f>
        <v>0</v>
      </c>
      <c r="H37" s="278">
        <f>(H27*H28*H31)/1000</f>
        <v>0</v>
      </c>
      <c r="I37" s="278">
        <f t="shared" ref="I37:Z37" si="47">(I27*I28*I31)/1000</f>
        <v>0</v>
      </c>
      <c r="J37" s="278">
        <f t="shared" si="47"/>
        <v>0</v>
      </c>
      <c r="K37" s="278">
        <f t="shared" si="47"/>
        <v>0</v>
      </c>
      <c r="L37" s="278">
        <f t="shared" si="47"/>
        <v>0</v>
      </c>
      <c r="M37" s="278">
        <f t="shared" si="47"/>
        <v>0</v>
      </c>
      <c r="N37" s="278">
        <f t="shared" si="47"/>
        <v>0</v>
      </c>
      <c r="O37" s="278">
        <f t="shared" si="47"/>
        <v>0</v>
      </c>
      <c r="P37" s="278">
        <f t="shared" si="47"/>
        <v>0</v>
      </c>
      <c r="Q37" s="278">
        <f t="shared" si="47"/>
        <v>0</v>
      </c>
      <c r="R37" s="278">
        <f t="shared" si="47"/>
        <v>0</v>
      </c>
      <c r="S37" s="278">
        <f t="shared" si="47"/>
        <v>0</v>
      </c>
      <c r="T37" s="278">
        <f t="shared" si="47"/>
        <v>0</v>
      </c>
      <c r="U37" s="278">
        <f t="shared" si="47"/>
        <v>0</v>
      </c>
      <c r="V37" s="278">
        <f t="shared" si="47"/>
        <v>0</v>
      </c>
      <c r="W37" s="278">
        <f t="shared" si="47"/>
        <v>0</v>
      </c>
      <c r="X37" s="278">
        <f t="shared" si="47"/>
        <v>0</v>
      </c>
      <c r="Y37" s="278">
        <f t="shared" si="47"/>
        <v>0</v>
      </c>
      <c r="Z37" s="278">
        <f t="shared" si="47"/>
        <v>0</v>
      </c>
      <c r="AA37" s="278">
        <f t="shared" ref="AA37:CL37" si="48">(AA27*AA28*AA31)/1000</f>
        <v>0</v>
      </c>
      <c r="AB37" s="278">
        <f t="shared" si="48"/>
        <v>0</v>
      </c>
      <c r="AC37" s="278">
        <f t="shared" si="48"/>
        <v>0</v>
      </c>
      <c r="AD37" s="278">
        <f t="shared" si="48"/>
        <v>0</v>
      </c>
      <c r="AE37" s="278">
        <f t="shared" si="48"/>
        <v>0</v>
      </c>
      <c r="AF37" s="278">
        <f t="shared" si="48"/>
        <v>0</v>
      </c>
      <c r="AG37" s="278">
        <f t="shared" si="48"/>
        <v>0</v>
      </c>
      <c r="AH37" s="278">
        <f t="shared" si="48"/>
        <v>0</v>
      </c>
      <c r="AI37" s="278">
        <f t="shared" si="48"/>
        <v>0</v>
      </c>
      <c r="AJ37" s="278">
        <f t="shared" si="48"/>
        <v>0</v>
      </c>
      <c r="AK37" s="278">
        <f t="shared" si="48"/>
        <v>0</v>
      </c>
      <c r="AL37" s="278">
        <f t="shared" si="48"/>
        <v>0</v>
      </c>
      <c r="AM37" s="278">
        <f t="shared" si="48"/>
        <v>0</v>
      </c>
      <c r="AN37" s="278">
        <f t="shared" si="48"/>
        <v>0</v>
      </c>
      <c r="AO37" s="278">
        <f t="shared" si="48"/>
        <v>0</v>
      </c>
      <c r="AP37" s="278">
        <f t="shared" si="48"/>
        <v>0</v>
      </c>
      <c r="AQ37" s="278">
        <f t="shared" si="48"/>
        <v>0</v>
      </c>
      <c r="AR37" s="278">
        <f t="shared" si="48"/>
        <v>0</v>
      </c>
      <c r="AS37" s="278">
        <f t="shared" si="48"/>
        <v>0</v>
      </c>
      <c r="AT37" s="278">
        <f t="shared" si="48"/>
        <v>0</v>
      </c>
      <c r="AU37" s="278">
        <f t="shared" si="48"/>
        <v>0</v>
      </c>
      <c r="AV37" s="278">
        <f t="shared" si="48"/>
        <v>0</v>
      </c>
      <c r="AW37" s="278">
        <f t="shared" si="48"/>
        <v>0</v>
      </c>
      <c r="AX37" s="278">
        <f t="shared" si="48"/>
        <v>0</v>
      </c>
      <c r="AY37" s="278">
        <f t="shared" si="48"/>
        <v>0</v>
      </c>
      <c r="AZ37" s="278">
        <f t="shared" si="48"/>
        <v>0</v>
      </c>
      <c r="BA37" s="278">
        <f t="shared" si="48"/>
        <v>0</v>
      </c>
      <c r="BB37" s="278">
        <f t="shared" si="48"/>
        <v>0</v>
      </c>
      <c r="BC37" s="278">
        <f t="shared" si="48"/>
        <v>0</v>
      </c>
      <c r="BD37" s="278">
        <f t="shared" si="48"/>
        <v>0</v>
      </c>
      <c r="BE37" s="278">
        <f t="shared" si="48"/>
        <v>0</v>
      </c>
      <c r="BF37" s="278">
        <f t="shared" si="48"/>
        <v>0</v>
      </c>
      <c r="BG37" s="278">
        <f t="shared" si="48"/>
        <v>0</v>
      </c>
      <c r="BH37" s="278">
        <f t="shared" si="48"/>
        <v>0</v>
      </c>
      <c r="BI37" s="278">
        <f t="shared" si="48"/>
        <v>0</v>
      </c>
      <c r="BJ37" s="278">
        <f t="shared" si="48"/>
        <v>0</v>
      </c>
      <c r="BK37" s="278">
        <f t="shared" si="48"/>
        <v>0</v>
      </c>
      <c r="BL37" s="278">
        <f t="shared" si="48"/>
        <v>0</v>
      </c>
      <c r="BM37" s="278">
        <f t="shared" si="48"/>
        <v>0</v>
      </c>
      <c r="BN37" s="278">
        <f t="shared" si="48"/>
        <v>0</v>
      </c>
      <c r="BO37" s="278">
        <f t="shared" si="48"/>
        <v>0</v>
      </c>
      <c r="BP37" s="278">
        <f t="shared" si="48"/>
        <v>0</v>
      </c>
      <c r="BQ37" s="278">
        <f t="shared" si="48"/>
        <v>0</v>
      </c>
      <c r="BR37" s="278">
        <f t="shared" si="48"/>
        <v>0</v>
      </c>
      <c r="BS37" s="278">
        <f t="shared" si="48"/>
        <v>0</v>
      </c>
      <c r="BT37" s="278">
        <f t="shared" si="48"/>
        <v>0</v>
      </c>
      <c r="BU37" s="278">
        <f t="shared" si="48"/>
        <v>0</v>
      </c>
      <c r="BV37" s="278">
        <f t="shared" si="48"/>
        <v>0</v>
      </c>
      <c r="BW37" s="278">
        <f t="shared" si="48"/>
        <v>0</v>
      </c>
      <c r="BX37" s="278">
        <f t="shared" si="48"/>
        <v>0</v>
      </c>
      <c r="BY37" s="278">
        <f t="shared" si="48"/>
        <v>0</v>
      </c>
      <c r="BZ37" s="278">
        <f t="shared" si="48"/>
        <v>0</v>
      </c>
      <c r="CA37" s="278">
        <f t="shared" si="48"/>
        <v>0</v>
      </c>
      <c r="CB37" s="278">
        <f t="shared" si="48"/>
        <v>0</v>
      </c>
      <c r="CC37" s="278">
        <f t="shared" si="48"/>
        <v>0</v>
      </c>
      <c r="CD37" s="278">
        <f t="shared" si="48"/>
        <v>0</v>
      </c>
      <c r="CE37" s="278">
        <f t="shared" si="48"/>
        <v>0</v>
      </c>
      <c r="CF37" s="278">
        <f t="shared" si="48"/>
        <v>0</v>
      </c>
      <c r="CG37" s="278">
        <f t="shared" si="48"/>
        <v>0</v>
      </c>
      <c r="CH37" s="278">
        <f t="shared" si="48"/>
        <v>0</v>
      </c>
      <c r="CI37" s="278">
        <f t="shared" si="48"/>
        <v>0</v>
      </c>
      <c r="CJ37" s="278">
        <f t="shared" si="48"/>
        <v>0</v>
      </c>
      <c r="CK37" s="278">
        <f t="shared" si="48"/>
        <v>0</v>
      </c>
      <c r="CL37" s="278">
        <f t="shared" si="48"/>
        <v>0</v>
      </c>
      <c r="CM37" s="278">
        <f t="shared" ref="CM37:DC37" si="49">(CM27*CM28*CM31)/1000</f>
        <v>0</v>
      </c>
      <c r="CN37" s="278">
        <f t="shared" si="49"/>
        <v>0</v>
      </c>
      <c r="CO37" s="278">
        <f t="shared" si="49"/>
        <v>0</v>
      </c>
      <c r="CP37" s="278">
        <f t="shared" si="49"/>
        <v>0</v>
      </c>
      <c r="CQ37" s="278">
        <f t="shared" si="49"/>
        <v>0</v>
      </c>
      <c r="CR37" s="278">
        <f t="shared" si="49"/>
        <v>0</v>
      </c>
      <c r="CS37" s="278">
        <f t="shared" si="49"/>
        <v>0</v>
      </c>
      <c r="CT37" s="278">
        <f t="shared" si="49"/>
        <v>0</v>
      </c>
      <c r="CU37" s="278">
        <f t="shared" si="49"/>
        <v>0</v>
      </c>
      <c r="CV37" s="278">
        <f t="shared" si="49"/>
        <v>0</v>
      </c>
      <c r="CW37" s="278">
        <f t="shared" si="49"/>
        <v>0</v>
      </c>
      <c r="CX37" s="278">
        <f t="shared" si="49"/>
        <v>0</v>
      </c>
      <c r="CY37" s="278">
        <f t="shared" si="49"/>
        <v>0</v>
      </c>
      <c r="CZ37" s="278">
        <f t="shared" si="49"/>
        <v>0</v>
      </c>
      <c r="DA37" s="278">
        <f t="shared" si="49"/>
        <v>0</v>
      </c>
      <c r="DB37" s="278">
        <f t="shared" si="49"/>
        <v>0</v>
      </c>
      <c r="DC37" s="278">
        <f t="shared" si="49"/>
        <v>0</v>
      </c>
    </row>
    <row r="38" spans="2:107" ht="15" customHeight="1" x14ac:dyDescent="0.35">
      <c r="B38" s="256">
        <v>18</v>
      </c>
      <c r="C38" s="261" t="s">
        <v>62</v>
      </c>
      <c r="D38" s="261"/>
      <c r="E38" s="262" t="s">
        <v>5</v>
      </c>
      <c r="F38" s="268" t="s">
        <v>880</v>
      </c>
      <c r="G38" s="281">
        <f>SUM(H38:DC38)</f>
        <v>0</v>
      </c>
      <c r="H38" s="282">
        <f>H27*H28*H36</f>
        <v>0</v>
      </c>
      <c r="I38" s="282">
        <f t="shared" ref="I38:Z38" si="50">I27*I28*I36</f>
        <v>0</v>
      </c>
      <c r="J38" s="282">
        <f t="shared" si="50"/>
        <v>0</v>
      </c>
      <c r="K38" s="282">
        <f t="shared" si="50"/>
        <v>0</v>
      </c>
      <c r="L38" s="282">
        <f t="shared" si="50"/>
        <v>0</v>
      </c>
      <c r="M38" s="282">
        <f t="shared" si="50"/>
        <v>0</v>
      </c>
      <c r="N38" s="282">
        <f t="shared" si="50"/>
        <v>0</v>
      </c>
      <c r="O38" s="282">
        <f t="shared" si="50"/>
        <v>0</v>
      </c>
      <c r="P38" s="282">
        <f t="shared" si="50"/>
        <v>0</v>
      </c>
      <c r="Q38" s="282">
        <f t="shared" si="50"/>
        <v>0</v>
      </c>
      <c r="R38" s="282">
        <f t="shared" si="50"/>
        <v>0</v>
      </c>
      <c r="S38" s="282">
        <f t="shared" si="50"/>
        <v>0</v>
      </c>
      <c r="T38" s="282">
        <f t="shared" si="50"/>
        <v>0</v>
      </c>
      <c r="U38" s="282">
        <f t="shared" si="50"/>
        <v>0</v>
      </c>
      <c r="V38" s="282">
        <f t="shared" si="50"/>
        <v>0</v>
      </c>
      <c r="W38" s="282">
        <f t="shared" si="50"/>
        <v>0</v>
      </c>
      <c r="X38" s="282">
        <f t="shared" si="50"/>
        <v>0</v>
      </c>
      <c r="Y38" s="282">
        <f t="shared" si="50"/>
        <v>0</v>
      </c>
      <c r="Z38" s="282">
        <f t="shared" si="50"/>
        <v>0</v>
      </c>
      <c r="AA38" s="282">
        <f t="shared" ref="AA38:CL38" si="51">AA27*AA28*AA36</f>
        <v>0</v>
      </c>
      <c r="AB38" s="282">
        <f t="shared" si="51"/>
        <v>0</v>
      </c>
      <c r="AC38" s="282">
        <f t="shared" si="51"/>
        <v>0</v>
      </c>
      <c r="AD38" s="282">
        <f t="shared" si="51"/>
        <v>0</v>
      </c>
      <c r="AE38" s="282">
        <f t="shared" si="51"/>
        <v>0</v>
      </c>
      <c r="AF38" s="282">
        <f t="shared" si="51"/>
        <v>0</v>
      </c>
      <c r="AG38" s="282">
        <f t="shared" si="51"/>
        <v>0</v>
      </c>
      <c r="AH38" s="282">
        <f t="shared" si="51"/>
        <v>0</v>
      </c>
      <c r="AI38" s="282">
        <f t="shared" si="51"/>
        <v>0</v>
      </c>
      <c r="AJ38" s="282">
        <f t="shared" si="51"/>
        <v>0</v>
      </c>
      <c r="AK38" s="282">
        <f t="shared" si="51"/>
        <v>0</v>
      </c>
      <c r="AL38" s="282">
        <f t="shared" si="51"/>
        <v>0</v>
      </c>
      <c r="AM38" s="282">
        <f t="shared" si="51"/>
        <v>0</v>
      </c>
      <c r="AN38" s="282">
        <f t="shared" si="51"/>
        <v>0</v>
      </c>
      <c r="AO38" s="282">
        <f t="shared" si="51"/>
        <v>0</v>
      </c>
      <c r="AP38" s="282">
        <f t="shared" si="51"/>
        <v>0</v>
      </c>
      <c r="AQ38" s="282">
        <f t="shared" si="51"/>
        <v>0</v>
      </c>
      <c r="AR38" s="282">
        <f t="shared" si="51"/>
        <v>0</v>
      </c>
      <c r="AS38" s="282">
        <f t="shared" si="51"/>
        <v>0</v>
      </c>
      <c r="AT38" s="282">
        <f t="shared" si="51"/>
        <v>0</v>
      </c>
      <c r="AU38" s="282">
        <f t="shared" si="51"/>
        <v>0</v>
      </c>
      <c r="AV38" s="282">
        <f t="shared" si="51"/>
        <v>0</v>
      </c>
      <c r="AW38" s="282">
        <f t="shared" si="51"/>
        <v>0</v>
      </c>
      <c r="AX38" s="282">
        <f t="shared" si="51"/>
        <v>0</v>
      </c>
      <c r="AY38" s="282">
        <f t="shared" si="51"/>
        <v>0</v>
      </c>
      <c r="AZ38" s="282">
        <f t="shared" si="51"/>
        <v>0</v>
      </c>
      <c r="BA38" s="282">
        <f t="shared" si="51"/>
        <v>0</v>
      </c>
      <c r="BB38" s="282">
        <f t="shared" si="51"/>
        <v>0</v>
      </c>
      <c r="BC38" s="282">
        <f t="shared" si="51"/>
        <v>0</v>
      </c>
      <c r="BD38" s="282">
        <f t="shared" si="51"/>
        <v>0</v>
      </c>
      <c r="BE38" s="282">
        <f t="shared" si="51"/>
        <v>0</v>
      </c>
      <c r="BF38" s="282">
        <f t="shared" si="51"/>
        <v>0</v>
      </c>
      <c r="BG38" s="282">
        <f t="shared" si="51"/>
        <v>0</v>
      </c>
      <c r="BH38" s="282">
        <f t="shared" si="51"/>
        <v>0</v>
      </c>
      <c r="BI38" s="282">
        <f t="shared" si="51"/>
        <v>0</v>
      </c>
      <c r="BJ38" s="282">
        <f t="shared" si="51"/>
        <v>0</v>
      </c>
      <c r="BK38" s="282">
        <f t="shared" si="51"/>
        <v>0</v>
      </c>
      <c r="BL38" s="282">
        <f t="shared" si="51"/>
        <v>0</v>
      </c>
      <c r="BM38" s="282">
        <f t="shared" si="51"/>
        <v>0</v>
      </c>
      <c r="BN38" s="282">
        <f t="shared" si="51"/>
        <v>0</v>
      </c>
      <c r="BO38" s="282">
        <f t="shared" si="51"/>
        <v>0</v>
      </c>
      <c r="BP38" s="282">
        <f t="shared" si="51"/>
        <v>0</v>
      </c>
      <c r="BQ38" s="282">
        <f t="shared" si="51"/>
        <v>0</v>
      </c>
      <c r="BR38" s="282">
        <f t="shared" si="51"/>
        <v>0</v>
      </c>
      <c r="BS38" s="282">
        <f t="shared" si="51"/>
        <v>0</v>
      </c>
      <c r="BT38" s="282">
        <f t="shared" si="51"/>
        <v>0</v>
      </c>
      <c r="BU38" s="282">
        <f t="shared" si="51"/>
        <v>0</v>
      </c>
      <c r="BV38" s="282">
        <f t="shared" si="51"/>
        <v>0</v>
      </c>
      <c r="BW38" s="282">
        <f t="shared" si="51"/>
        <v>0</v>
      </c>
      <c r="BX38" s="282">
        <f t="shared" si="51"/>
        <v>0</v>
      </c>
      <c r="BY38" s="282">
        <f t="shared" si="51"/>
        <v>0</v>
      </c>
      <c r="BZ38" s="282">
        <f t="shared" si="51"/>
        <v>0</v>
      </c>
      <c r="CA38" s="282">
        <f t="shared" si="51"/>
        <v>0</v>
      </c>
      <c r="CB38" s="282">
        <f t="shared" si="51"/>
        <v>0</v>
      </c>
      <c r="CC38" s="282">
        <f t="shared" si="51"/>
        <v>0</v>
      </c>
      <c r="CD38" s="282">
        <f t="shared" si="51"/>
        <v>0</v>
      </c>
      <c r="CE38" s="282">
        <f t="shared" si="51"/>
        <v>0</v>
      </c>
      <c r="CF38" s="282">
        <f t="shared" si="51"/>
        <v>0</v>
      </c>
      <c r="CG38" s="282">
        <f t="shared" si="51"/>
        <v>0</v>
      </c>
      <c r="CH38" s="282">
        <f t="shared" si="51"/>
        <v>0</v>
      </c>
      <c r="CI38" s="282">
        <f t="shared" si="51"/>
        <v>0</v>
      </c>
      <c r="CJ38" s="282">
        <f t="shared" si="51"/>
        <v>0</v>
      </c>
      <c r="CK38" s="282">
        <f t="shared" si="51"/>
        <v>0</v>
      </c>
      <c r="CL38" s="282">
        <f t="shared" si="51"/>
        <v>0</v>
      </c>
      <c r="CM38" s="282">
        <f t="shared" ref="CM38:DC38" si="52">CM27*CM28*CM36</f>
        <v>0</v>
      </c>
      <c r="CN38" s="282">
        <f t="shared" si="52"/>
        <v>0</v>
      </c>
      <c r="CO38" s="282">
        <f t="shared" si="52"/>
        <v>0</v>
      </c>
      <c r="CP38" s="282">
        <f t="shared" si="52"/>
        <v>0</v>
      </c>
      <c r="CQ38" s="282">
        <f t="shared" si="52"/>
        <v>0</v>
      </c>
      <c r="CR38" s="282">
        <f t="shared" si="52"/>
        <v>0</v>
      </c>
      <c r="CS38" s="282">
        <f t="shared" si="52"/>
        <v>0</v>
      </c>
      <c r="CT38" s="282">
        <f t="shared" si="52"/>
        <v>0</v>
      </c>
      <c r="CU38" s="282">
        <f t="shared" si="52"/>
        <v>0</v>
      </c>
      <c r="CV38" s="282">
        <f t="shared" si="52"/>
        <v>0</v>
      </c>
      <c r="CW38" s="282">
        <f t="shared" si="52"/>
        <v>0</v>
      </c>
      <c r="CX38" s="282">
        <f t="shared" si="52"/>
        <v>0</v>
      </c>
      <c r="CY38" s="282">
        <f t="shared" si="52"/>
        <v>0</v>
      </c>
      <c r="CZ38" s="282">
        <f t="shared" si="52"/>
        <v>0</v>
      </c>
      <c r="DA38" s="282">
        <f t="shared" si="52"/>
        <v>0</v>
      </c>
      <c r="DB38" s="282">
        <f t="shared" si="52"/>
        <v>0</v>
      </c>
      <c r="DC38" s="282">
        <f t="shared" si="52"/>
        <v>0</v>
      </c>
    </row>
    <row r="40" spans="2:107" ht="15" customHeight="1" x14ac:dyDescent="0.35">
      <c r="B40" s="663" t="s">
        <v>985</v>
      </c>
      <c r="C40" s="663"/>
      <c r="D40" s="663"/>
      <c r="E40" s="663"/>
      <c r="F40" s="663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255"/>
      <c r="CN40" s="255"/>
      <c r="CO40" s="255"/>
      <c r="CP40" s="255"/>
      <c r="CQ40" s="255"/>
      <c r="CR40" s="255"/>
      <c r="CS40" s="255"/>
      <c r="CT40" s="255"/>
      <c r="CU40" s="255"/>
      <c r="CV40" s="255"/>
      <c r="CW40" s="255"/>
      <c r="CX40" s="255"/>
      <c r="CY40" s="255"/>
      <c r="CZ40" s="255"/>
      <c r="DA40" s="255"/>
      <c r="DB40" s="255"/>
      <c r="DC40" s="255"/>
    </row>
    <row r="41" spans="2:107" s="110" customFormat="1" ht="15" customHeight="1" x14ac:dyDescent="0.35">
      <c r="B41" s="256"/>
      <c r="C41" s="285"/>
      <c r="D41" s="285"/>
      <c r="E41" s="285"/>
      <c r="F41" s="283"/>
      <c r="G41" s="259" t="s">
        <v>51</v>
      </c>
      <c r="H41" s="260" t="s">
        <v>711</v>
      </c>
      <c r="I41" s="260" t="s">
        <v>712</v>
      </c>
      <c r="J41" s="260" t="s">
        <v>713</v>
      </c>
      <c r="K41" s="260" t="s">
        <v>714</v>
      </c>
      <c r="L41" s="260" t="s">
        <v>715</v>
      </c>
      <c r="M41" s="260" t="s">
        <v>716</v>
      </c>
      <c r="N41" s="260" t="s">
        <v>717</v>
      </c>
      <c r="O41" s="260" t="s">
        <v>718</v>
      </c>
      <c r="P41" s="260" t="s">
        <v>719</v>
      </c>
      <c r="Q41" s="260" t="s">
        <v>720</v>
      </c>
      <c r="R41" s="260" t="s">
        <v>721</v>
      </c>
      <c r="S41" s="260" t="s">
        <v>722</v>
      </c>
      <c r="T41" s="260" t="s">
        <v>723</v>
      </c>
      <c r="U41" s="260" t="s">
        <v>724</v>
      </c>
      <c r="V41" s="260" t="s">
        <v>725</v>
      </c>
      <c r="W41" s="260" t="s">
        <v>726</v>
      </c>
      <c r="X41" s="260" t="s">
        <v>727</v>
      </c>
      <c r="Y41" s="260" t="s">
        <v>728</v>
      </c>
      <c r="Z41" s="260" t="s">
        <v>729</v>
      </c>
      <c r="AA41" s="260" t="s">
        <v>730</v>
      </c>
      <c r="AB41" s="260" t="s">
        <v>1693</v>
      </c>
      <c r="AC41" s="260" t="s">
        <v>1694</v>
      </c>
      <c r="AD41" s="260" t="s">
        <v>1695</v>
      </c>
      <c r="AE41" s="260" t="s">
        <v>1696</v>
      </c>
      <c r="AF41" s="260" t="s">
        <v>1697</v>
      </c>
      <c r="AG41" s="260" t="s">
        <v>1698</v>
      </c>
      <c r="AH41" s="260" t="s">
        <v>1699</v>
      </c>
      <c r="AI41" s="260" t="s">
        <v>1700</v>
      </c>
      <c r="AJ41" s="260" t="s">
        <v>1701</v>
      </c>
      <c r="AK41" s="260" t="s">
        <v>1702</v>
      </c>
      <c r="AL41" s="260" t="s">
        <v>1703</v>
      </c>
      <c r="AM41" s="260" t="s">
        <v>1704</v>
      </c>
      <c r="AN41" s="260" t="s">
        <v>1705</v>
      </c>
      <c r="AO41" s="260" t="s">
        <v>1706</v>
      </c>
      <c r="AP41" s="260" t="s">
        <v>1707</v>
      </c>
      <c r="AQ41" s="260" t="s">
        <v>1708</v>
      </c>
      <c r="AR41" s="260" t="s">
        <v>1709</v>
      </c>
      <c r="AS41" s="260" t="s">
        <v>1710</v>
      </c>
      <c r="AT41" s="260" t="s">
        <v>1711</v>
      </c>
      <c r="AU41" s="260" t="s">
        <v>1712</v>
      </c>
      <c r="AV41" s="260" t="s">
        <v>1713</v>
      </c>
      <c r="AW41" s="260" t="s">
        <v>1714</v>
      </c>
      <c r="AX41" s="260" t="s">
        <v>1715</v>
      </c>
      <c r="AY41" s="260" t="s">
        <v>1716</v>
      </c>
      <c r="AZ41" s="260" t="s">
        <v>1717</v>
      </c>
      <c r="BA41" s="260" t="s">
        <v>1718</v>
      </c>
      <c r="BB41" s="260" t="s">
        <v>1719</v>
      </c>
      <c r="BC41" s="260" t="s">
        <v>1720</v>
      </c>
      <c r="BD41" s="260" t="s">
        <v>1721</v>
      </c>
      <c r="BE41" s="260" t="s">
        <v>1722</v>
      </c>
      <c r="BF41" s="260" t="s">
        <v>1723</v>
      </c>
      <c r="BG41" s="260" t="s">
        <v>1724</v>
      </c>
      <c r="BH41" s="260" t="s">
        <v>1725</v>
      </c>
      <c r="BI41" s="260" t="s">
        <v>1726</v>
      </c>
      <c r="BJ41" s="260" t="s">
        <v>1727</v>
      </c>
      <c r="BK41" s="260" t="s">
        <v>1728</v>
      </c>
      <c r="BL41" s="260" t="s">
        <v>1729</v>
      </c>
      <c r="BM41" s="260" t="s">
        <v>1730</v>
      </c>
      <c r="BN41" s="260" t="s">
        <v>1731</v>
      </c>
      <c r="BO41" s="260" t="s">
        <v>1732</v>
      </c>
      <c r="BP41" s="260" t="s">
        <v>1733</v>
      </c>
      <c r="BQ41" s="260" t="s">
        <v>1734</v>
      </c>
      <c r="BR41" s="260" t="s">
        <v>1735</v>
      </c>
      <c r="BS41" s="260" t="s">
        <v>1736</v>
      </c>
      <c r="BT41" s="260" t="s">
        <v>1737</v>
      </c>
      <c r="BU41" s="260" t="s">
        <v>1738</v>
      </c>
      <c r="BV41" s="260" t="s">
        <v>1739</v>
      </c>
      <c r="BW41" s="260" t="s">
        <v>1740</v>
      </c>
      <c r="BX41" s="260" t="s">
        <v>1741</v>
      </c>
      <c r="BY41" s="260" t="s">
        <v>1742</v>
      </c>
      <c r="BZ41" s="260" t="s">
        <v>1743</v>
      </c>
      <c r="CA41" s="260" t="s">
        <v>1744</v>
      </c>
      <c r="CB41" s="260" t="s">
        <v>1745</v>
      </c>
      <c r="CC41" s="260" t="s">
        <v>1746</v>
      </c>
      <c r="CD41" s="260" t="s">
        <v>1747</v>
      </c>
      <c r="CE41" s="260" t="s">
        <v>1748</v>
      </c>
      <c r="CF41" s="260" t="s">
        <v>1749</v>
      </c>
      <c r="CG41" s="260" t="s">
        <v>1750</v>
      </c>
      <c r="CH41" s="260" t="s">
        <v>1751</v>
      </c>
      <c r="CI41" s="260" t="s">
        <v>1752</v>
      </c>
      <c r="CJ41" s="260" t="s">
        <v>1753</v>
      </c>
      <c r="CK41" s="260" t="s">
        <v>1754</v>
      </c>
      <c r="CL41" s="260" t="s">
        <v>1755</v>
      </c>
      <c r="CM41" s="260" t="s">
        <v>1756</v>
      </c>
      <c r="CN41" s="260" t="s">
        <v>1757</v>
      </c>
      <c r="CO41" s="260" t="s">
        <v>1758</v>
      </c>
      <c r="CP41" s="260" t="s">
        <v>1759</v>
      </c>
      <c r="CQ41" s="260" t="s">
        <v>1760</v>
      </c>
      <c r="CR41" s="260" t="s">
        <v>1761</v>
      </c>
      <c r="CS41" s="260" t="s">
        <v>1762</v>
      </c>
      <c r="CT41" s="260" t="s">
        <v>1763</v>
      </c>
      <c r="CU41" s="260" t="s">
        <v>1764</v>
      </c>
      <c r="CV41" s="260" t="s">
        <v>1765</v>
      </c>
      <c r="CW41" s="260" t="s">
        <v>1766</v>
      </c>
      <c r="CX41" s="260" t="s">
        <v>1767</v>
      </c>
      <c r="CY41" s="260" t="s">
        <v>1768</v>
      </c>
      <c r="CZ41" s="260" t="s">
        <v>1769</v>
      </c>
      <c r="DA41" s="260" t="s">
        <v>1770</v>
      </c>
      <c r="DB41" s="260" t="s">
        <v>1771</v>
      </c>
      <c r="DC41" s="260" t="s">
        <v>1772</v>
      </c>
    </row>
    <row r="42" spans="2:107" ht="15" customHeight="1" x14ac:dyDescent="0.35">
      <c r="B42" s="256">
        <v>19</v>
      </c>
      <c r="C42" s="286" t="s">
        <v>70</v>
      </c>
      <c r="D42" s="286"/>
      <c r="E42" s="287" t="s">
        <v>5</v>
      </c>
      <c r="F42" s="268" t="s">
        <v>887</v>
      </c>
      <c r="G42" s="281">
        <f>SUM(H42:DC42)</f>
        <v>0</v>
      </c>
      <c r="H42" s="278">
        <f t="shared" ref="H42:AM42" si="53">H19-H38</f>
        <v>0</v>
      </c>
      <c r="I42" s="278">
        <f t="shared" si="53"/>
        <v>0</v>
      </c>
      <c r="J42" s="278">
        <f t="shared" si="53"/>
        <v>0</v>
      </c>
      <c r="K42" s="278">
        <f t="shared" si="53"/>
        <v>0</v>
      </c>
      <c r="L42" s="278">
        <f t="shared" si="53"/>
        <v>0</v>
      </c>
      <c r="M42" s="278">
        <f t="shared" si="53"/>
        <v>0</v>
      </c>
      <c r="N42" s="278">
        <f t="shared" si="53"/>
        <v>0</v>
      </c>
      <c r="O42" s="278">
        <f t="shared" si="53"/>
        <v>0</v>
      </c>
      <c r="P42" s="278">
        <f t="shared" si="53"/>
        <v>0</v>
      </c>
      <c r="Q42" s="278">
        <f t="shared" si="53"/>
        <v>0</v>
      </c>
      <c r="R42" s="278">
        <f t="shared" si="53"/>
        <v>0</v>
      </c>
      <c r="S42" s="278">
        <f t="shared" si="53"/>
        <v>0</v>
      </c>
      <c r="T42" s="278">
        <f t="shared" si="53"/>
        <v>0</v>
      </c>
      <c r="U42" s="278">
        <f t="shared" si="53"/>
        <v>0</v>
      </c>
      <c r="V42" s="278">
        <f t="shared" si="53"/>
        <v>0</v>
      </c>
      <c r="W42" s="278">
        <f t="shared" si="53"/>
        <v>0</v>
      </c>
      <c r="X42" s="278">
        <f t="shared" si="53"/>
        <v>0</v>
      </c>
      <c r="Y42" s="278">
        <f t="shared" si="53"/>
        <v>0</v>
      </c>
      <c r="Z42" s="278">
        <f t="shared" si="53"/>
        <v>0</v>
      </c>
      <c r="AA42" s="278">
        <f t="shared" si="53"/>
        <v>0</v>
      </c>
      <c r="AB42" s="278">
        <f t="shared" si="53"/>
        <v>0</v>
      </c>
      <c r="AC42" s="278">
        <f t="shared" si="53"/>
        <v>0</v>
      </c>
      <c r="AD42" s="278">
        <f t="shared" si="53"/>
        <v>0</v>
      </c>
      <c r="AE42" s="278">
        <f t="shared" si="53"/>
        <v>0</v>
      </c>
      <c r="AF42" s="278">
        <f t="shared" si="53"/>
        <v>0</v>
      </c>
      <c r="AG42" s="278">
        <f t="shared" si="53"/>
        <v>0</v>
      </c>
      <c r="AH42" s="278">
        <f t="shared" si="53"/>
        <v>0</v>
      </c>
      <c r="AI42" s="278">
        <f t="shared" si="53"/>
        <v>0</v>
      </c>
      <c r="AJ42" s="278">
        <f t="shared" si="53"/>
        <v>0</v>
      </c>
      <c r="AK42" s="278">
        <f t="shared" si="53"/>
        <v>0</v>
      </c>
      <c r="AL42" s="278">
        <f t="shared" si="53"/>
        <v>0</v>
      </c>
      <c r="AM42" s="278">
        <f t="shared" si="53"/>
        <v>0</v>
      </c>
      <c r="AN42" s="278">
        <f t="shared" ref="AN42:BS42" si="54">AN19-AN38</f>
        <v>0</v>
      </c>
      <c r="AO42" s="278">
        <f t="shared" si="54"/>
        <v>0</v>
      </c>
      <c r="AP42" s="278">
        <f t="shared" si="54"/>
        <v>0</v>
      </c>
      <c r="AQ42" s="278">
        <f t="shared" si="54"/>
        <v>0</v>
      </c>
      <c r="AR42" s="278">
        <f t="shared" si="54"/>
        <v>0</v>
      </c>
      <c r="AS42" s="278">
        <f t="shared" si="54"/>
        <v>0</v>
      </c>
      <c r="AT42" s="278">
        <f t="shared" si="54"/>
        <v>0</v>
      </c>
      <c r="AU42" s="278">
        <f t="shared" si="54"/>
        <v>0</v>
      </c>
      <c r="AV42" s="278">
        <f t="shared" si="54"/>
        <v>0</v>
      </c>
      <c r="AW42" s="278">
        <f t="shared" si="54"/>
        <v>0</v>
      </c>
      <c r="AX42" s="278">
        <f t="shared" si="54"/>
        <v>0</v>
      </c>
      <c r="AY42" s="278">
        <f t="shared" si="54"/>
        <v>0</v>
      </c>
      <c r="AZ42" s="278">
        <f t="shared" si="54"/>
        <v>0</v>
      </c>
      <c r="BA42" s="278">
        <f t="shared" si="54"/>
        <v>0</v>
      </c>
      <c r="BB42" s="278">
        <f t="shared" si="54"/>
        <v>0</v>
      </c>
      <c r="BC42" s="278">
        <f t="shared" si="54"/>
        <v>0</v>
      </c>
      <c r="BD42" s="278">
        <f t="shared" si="54"/>
        <v>0</v>
      </c>
      <c r="BE42" s="278">
        <f t="shared" si="54"/>
        <v>0</v>
      </c>
      <c r="BF42" s="278">
        <f t="shared" si="54"/>
        <v>0</v>
      </c>
      <c r="BG42" s="278">
        <f t="shared" si="54"/>
        <v>0</v>
      </c>
      <c r="BH42" s="278">
        <f t="shared" si="54"/>
        <v>0</v>
      </c>
      <c r="BI42" s="278">
        <f t="shared" si="54"/>
        <v>0</v>
      </c>
      <c r="BJ42" s="278">
        <f t="shared" si="54"/>
        <v>0</v>
      </c>
      <c r="BK42" s="278">
        <f t="shared" si="54"/>
        <v>0</v>
      </c>
      <c r="BL42" s="278">
        <f t="shared" si="54"/>
        <v>0</v>
      </c>
      <c r="BM42" s="278">
        <f t="shared" si="54"/>
        <v>0</v>
      </c>
      <c r="BN42" s="278">
        <f t="shared" si="54"/>
        <v>0</v>
      </c>
      <c r="BO42" s="278">
        <f t="shared" si="54"/>
        <v>0</v>
      </c>
      <c r="BP42" s="278">
        <f t="shared" si="54"/>
        <v>0</v>
      </c>
      <c r="BQ42" s="278">
        <f t="shared" si="54"/>
        <v>0</v>
      </c>
      <c r="BR42" s="278">
        <f t="shared" si="54"/>
        <v>0</v>
      </c>
      <c r="BS42" s="278">
        <f t="shared" si="54"/>
        <v>0</v>
      </c>
      <c r="BT42" s="278">
        <f t="shared" ref="BT42:DC42" si="55">BT19-BT38</f>
        <v>0</v>
      </c>
      <c r="BU42" s="278">
        <f t="shared" si="55"/>
        <v>0</v>
      </c>
      <c r="BV42" s="278">
        <f t="shared" si="55"/>
        <v>0</v>
      </c>
      <c r="BW42" s="278">
        <f t="shared" si="55"/>
        <v>0</v>
      </c>
      <c r="BX42" s="278">
        <f t="shared" si="55"/>
        <v>0</v>
      </c>
      <c r="BY42" s="278">
        <f t="shared" si="55"/>
        <v>0</v>
      </c>
      <c r="BZ42" s="278">
        <f t="shared" si="55"/>
        <v>0</v>
      </c>
      <c r="CA42" s="278">
        <f t="shared" si="55"/>
        <v>0</v>
      </c>
      <c r="CB42" s="278">
        <f t="shared" si="55"/>
        <v>0</v>
      </c>
      <c r="CC42" s="278">
        <f t="shared" si="55"/>
        <v>0</v>
      </c>
      <c r="CD42" s="278">
        <f t="shared" si="55"/>
        <v>0</v>
      </c>
      <c r="CE42" s="278">
        <f t="shared" si="55"/>
        <v>0</v>
      </c>
      <c r="CF42" s="278">
        <f t="shared" si="55"/>
        <v>0</v>
      </c>
      <c r="CG42" s="278">
        <f t="shared" si="55"/>
        <v>0</v>
      </c>
      <c r="CH42" s="278">
        <f t="shared" si="55"/>
        <v>0</v>
      </c>
      <c r="CI42" s="278">
        <f t="shared" si="55"/>
        <v>0</v>
      </c>
      <c r="CJ42" s="278">
        <f t="shared" si="55"/>
        <v>0</v>
      </c>
      <c r="CK42" s="278">
        <f t="shared" si="55"/>
        <v>0</v>
      </c>
      <c r="CL42" s="278">
        <f t="shared" si="55"/>
        <v>0</v>
      </c>
      <c r="CM42" s="278">
        <f t="shared" si="55"/>
        <v>0</v>
      </c>
      <c r="CN42" s="278">
        <f t="shared" si="55"/>
        <v>0</v>
      </c>
      <c r="CO42" s="278">
        <f t="shared" si="55"/>
        <v>0</v>
      </c>
      <c r="CP42" s="278">
        <f t="shared" si="55"/>
        <v>0</v>
      </c>
      <c r="CQ42" s="278">
        <f t="shared" si="55"/>
        <v>0</v>
      </c>
      <c r="CR42" s="278">
        <f t="shared" si="55"/>
        <v>0</v>
      </c>
      <c r="CS42" s="278">
        <f t="shared" si="55"/>
        <v>0</v>
      </c>
      <c r="CT42" s="278">
        <f t="shared" si="55"/>
        <v>0</v>
      </c>
      <c r="CU42" s="278">
        <f t="shared" si="55"/>
        <v>0</v>
      </c>
      <c r="CV42" s="278">
        <f t="shared" si="55"/>
        <v>0</v>
      </c>
      <c r="CW42" s="278">
        <f t="shared" si="55"/>
        <v>0</v>
      </c>
      <c r="CX42" s="278">
        <f t="shared" si="55"/>
        <v>0</v>
      </c>
      <c r="CY42" s="278">
        <f t="shared" si="55"/>
        <v>0</v>
      </c>
      <c r="CZ42" s="278">
        <f t="shared" si="55"/>
        <v>0</v>
      </c>
      <c r="DA42" s="278">
        <f t="shared" si="55"/>
        <v>0</v>
      </c>
      <c r="DB42" s="278">
        <f t="shared" si="55"/>
        <v>0</v>
      </c>
      <c r="DC42" s="278">
        <f t="shared" si="55"/>
        <v>0</v>
      </c>
    </row>
    <row r="43" spans="2:107" ht="15" customHeight="1" x14ac:dyDescent="0.35">
      <c r="B43" s="256">
        <v>20</v>
      </c>
      <c r="C43" s="288" t="s">
        <v>124</v>
      </c>
      <c r="D43" s="289">
        <f>'Escolha tarifa'!E18</f>
        <v>1835.19</v>
      </c>
      <c r="E43" s="276" t="s">
        <v>71</v>
      </c>
      <c r="F43" s="268" t="s">
        <v>888</v>
      </c>
      <c r="G43" s="290">
        <f t="shared" ref="G43:AL43" si="56">IF(G19=0,0,G42/G19)</f>
        <v>0</v>
      </c>
      <c r="H43" s="291">
        <f t="shared" si="56"/>
        <v>0</v>
      </c>
      <c r="I43" s="291">
        <f t="shared" si="56"/>
        <v>0</v>
      </c>
      <c r="J43" s="291">
        <f t="shared" si="56"/>
        <v>0</v>
      </c>
      <c r="K43" s="291">
        <f t="shared" si="56"/>
        <v>0</v>
      </c>
      <c r="L43" s="291">
        <f t="shared" si="56"/>
        <v>0</v>
      </c>
      <c r="M43" s="291">
        <f t="shared" si="56"/>
        <v>0</v>
      </c>
      <c r="N43" s="291">
        <f t="shared" si="56"/>
        <v>0</v>
      </c>
      <c r="O43" s="291">
        <f t="shared" si="56"/>
        <v>0</v>
      </c>
      <c r="P43" s="291">
        <f t="shared" si="56"/>
        <v>0</v>
      </c>
      <c r="Q43" s="291">
        <f t="shared" si="56"/>
        <v>0</v>
      </c>
      <c r="R43" s="291">
        <f t="shared" si="56"/>
        <v>0</v>
      </c>
      <c r="S43" s="291">
        <f t="shared" si="56"/>
        <v>0</v>
      </c>
      <c r="T43" s="291">
        <f t="shared" si="56"/>
        <v>0</v>
      </c>
      <c r="U43" s="291">
        <f t="shared" si="56"/>
        <v>0</v>
      </c>
      <c r="V43" s="291">
        <f t="shared" si="56"/>
        <v>0</v>
      </c>
      <c r="W43" s="291">
        <f t="shared" si="56"/>
        <v>0</v>
      </c>
      <c r="X43" s="291">
        <f t="shared" si="56"/>
        <v>0</v>
      </c>
      <c r="Y43" s="291">
        <f t="shared" si="56"/>
        <v>0</v>
      </c>
      <c r="Z43" s="291">
        <f t="shared" si="56"/>
        <v>0</v>
      </c>
      <c r="AA43" s="291">
        <f t="shared" si="56"/>
        <v>0</v>
      </c>
      <c r="AB43" s="291">
        <f t="shared" si="56"/>
        <v>0</v>
      </c>
      <c r="AC43" s="291">
        <f t="shared" si="56"/>
        <v>0</v>
      </c>
      <c r="AD43" s="291">
        <f t="shared" si="56"/>
        <v>0</v>
      </c>
      <c r="AE43" s="291">
        <f t="shared" si="56"/>
        <v>0</v>
      </c>
      <c r="AF43" s="291">
        <f t="shared" si="56"/>
        <v>0</v>
      </c>
      <c r="AG43" s="291">
        <f t="shared" si="56"/>
        <v>0</v>
      </c>
      <c r="AH43" s="291">
        <f t="shared" si="56"/>
        <v>0</v>
      </c>
      <c r="AI43" s="291">
        <f t="shared" si="56"/>
        <v>0</v>
      </c>
      <c r="AJ43" s="291">
        <f t="shared" si="56"/>
        <v>0</v>
      </c>
      <c r="AK43" s="291">
        <f t="shared" si="56"/>
        <v>0</v>
      </c>
      <c r="AL43" s="291">
        <f t="shared" si="56"/>
        <v>0</v>
      </c>
      <c r="AM43" s="291">
        <f t="shared" ref="AM43:BR43" si="57">IF(AM19=0,0,AM42/AM19)</f>
        <v>0</v>
      </c>
      <c r="AN43" s="291">
        <f t="shared" si="57"/>
        <v>0</v>
      </c>
      <c r="AO43" s="291">
        <f t="shared" si="57"/>
        <v>0</v>
      </c>
      <c r="AP43" s="291">
        <f t="shared" si="57"/>
        <v>0</v>
      </c>
      <c r="AQ43" s="291">
        <f t="shared" si="57"/>
        <v>0</v>
      </c>
      <c r="AR43" s="291">
        <f t="shared" si="57"/>
        <v>0</v>
      </c>
      <c r="AS43" s="291">
        <f t="shared" si="57"/>
        <v>0</v>
      </c>
      <c r="AT43" s="291">
        <f t="shared" si="57"/>
        <v>0</v>
      </c>
      <c r="AU43" s="291">
        <f t="shared" si="57"/>
        <v>0</v>
      </c>
      <c r="AV43" s="291">
        <f t="shared" si="57"/>
        <v>0</v>
      </c>
      <c r="AW43" s="291">
        <f t="shared" si="57"/>
        <v>0</v>
      </c>
      <c r="AX43" s="291">
        <f t="shared" si="57"/>
        <v>0</v>
      </c>
      <c r="AY43" s="291">
        <f t="shared" si="57"/>
        <v>0</v>
      </c>
      <c r="AZ43" s="291">
        <f t="shared" si="57"/>
        <v>0</v>
      </c>
      <c r="BA43" s="291">
        <f t="shared" si="57"/>
        <v>0</v>
      </c>
      <c r="BB43" s="291">
        <f t="shared" si="57"/>
        <v>0</v>
      </c>
      <c r="BC43" s="291">
        <f t="shared" si="57"/>
        <v>0</v>
      </c>
      <c r="BD43" s="291">
        <f t="shared" si="57"/>
        <v>0</v>
      </c>
      <c r="BE43" s="291">
        <f t="shared" si="57"/>
        <v>0</v>
      </c>
      <c r="BF43" s="291">
        <f t="shared" si="57"/>
        <v>0</v>
      </c>
      <c r="BG43" s="291">
        <f t="shared" si="57"/>
        <v>0</v>
      </c>
      <c r="BH43" s="291">
        <f t="shared" si="57"/>
        <v>0</v>
      </c>
      <c r="BI43" s="291">
        <f t="shared" si="57"/>
        <v>0</v>
      </c>
      <c r="BJ43" s="291">
        <f t="shared" si="57"/>
        <v>0</v>
      </c>
      <c r="BK43" s="291">
        <f t="shared" si="57"/>
        <v>0</v>
      </c>
      <c r="BL43" s="291">
        <f t="shared" si="57"/>
        <v>0</v>
      </c>
      <c r="BM43" s="291">
        <f t="shared" si="57"/>
        <v>0</v>
      </c>
      <c r="BN43" s="291">
        <f t="shared" si="57"/>
        <v>0</v>
      </c>
      <c r="BO43" s="291">
        <f t="shared" si="57"/>
        <v>0</v>
      </c>
      <c r="BP43" s="291">
        <f t="shared" si="57"/>
        <v>0</v>
      </c>
      <c r="BQ43" s="291">
        <f t="shared" si="57"/>
        <v>0</v>
      </c>
      <c r="BR43" s="291">
        <f t="shared" si="57"/>
        <v>0</v>
      </c>
      <c r="BS43" s="291">
        <f t="shared" ref="BS43:CX43" si="58">IF(BS19=0,0,BS42/BS19)</f>
        <v>0</v>
      </c>
      <c r="BT43" s="291">
        <f t="shared" si="58"/>
        <v>0</v>
      </c>
      <c r="BU43" s="291">
        <f t="shared" si="58"/>
        <v>0</v>
      </c>
      <c r="BV43" s="291">
        <f t="shared" si="58"/>
        <v>0</v>
      </c>
      <c r="BW43" s="291">
        <f t="shared" si="58"/>
        <v>0</v>
      </c>
      <c r="BX43" s="291">
        <f t="shared" si="58"/>
        <v>0</v>
      </c>
      <c r="BY43" s="291">
        <f t="shared" si="58"/>
        <v>0</v>
      </c>
      <c r="BZ43" s="291">
        <f t="shared" si="58"/>
        <v>0</v>
      </c>
      <c r="CA43" s="291">
        <f t="shared" si="58"/>
        <v>0</v>
      </c>
      <c r="CB43" s="291">
        <f t="shared" si="58"/>
        <v>0</v>
      </c>
      <c r="CC43" s="291">
        <f t="shared" si="58"/>
        <v>0</v>
      </c>
      <c r="CD43" s="291">
        <f t="shared" si="58"/>
        <v>0</v>
      </c>
      <c r="CE43" s="291">
        <f t="shared" si="58"/>
        <v>0</v>
      </c>
      <c r="CF43" s="291">
        <f t="shared" si="58"/>
        <v>0</v>
      </c>
      <c r="CG43" s="291">
        <f t="shared" si="58"/>
        <v>0</v>
      </c>
      <c r="CH43" s="291">
        <f t="shared" si="58"/>
        <v>0</v>
      </c>
      <c r="CI43" s="291">
        <f t="shared" si="58"/>
        <v>0</v>
      </c>
      <c r="CJ43" s="291">
        <f t="shared" si="58"/>
        <v>0</v>
      </c>
      <c r="CK43" s="291">
        <f t="shared" si="58"/>
        <v>0</v>
      </c>
      <c r="CL43" s="291">
        <f t="shared" si="58"/>
        <v>0</v>
      </c>
      <c r="CM43" s="291">
        <f t="shared" si="58"/>
        <v>0</v>
      </c>
      <c r="CN43" s="291">
        <f t="shared" si="58"/>
        <v>0</v>
      </c>
      <c r="CO43" s="291">
        <f t="shared" si="58"/>
        <v>0</v>
      </c>
      <c r="CP43" s="291">
        <f t="shared" si="58"/>
        <v>0</v>
      </c>
      <c r="CQ43" s="291">
        <f t="shared" si="58"/>
        <v>0</v>
      </c>
      <c r="CR43" s="291">
        <f t="shared" si="58"/>
        <v>0</v>
      </c>
      <c r="CS43" s="291">
        <f t="shared" si="58"/>
        <v>0</v>
      </c>
      <c r="CT43" s="291">
        <f t="shared" si="58"/>
        <v>0</v>
      </c>
      <c r="CU43" s="291">
        <f t="shared" si="58"/>
        <v>0</v>
      </c>
      <c r="CV43" s="291">
        <f t="shared" si="58"/>
        <v>0</v>
      </c>
      <c r="CW43" s="291">
        <f t="shared" si="58"/>
        <v>0</v>
      </c>
      <c r="CX43" s="291">
        <f t="shared" si="58"/>
        <v>0</v>
      </c>
      <c r="CY43" s="291">
        <f>IF(CY19=0,0,CY42/CY19)</f>
        <v>0</v>
      </c>
      <c r="CZ43" s="291">
        <f>IF(CZ19=0,0,CZ42/CZ19)</f>
        <v>0</v>
      </c>
      <c r="DA43" s="291">
        <f>IF(DA19=0,0,DA42/DA19)</f>
        <v>0</v>
      </c>
      <c r="DB43" s="291">
        <f>IF(DB19=0,0,DB42/DB19)</f>
        <v>0</v>
      </c>
      <c r="DC43" s="291">
        <f>IF(DC19=0,0,DC42/DC19)</f>
        <v>0</v>
      </c>
    </row>
    <row r="44" spans="2:107" ht="15" customHeight="1" x14ac:dyDescent="0.35">
      <c r="B44" s="256">
        <v>21</v>
      </c>
      <c r="C44" s="286" t="s">
        <v>72</v>
      </c>
      <c r="D44" s="286"/>
      <c r="E44" s="287" t="s">
        <v>4</v>
      </c>
      <c r="F44" s="268" t="s">
        <v>889</v>
      </c>
      <c r="G44" s="281">
        <f>SUM(H44:DC44)</f>
        <v>0</v>
      </c>
      <c r="H44" s="278">
        <f t="shared" ref="H44:AM44" si="59">H18-H37</f>
        <v>0</v>
      </c>
      <c r="I44" s="278">
        <f t="shared" si="59"/>
        <v>0</v>
      </c>
      <c r="J44" s="278">
        <f t="shared" si="59"/>
        <v>0</v>
      </c>
      <c r="K44" s="278">
        <f t="shared" si="59"/>
        <v>0</v>
      </c>
      <c r="L44" s="278">
        <f t="shared" si="59"/>
        <v>0</v>
      </c>
      <c r="M44" s="278">
        <f t="shared" si="59"/>
        <v>0</v>
      </c>
      <c r="N44" s="278">
        <f t="shared" si="59"/>
        <v>0</v>
      </c>
      <c r="O44" s="278">
        <f t="shared" si="59"/>
        <v>0</v>
      </c>
      <c r="P44" s="278">
        <f t="shared" si="59"/>
        <v>0</v>
      </c>
      <c r="Q44" s="278">
        <f t="shared" si="59"/>
        <v>0</v>
      </c>
      <c r="R44" s="278">
        <f t="shared" si="59"/>
        <v>0</v>
      </c>
      <c r="S44" s="278">
        <f t="shared" si="59"/>
        <v>0</v>
      </c>
      <c r="T44" s="278">
        <f t="shared" si="59"/>
        <v>0</v>
      </c>
      <c r="U44" s="278">
        <f t="shared" si="59"/>
        <v>0</v>
      </c>
      <c r="V44" s="278">
        <f t="shared" si="59"/>
        <v>0</v>
      </c>
      <c r="W44" s="278">
        <f t="shared" si="59"/>
        <v>0</v>
      </c>
      <c r="X44" s="278">
        <f t="shared" si="59"/>
        <v>0</v>
      </c>
      <c r="Y44" s="278">
        <f t="shared" si="59"/>
        <v>0</v>
      </c>
      <c r="Z44" s="278">
        <f t="shared" si="59"/>
        <v>0</v>
      </c>
      <c r="AA44" s="278">
        <f t="shared" si="59"/>
        <v>0</v>
      </c>
      <c r="AB44" s="278">
        <f t="shared" si="59"/>
        <v>0</v>
      </c>
      <c r="AC44" s="278">
        <f t="shared" si="59"/>
        <v>0</v>
      </c>
      <c r="AD44" s="278">
        <f t="shared" si="59"/>
        <v>0</v>
      </c>
      <c r="AE44" s="278">
        <f t="shared" si="59"/>
        <v>0</v>
      </c>
      <c r="AF44" s="278">
        <f t="shared" si="59"/>
        <v>0</v>
      </c>
      <c r="AG44" s="278">
        <f t="shared" si="59"/>
        <v>0</v>
      </c>
      <c r="AH44" s="278">
        <f t="shared" si="59"/>
        <v>0</v>
      </c>
      <c r="AI44" s="278">
        <f t="shared" si="59"/>
        <v>0</v>
      </c>
      <c r="AJ44" s="278">
        <f t="shared" si="59"/>
        <v>0</v>
      </c>
      <c r="AK44" s="278">
        <f t="shared" si="59"/>
        <v>0</v>
      </c>
      <c r="AL44" s="278">
        <f t="shared" si="59"/>
        <v>0</v>
      </c>
      <c r="AM44" s="278">
        <f t="shared" si="59"/>
        <v>0</v>
      </c>
      <c r="AN44" s="278">
        <f t="shared" ref="AN44:BS44" si="60">AN18-AN37</f>
        <v>0</v>
      </c>
      <c r="AO44" s="278">
        <f t="shared" si="60"/>
        <v>0</v>
      </c>
      <c r="AP44" s="278">
        <f t="shared" si="60"/>
        <v>0</v>
      </c>
      <c r="AQ44" s="278">
        <f t="shared" si="60"/>
        <v>0</v>
      </c>
      <c r="AR44" s="278">
        <f t="shared" si="60"/>
        <v>0</v>
      </c>
      <c r="AS44" s="278">
        <f t="shared" si="60"/>
        <v>0</v>
      </c>
      <c r="AT44" s="278">
        <f t="shared" si="60"/>
        <v>0</v>
      </c>
      <c r="AU44" s="278">
        <f t="shared" si="60"/>
        <v>0</v>
      </c>
      <c r="AV44" s="278">
        <f t="shared" si="60"/>
        <v>0</v>
      </c>
      <c r="AW44" s="278">
        <f t="shared" si="60"/>
        <v>0</v>
      </c>
      <c r="AX44" s="278">
        <f t="shared" si="60"/>
        <v>0</v>
      </c>
      <c r="AY44" s="278">
        <f t="shared" si="60"/>
        <v>0</v>
      </c>
      <c r="AZ44" s="278">
        <f t="shared" si="60"/>
        <v>0</v>
      </c>
      <c r="BA44" s="278">
        <f t="shared" si="60"/>
        <v>0</v>
      </c>
      <c r="BB44" s="278">
        <f t="shared" si="60"/>
        <v>0</v>
      </c>
      <c r="BC44" s="278">
        <f t="shared" si="60"/>
        <v>0</v>
      </c>
      <c r="BD44" s="278">
        <f t="shared" si="60"/>
        <v>0</v>
      </c>
      <c r="BE44" s="278">
        <f t="shared" si="60"/>
        <v>0</v>
      </c>
      <c r="BF44" s="278">
        <f t="shared" si="60"/>
        <v>0</v>
      </c>
      <c r="BG44" s="278">
        <f t="shared" si="60"/>
        <v>0</v>
      </c>
      <c r="BH44" s="278">
        <f t="shared" si="60"/>
        <v>0</v>
      </c>
      <c r="BI44" s="278">
        <f t="shared" si="60"/>
        <v>0</v>
      </c>
      <c r="BJ44" s="278">
        <f t="shared" si="60"/>
        <v>0</v>
      </c>
      <c r="BK44" s="278">
        <f t="shared" si="60"/>
        <v>0</v>
      </c>
      <c r="BL44" s="278">
        <f t="shared" si="60"/>
        <v>0</v>
      </c>
      <c r="BM44" s="278">
        <f t="shared" si="60"/>
        <v>0</v>
      </c>
      <c r="BN44" s="278">
        <f t="shared" si="60"/>
        <v>0</v>
      </c>
      <c r="BO44" s="278">
        <f t="shared" si="60"/>
        <v>0</v>
      </c>
      <c r="BP44" s="278">
        <f t="shared" si="60"/>
        <v>0</v>
      </c>
      <c r="BQ44" s="278">
        <f t="shared" si="60"/>
        <v>0</v>
      </c>
      <c r="BR44" s="278">
        <f t="shared" si="60"/>
        <v>0</v>
      </c>
      <c r="BS44" s="278">
        <f t="shared" si="60"/>
        <v>0</v>
      </c>
      <c r="BT44" s="278">
        <f t="shared" ref="BT44:DC44" si="61">BT18-BT37</f>
        <v>0</v>
      </c>
      <c r="BU44" s="278">
        <f t="shared" si="61"/>
        <v>0</v>
      </c>
      <c r="BV44" s="278">
        <f t="shared" si="61"/>
        <v>0</v>
      </c>
      <c r="BW44" s="278">
        <f t="shared" si="61"/>
        <v>0</v>
      </c>
      <c r="BX44" s="278">
        <f t="shared" si="61"/>
        <v>0</v>
      </c>
      <c r="BY44" s="278">
        <f t="shared" si="61"/>
        <v>0</v>
      </c>
      <c r="BZ44" s="278">
        <f t="shared" si="61"/>
        <v>0</v>
      </c>
      <c r="CA44" s="278">
        <f t="shared" si="61"/>
        <v>0</v>
      </c>
      <c r="CB44" s="278">
        <f t="shared" si="61"/>
        <v>0</v>
      </c>
      <c r="CC44" s="278">
        <f t="shared" si="61"/>
        <v>0</v>
      </c>
      <c r="CD44" s="278">
        <f t="shared" si="61"/>
        <v>0</v>
      </c>
      <c r="CE44" s="278">
        <f t="shared" si="61"/>
        <v>0</v>
      </c>
      <c r="CF44" s="278">
        <f t="shared" si="61"/>
        <v>0</v>
      </c>
      <c r="CG44" s="278">
        <f t="shared" si="61"/>
        <v>0</v>
      </c>
      <c r="CH44" s="278">
        <f t="shared" si="61"/>
        <v>0</v>
      </c>
      <c r="CI44" s="278">
        <f t="shared" si="61"/>
        <v>0</v>
      </c>
      <c r="CJ44" s="278">
        <f t="shared" si="61"/>
        <v>0</v>
      </c>
      <c r="CK44" s="278">
        <f t="shared" si="61"/>
        <v>0</v>
      </c>
      <c r="CL44" s="278">
        <f t="shared" si="61"/>
        <v>0</v>
      </c>
      <c r="CM44" s="278">
        <f t="shared" si="61"/>
        <v>0</v>
      </c>
      <c r="CN44" s="278">
        <f t="shared" si="61"/>
        <v>0</v>
      </c>
      <c r="CO44" s="278">
        <f t="shared" si="61"/>
        <v>0</v>
      </c>
      <c r="CP44" s="278">
        <f t="shared" si="61"/>
        <v>0</v>
      </c>
      <c r="CQ44" s="278">
        <f t="shared" si="61"/>
        <v>0</v>
      </c>
      <c r="CR44" s="278">
        <f t="shared" si="61"/>
        <v>0</v>
      </c>
      <c r="CS44" s="278">
        <f t="shared" si="61"/>
        <v>0</v>
      </c>
      <c r="CT44" s="278">
        <f t="shared" si="61"/>
        <v>0</v>
      </c>
      <c r="CU44" s="278">
        <f t="shared" si="61"/>
        <v>0</v>
      </c>
      <c r="CV44" s="278">
        <f t="shared" si="61"/>
        <v>0</v>
      </c>
      <c r="CW44" s="278">
        <f t="shared" si="61"/>
        <v>0</v>
      </c>
      <c r="CX44" s="278">
        <f t="shared" si="61"/>
        <v>0</v>
      </c>
      <c r="CY44" s="278">
        <f t="shared" si="61"/>
        <v>0</v>
      </c>
      <c r="CZ44" s="278">
        <f t="shared" si="61"/>
        <v>0</v>
      </c>
      <c r="DA44" s="278">
        <f t="shared" si="61"/>
        <v>0</v>
      </c>
      <c r="DB44" s="278">
        <f t="shared" si="61"/>
        <v>0</v>
      </c>
      <c r="DC44" s="278">
        <f t="shared" si="61"/>
        <v>0</v>
      </c>
    </row>
    <row r="45" spans="2:107" ht="15" customHeight="1" x14ac:dyDescent="0.35">
      <c r="B45" s="256">
        <v>22</v>
      </c>
      <c r="C45" s="288" t="s">
        <v>123</v>
      </c>
      <c r="D45" s="289">
        <f>'Escolha tarifa'!D18</f>
        <v>659.31</v>
      </c>
      <c r="E45" s="276" t="s">
        <v>71</v>
      </c>
      <c r="F45" s="268" t="s">
        <v>890</v>
      </c>
      <c r="G45" s="290">
        <f t="shared" ref="G45:AL45" si="62">IF(G18=0,0,G44/G18)</f>
        <v>0</v>
      </c>
      <c r="H45" s="291">
        <f t="shared" si="62"/>
        <v>0</v>
      </c>
      <c r="I45" s="291">
        <f t="shared" si="62"/>
        <v>0</v>
      </c>
      <c r="J45" s="291">
        <f t="shared" si="62"/>
        <v>0</v>
      </c>
      <c r="K45" s="291">
        <f t="shared" si="62"/>
        <v>0</v>
      </c>
      <c r="L45" s="291">
        <f t="shared" si="62"/>
        <v>0</v>
      </c>
      <c r="M45" s="291">
        <f t="shared" si="62"/>
        <v>0</v>
      </c>
      <c r="N45" s="291">
        <f t="shared" si="62"/>
        <v>0</v>
      </c>
      <c r="O45" s="291">
        <f t="shared" si="62"/>
        <v>0</v>
      </c>
      <c r="P45" s="291">
        <f t="shared" si="62"/>
        <v>0</v>
      </c>
      <c r="Q45" s="291">
        <f t="shared" si="62"/>
        <v>0</v>
      </c>
      <c r="R45" s="291">
        <f t="shared" si="62"/>
        <v>0</v>
      </c>
      <c r="S45" s="291">
        <f t="shared" si="62"/>
        <v>0</v>
      </c>
      <c r="T45" s="291">
        <f t="shared" si="62"/>
        <v>0</v>
      </c>
      <c r="U45" s="291">
        <f t="shared" si="62"/>
        <v>0</v>
      </c>
      <c r="V45" s="291">
        <f t="shared" si="62"/>
        <v>0</v>
      </c>
      <c r="W45" s="291">
        <f t="shared" si="62"/>
        <v>0</v>
      </c>
      <c r="X45" s="291">
        <f t="shared" si="62"/>
        <v>0</v>
      </c>
      <c r="Y45" s="291">
        <f t="shared" si="62"/>
        <v>0</v>
      </c>
      <c r="Z45" s="291">
        <f t="shared" si="62"/>
        <v>0</v>
      </c>
      <c r="AA45" s="291">
        <f t="shared" si="62"/>
        <v>0</v>
      </c>
      <c r="AB45" s="291">
        <f t="shared" si="62"/>
        <v>0</v>
      </c>
      <c r="AC45" s="291">
        <f t="shared" si="62"/>
        <v>0</v>
      </c>
      <c r="AD45" s="291">
        <f t="shared" si="62"/>
        <v>0</v>
      </c>
      <c r="AE45" s="291">
        <f t="shared" si="62"/>
        <v>0</v>
      </c>
      <c r="AF45" s="291">
        <f t="shared" si="62"/>
        <v>0</v>
      </c>
      <c r="AG45" s="291">
        <f t="shared" si="62"/>
        <v>0</v>
      </c>
      <c r="AH45" s="291">
        <f t="shared" si="62"/>
        <v>0</v>
      </c>
      <c r="AI45" s="291">
        <f t="shared" si="62"/>
        <v>0</v>
      </c>
      <c r="AJ45" s="291">
        <f t="shared" si="62"/>
        <v>0</v>
      </c>
      <c r="AK45" s="291">
        <f t="shared" si="62"/>
        <v>0</v>
      </c>
      <c r="AL45" s="291">
        <f t="shared" si="62"/>
        <v>0</v>
      </c>
      <c r="AM45" s="291">
        <f t="shared" ref="AM45:BR45" si="63">IF(AM18=0,0,AM44/AM18)</f>
        <v>0</v>
      </c>
      <c r="AN45" s="291">
        <f t="shared" si="63"/>
        <v>0</v>
      </c>
      <c r="AO45" s="291">
        <f t="shared" si="63"/>
        <v>0</v>
      </c>
      <c r="AP45" s="291">
        <f t="shared" si="63"/>
        <v>0</v>
      </c>
      <c r="AQ45" s="291">
        <f t="shared" si="63"/>
        <v>0</v>
      </c>
      <c r="AR45" s="291">
        <f t="shared" si="63"/>
        <v>0</v>
      </c>
      <c r="AS45" s="291">
        <f t="shared" si="63"/>
        <v>0</v>
      </c>
      <c r="AT45" s="291">
        <f t="shared" si="63"/>
        <v>0</v>
      </c>
      <c r="AU45" s="291">
        <f t="shared" si="63"/>
        <v>0</v>
      </c>
      <c r="AV45" s="291">
        <f t="shared" si="63"/>
        <v>0</v>
      </c>
      <c r="AW45" s="291">
        <f t="shared" si="63"/>
        <v>0</v>
      </c>
      <c r="AX45" s="291">
        <f t="shared" si="63"/>
        <v>0</v>
      </c>
      <c r="AY45" s="291">
        <f t="shared" si="63"/>
        <v>0</v>
      </c>
      <c r="AZ45" s="291">
        <f t="shared" si="63"/>
        <v>0</v>
      </c>
      <c r="BA45" s="291">
        <f t="shared" si="63"/>
        <v>0</v>
      </c>
      <c r="BB45" s="291">
        <f t="shared" si="63"/>
        <v>0</v>
      </c>
      <c r="BC45" s="291">
        <f t="shared" si="63"/>
        <v>0</v>
      </c>
      <c r="BD45" s="291">
        <f t="shared" si="63"/>
        <v>0</v>
      </c>
      <c r="BE45" s="291">
        <f t="shared" si="63"/>
        <v>0</v>
      </c>
      <c r="BF45" s="291">
        <f t="shared" si="63"/>
        <v>0</v>
      </c>
      <c r="BG45" s="291">
        <f t="shared" si="63"/>
        <v>0</v>
      </c>
      <c r="BH45" s="291">
        <f t="shared" si="63"/>
        <v>0</v>
      </c>
      <c r="BI45" s="291">
        <f t="shared" si="63"/>
        <v>0</v>
      </c>
      <c r="BJ45" s="291">
        <f t="shared" si="63"/>
        <v>0</v>
      </c>
      <c r="BK45" s="291">
        <f t="shared" si="63"/>
        <v>0</v>
      </c>
      <c r="BL45" s="291">
        <f t="shared" si="63"/>
        <v>0</v>
      </c>
      <c r="BM45" s="291">
        <f t="shared" si="63"/>
        <v>0</v>
      </c>
      <c r="BN45" s="291">
        <f t="shared" si="63"/>
        <v>0</v>
      </c>
      <c r="BO45" s="291">
        <f t="shared" si="63"/>
        <v>0</v>
      </c>
      <c r="BP45" s="291">
        <f t="shared" si="63"/>
        <v>0</v>
      </c>
      <c r="BQ45" s="291">
        <f t="shared" si="63"/>
        <v>0</v>
      </c>
      <c r="BR45" s="291">
        <f t="shared" si="63"/>
        <v>0</v>
      </c>
      <c r="BS45" s="291">
        <f t="shared" ref="BS45:CX45" si="64">IF(BS18=0,0,BS44/BS18)</f>
        <v>0</v>
      </c>
      <c r="BT45" s="291">
        <f t="shared" si="64"/>
        <v>0</v>
      </c>
      <c r="BU45" s="291">
        <f t="shared" si="64"/>
        <v>0</v>
      </c>
      <c r="BV45" s="291">
        <f t="shared" si="64"/>
        <v>0</v>
      </c>
      <c r="BW45" s="291">
        <f t="shared" si="64"/>
        <v>0</v>
      </c>
      <c r="BX45" s="291">
        <f t="shared" si="64"/>
        <v>0</v>
      </c>
      <c r="BY45" s="291">
        <f t="shared" si="64"/>
        <v>0</v>
      </c>
      <c r="BZ45" s="291">
        <f t="shared" si="64"/>
        <v>0</v>
      </c>
      <c r="CA45" s="291">
        <f t="shared" si="64"/>
        <v>0</v>
      </c>
      <c r="CB45" s="291">
        <f t="shared" si="64"/>
        <v>0</v>
      </c>
      <c r="CC45" s="291">
        <f t="shared" si="64"/>
        <v>0</v>
      </c>
      <c r="CD45" s="291">
        <f t="shared" si="64"/>
        <v>0</v>
      </c>
      <c r="CE45" s="291">
        <f t="shared" si="64"/>
        <v>0</v>
      </c>
      <c r="CF45" s="291">
        <f t="shared" si="64"/>
        <v>0</v>
      </c>
      <c r="CG45" s="291">
        <f t="shared" si="64"/>
        <v>0</v>
      </c>
      <c r="CH45" s="291">
        <f t="shared" si="64"/>
        <v>0</v>
      </c>
      <c r="CI45" s="291">
        <f t="shared" si="64"/>
        <v>0</v>
      </c>
      <c r="CJ45" s="291">
        <f t="shared" si="64"/>
        <v>0</v>
      </c>
      <c r="CK45" s="291">
        <f t="shared" si="64"/>
        <v>0</v>
      </c>
      <c r="CL45" s="291">
        <f t="shared" si="64"/>
        <v>0</v>
      </c>
      <c r="CM45" s="291">
        <f t="shared" si="64"/>
        <v>0</v>
      </c>
      <c r="CN45" s="291">
        <f t="shared" si="64"/>
        <v>0</v>
      </c>
      <c r="CO45" s="291">
        <f t="shared" si="64"/>
        <v>0</v>
      </c>
      <c r="CP45" s="291">
        <f t="shared" si="64"/>
        <v>0</v>
      </c>
      <c r="CQ45" s="291">
        <f t="shared" si="64"/>
        <v>0</v>
      </c>
      <c r="CR45" s="291">
        <f t="shared" si="64"/>
        <v>0</v>
      </c>
      <c r="CS45" s="291">
        <f t="shared" si="64"/>
        <v>0</v>
      </c>
      <c r="CT45" s="291">
        <f t="shared" si="64"/>
        <v>0</v>
      </c>
      <c r="CU45" s="291">
        <f t="shared" si="64"/>
        <v>0</v>
      </c>
      <c r="CV45" s="291">
        <f t="shared" si="64"/>
        <v>0</v>
      </c>
      <c r="CW45" s="291">
        <f t="shared" si="64"/>
        <v>0</v>
      </c>
      <c r="CX45" s="291">
        <f t="shared" si="64"/>
        <v>0</v>
      </c>
      <c r="CY45" s="291">
        <f>IF(CY18=0,0,CY44/CY18)</f>
        <v>0</v>
      </c>
      <c r="CZ45" s="291">
        <f>IF(CZ18=0,0,CZ44/CZ18)</f>
        <v>0</v>
      </c>
      <c r="DA45" s="291">
        <f>IF(DA18=0,0,DA44/DA18)</f>
        <v>0</v>
      </c>
      <c r="DB45" s="291">
        <f>IF(DB18=0,0,DB44/DB18)</f>
        <v>0</v>
      </c>
      <c r="DC45" s="291">
        <f>IF(DC18=0,0,DC44/DC18)</f>
        <v>0</v>
      </c>
    </row>
    <row r="46" spans="2:107" ht="15" customHeight="1" x14ac:dyDescent="0.35">
      <c r="B46" s="292"/>
      <c r="C46" s="293" t="s">
        <v>949</v>
      </c>
      <c r="D46" s="293"/>
      <c r="E46" s="294" t="s">
        <v>125</v>
      </c>
      <c r="F46" s="295" t="s">
        <v>948</v>
      </c>
      <c r="G46" s="296">
        <f>SUM(H46:DC46)</f>
        <v>0</v>
      </c>
      <c r="H46" s="297">
        <f t="shared" ref="H46:Z46" si="65">H42*$D$43+H44*$D$45</f>
        <v>0</v>
      </c>
      <c r="I46" s="297">
        <f t="shared" si="65"/>
        <v>0</v>
      </c>
      <c r="J46" s="297">
        <f t="shared" si="65"/>
        <v>0</v>
      </c>
      <c r="K46" s="297">
        <f t="shared" si="65"/>
        <v>0</v>
      </c>
      <c r="L46" s="297">
        <f t="shared" si="65"/>
        <v>0</v>
      </c>
      <c r="M46" s="297">
        <f t="shared" si="65"/>
        <v>0</v>
      </c>
      <c r="N46" s="297">
        <f t="shared" si="65"/>
        <v>0</v>
      </c>
      <c r="O46" s="297">
        <f t="shared" si="65"/>
        <v>0</v>
      </c>
      <c r="P46" s="297">
        <f t="shared" si="65"/>
        <v>0</v>
      </c>
      <c r="Q46" s="297">
        <f t="shared" si="65"/>
        <v>0</v>
      </c>
      <c r="R46" s="297">
        <f t="shared" si="65"/>
        <v>0</v>
      </c>
      <c r="S46" s="297">
        <f t="shared" si="65"/>
        <v>0</v>
      </c>
      <c r="T46" s="297">
        <f t="shared" si="65"/>
        <v>0</v>
      </c>
      <c r="U46" s="297">
        <f t="shared" si="65"/>
        <v>0</v>
      </c>
      <c r="V46" s="297">
        <f t="shared" si="65"/>
        <v>0</v>
      </c>
      <c r="W46" s="297">
        <f t="shared" si="65"/>
        <v>0</v>
      </c>
      <c r="X46" s="297">
        <f t="shared" si="65"/>
        <v>0</v>
      </c>
      <c r="Y46" s="297">
        <f t="shared" si="65"/>
        <v>0</v>
      </c>
      <c r="Z46" s="297">
        <f t="shared" si="65"/>
        <v>0</v>
      </c>
      <c r="AA46" s="297">
        <f t="shared" ref="AA46:CL46" si="66">AA42*$D$43+AA44*$D$45</f>
        <v>0</v>
      </c>
      <c r="AB46" s="297">
        <f t="shared" si="66"/>
        <v>0</v>
      </c>
      <c r="AC46" s="297">
        <f t="shared" si="66"/>
        <v>0</v>
      </c>
      <c r="AD46" s="297">
        <f t="shared" si="66"/>
        <v>0</v>
      </c>
      <c r="AE46" s="297">
        <f t="shared" si="66"/>
        <v>0</v>
      </c>
      <c r="AF46" s="297">
        <f t="shared" si="66"/>
        <v>0</v>
      </c>
      <c r="AG46" s="297">
        <f t="shared" si="66"/>
        <v>0</v>
      </c>
      <c r="AH46" s="297">
        <f t="shared" si="66"/>
        <v>0</v>
      </c>
      <c r="AI46" s="297">
        <f t="shared" si="66"/>
        <v>0</v>
      </c>
      <c r="AJ46" s="297">
        <f t="shared" si="66"/>
        <v>0</v>
      </c>
      <c r="AK46" s="297">
        <f t="shared" si="66"/>
        <v>0</v>
      </c>
      <c r="AL46" s="297">
        <f t="shared" si="66"/>
        <v>0</v>
      </c>
      <c r="AM46" s="297">
        <f t="shared" si="66"/>
        <v>0</v>
      </c>
      <c r="AN46" s="297">
        <f t="shared" si="66"/>
        <v>0</v>
      </c>
      <c r="AO46" s="297">
        <f t="shared" si="66"/>
        <v>0</v>
      </c>
      <c r="AP46" s="297">
        <f t="shared" si="66"/>
        <v>0</v>
      </c>
      <c r="AQ46" s="297">
        <f t="shared" si="66"/>
        <v>0</v>
      </c>
      <c r="AR46" s="297">
        <f t="shared" si="66"/>
        <v>0</v>
      </c>
      <c r="AS46" s="297">
        <f t="shared" si="66"/>
        <v>0</v>
      </c>
      <c r="AT46" s="297">
        <f t="shared" si="66"/>
        <v>0</v>
      </c>
      <c r="AU46" s="297">
        <f t="shared" si="66"/>
        <v>0</v>
      </c>
      <c r="AV46" s="297">
        <f t="shared" si="66"/>
        <v>0</v>
      </c>
      <c r="AW46" s="297">
        <f t="shared" si="66"/>
        <v>0</v>
      </c>
      <c r="AX46" s="297">
        <f t="shared" si="66"/>
        <v>0</v>
      </c>
      <c r="AY46" s="297">
        <f t="shared" si="66"/>
        <v>0</v>
      </c>
      <c r="AZ46" s="297">
        <f t="shared" si="66"/>
        <v>0</v>
      </c>
      <c r="BA46" s="297">
        <f t="shared" si="66"/>
        <v>0</v>
      </c>
      <c r="BB46" s="297">
        <f t="shared" si="66"/>
        <v>0</v>
      </c>
      <c r="BC46" s="297">
        <f t="shared" si="66"/>
        <v>0</v>
      </c>
      <c r="BD46" s="297">
        <f t="shared" si="66"/>
        <v>0</v>
      </c>
      <c r="BE46" s="297">
        <f t="shared" si="66"/>
        <v>0</v>
      </c>
      <c r="BF46" s="297">
        <f t="shared" si="66"/>
        <v>0</v>
      </c>
      <c r="BG46" s="297">
        <f t="shared" si="66"/>
        <v>0</v>
      </c>
      <c r="BH46" s="297">
        <f t="shared" si="66"/>
        <v>0</v>
      </c>
      <c r="BI46" s="297">
        <f t="shared" si="66"/>
        <v>0</v>
      </c>
      <c r="BJ46" s="297">
        <f t="shared" si="66"/>
        <v>0</v>
      </c>
      <c r="BK46" s="297">
        <f t="shared" si="66"/>
        <v>0</v>
      </c>
      <c r="BL46" s="297">
        <f t="shared" si="66"/>
        <v>0</v>
      </c>
      <c r="BM46" s="297">
        <f t="shared" si="66"/>
        <v>0</v>
      </c>
      <c r="BN46" s="297">
        <f t="shared" si="66"/>
        <v>0</v>
      </c>
      <c r="BO46" s="297">
        <f t="shared" si="66"/>
        <v>0</v>
      </c>
      <c r="BP46" s="297">
        <f t="shared" si="66"/>
        <v>0</v>
      </c>
      <c r="BQ46" s="297">
        <f t="shared" si="66"/>
        <v>0</v>
      </c>
      <c r="BR46" s="297">
        <f t="shared" si="66"/>
        <v>0</v>
      </c>
      <c r="BS46" s="297">
        <f t="shared" si="66"/>
        <v>0</v>
      </c>
      <c r="BT46" s="297">
        <f t="shared" si="66"/>
        <v>0</v>
      </c>
      <c r="BU46" s="297">
        <f t="shared" si="66"/>
        <v>0</v>
      </c>
      <c r="BV46" s="297">
        <f t="shared" si="66"/>
        <v>0</v>
      </c>
      <c r="BW46" s="297">
        <f t="shared" si="66"/>
        <v>0</v>
      </c>
      <c r="BX46" s="297">
        <f t="shared" si="66"/>
        <v>0</v>
      </c>
      <c r="BY46" s="297">
        <f t="shared" si="66"/>
        <v>0</v>
      </c>
      <c r="BZ46" s="297">
        <f t="shared" si="66"/>
        <v>0</v>
      </c>
      <c r="CA46" s="297">
        <f t="shared" si="66"/>
        <v>0</v>
      </c>
      <c r="CB46" s="297">
        <f t="shared" si="66"/>
        <v>0</v>
      </c>
      <c r="CC46" s="297">
        <f t="shared" si="66"/>
        <v>0</v>
      </c>
      <c r="CD46" s="297">
        <f t="shared" si="66"/>
        <v>0</v>
      </c>
      <c r="CE46" s="297">
        <f t="shared" si="66"/>
        <v>0</v>
      </c>
      <c r="CF46" s="297">
        <f t="shared" si="66"/>
        <v>0</v>
      </c>
      <c r="CG46" s="297">
        <f t="shared" si="66"/>
        <v>0</v>
      </c>
      <c r="CH46" s="297">
        <f t="shared" si="66"/>
        <v>0</v>
      </c>
      <c r="CI46" s="297">
        <f t="shared" si="66"/>
        <v>0</v>
      </c>
      <c r="CJ46" s="297">
        <f t="shared" si="66"/>
        <v>0</v>
      </c>
      <c r="CK46" s="297">
        <f t="shared" si="66"/>
        <v>0</v>
      </c>
      <c r="CL46" s="297">
        <f t="shared" si="66"/>
        <v>0</v>
      </c>
      <c r="CM46" s="297">
        <f t="shared" ref="CM46:DC46" si="67">CM42*$D$43+CM44*$D$45</f>
        <v>0</v>
      </c>
      <c r="CN46" s="297">
        <f t="shared" si="67"/>
        <v>0</v>
      </c>
      <c r="CO46" s="297">
        <f t="shared" si="67"/>
        <v>0</v>
      </c>
      <c r="CP46" s="297">
        <f t="shared" si="67"/>
        <v>0</v>
      </c>
      <c r="CQ46" s="297">
        <f t="shared" si="67"/>
        <v>0</v>
      </c>
      <c r="CR46" s="297">
        <f t="shared" si="67"/>
        <v>0</v>
      </c>
      <c r="CS46" s="297">
        <f t="shared" si="67"/>
        <v>0</v>
      </c>
      <c r="CT46" s="297">
        <f t="shared" si="67"/>
        <v>0</v>
      </c>
      <c r="CU46" s="297">
        <f t="shared" si="67"/>
        <v>0</v>
      </c>
      <c r="CV46" s="297">
        <f t="shared" si="67"/>
        <v>0</v>
      </c>
      <c r="CW46" s="297">
        <f t="shared" si="67"/>
        <v>0</v>
      </c>
      <c r="CX46" s="297">
        <f t="shared" si="67"/>
        <v>0</v>
      </c>
      <c r="CY46" s="297">
        <f t="shared" si="67"/>
        <v>0</v>
      </c>
      <c r="CZ46" s="297">
        <f t="shared" si="67"/>
        <v>0</v>
      </c>
      <c r="DA46" s="297">
        <f t="shared" si="67"/>
        <v>0</v>
      </c>
      <c r="DB46" s="297">
        <f t="shared" si="67"/>
        <v>0</v>
      </c>
      <c r="DC46" s="297">
        <f t="shared" si="67"/>
        <v>0</v>
      </c>
    </row>
    <row r="47" spans="2:107" ht="15" customHeight="1" x14ac:dyDescent="0.35">
      <c r="B47" s="292"/>
      <c r="C47" s="293" t="s">
        <v>1475</v>
      </c>
      <c r="D47" s="293"/>
      <c r="E47" s="294" t="s">
        <v>125</v>
      </c>
      <c r="F47" s="295" t="s">
        <v>1477</v>
      </c>
      <c r="G47" s="296">
        <f>G44*D45</f>
        <v>0</v>
      </c>
      <c r="H47" s="297">
        <f>H44*$D$45</f>
        <v>0</v>
      </c>
      <c r="I47" s="297">
        <f t="shared" ref="I47:Z47" si="68">I44*$D$45</f>
        <v>0</v>
      </c>
      <c r="J47" s="297">
        <f t="shared" si="68"/>
        <v>0</v>
      </c>
      <c r="K47" s="297">
        <f t="shared" si="68"/>
        <v>0</v>
      </c>
      <c r="L47" s="297">
        <f t="shared" si="68"/>
        <v>0</v>
      </c>
      <c r="M47" s="297">
        <f t="shared" si="68"/>
        <v>0</v>
      </c>
      <c r="N47" s="297">
        <f t="shared" si="68"/>
        <v>0</v>
      </c>
      <c r="O47" s="297">
        <f t="shared" si="68"/>
        <v>0</v>
      </c>
      <c r="P47" s="297">
        <f t="shared" si="68"/>
        <v>0</v>
      </c>
      <c r="Q47" s="297">
        <f t="shared" si="68"/>
        <v>0</v>
      </c>
      <c r="R47" s="297">
        <f t="shared" si="68"/>
        <v>0</v>
      </c>
      <c r="S47" s="297">
        <f t="shared" si="68"/>
        <v>0</v>
      </c>
      <c r="T47" s="297">
        <f t="shared" si="68"/>
        <v>0</v>
      </c>
      <c r="U47" s="297">
        <f t="shared" si="68"/>
        <v>0</v>
      </c>
      <c r="V47" s="297">
        <f t="shared" si="68"/>
        <v>0</v>
      </c>
      <c r="W47" s="297">
        <f t="shared" si="68"/>
        <v>0</v>
      </c>
      <c r="X47" s="297">
        <f t="shared" si="68"/>
        <v>0</v>
      </c>
      <c r="Y47" s="297">
        <f t="shared" si="68"/>
        <v>0</v>
      </c>
      <c r="Z47" s="297">
        <f t="shared" si="68"/>
        <v>0</v>
      </c>
      <c r="AA47" s="297">
        <f t="shared" ref="AA47:CL47" si="69">AA44*$D$45</f>
        <v>0</v>
      </c>
      <c r="AB47" s="297">
        <f t="shared" si="69"/>
        <v>0</v>
      </c>
      <c r="AC47" s="297">
        <f t="shared" si="69"/>
        <v>0</v>
      </c>
      <c r="AD47" s="297">
        <f t="shared" si="69"/>
        <v>0</v>
      </c>
      <c r="AE47" s="297">
        <f t="shared" si="69"/>
        <v>0</v>
      </c>
      <c r="AF47" s="297">
        <f t="shared" si="69"/>
        <v>0</v>
      </c>
      <c r="AG47" s="297">
        <f t="shared" si="69"/>
        <v>0</v>
      </c>
      <c r="AH47" s="297">
        <f t="shared" si="69"/>
        <v>0</v>
      </c>
      <c r="AI47" s="297">
        <f t="shared" si="69"/>
        <v>0</v>
      </c>
      <c r="AJ47" s="297">
        <f t="shared" si="69"/>
        <v>0</v>
      </c>
      <c r="AK47" s="297">
        <f t="shared" si="69"/>
        <v>0</v>
      </c>
      <c r="AL47" s="297">
        <f t="shared" si="69"/>
        <v>0</v>
      </c>
      <c r="AM47" s="297">
        <f t="shared" si="69"/>
        <v>0</v>
      </c>
      <c r="AN47" s="297">
        <f t="shared" si="69"/>
        <v>0</v>
      </c>
      <c r="AO47" s="297">
        <f t="shared" si="69"/>
        <v>0</v>
      </c>
      <c r="AP47" s="297">
        <f t="shared" si="69"/>
        <v>0</v>
      </c>
      <c r="AQ47" s="297">
        <f t="shared" si="69"/>
        <v>0</v>
      </c>
      <c r="AR47" s="297">
        <f t="shared" si="69"/>
        <v>0</v>
      </c>
      <c r="AS47" s="297">
        <f t="shared" si="69"/>
        <v>0</v>
      </c>
      <c r="AT47" s="297">
        <f t="shared" si="69"/>
        <v>0</v>
      </c>
      <c r="AU47" s="297">
        <f t="shared" si="69"/>
        <v>0</v>
      </c>
      <c r="AV47" s="297">
        <f t="shared" si="69"/>
        <v>0</v>
      </c>
      <c r="AW47" s="297">
        <f t="shared" si="69"/>
        <v>0</v>
      </c>
      <c r="AX47" s="297">
        <f t="shared" si="69"/>
        <v>0</v>
      </c>
      <c r="AY47" s="297">
        <f t="shared" si="69"/>
        <v>0</v>
      </c>
      <c r="AZ47" s="297">
        <f t="shared" si="69"/>
        <v>0</v>
      </c>
      <c r="BA47" s="297">
        <f t="shared" si="69"/>
        <v>0</v>
      </c>
      <c r="BB47" s="297">
        <f t="shared" si="69"/>
        <v>0</v>
      </c>
      <c r="BC47" s="297">
        <f t="shared" si="69"/>
        <v>0</v>
      </c>
      <c r="BD47" s="297">
        <f t="shared" si="69"/>
        <v>0</v>
      </c>
      <c r="BE47" s="297">
        <f t="shared" si="69"/>
        <v>0</v>
      </c>
      <c r="BF47" s="297">
        <f t="shared" si="69"/>
        <v>0</v>
      </c>
      <c r="BG47" s="297">
        <f t="shared" si="69"/>
        <v>0</v>
      </c>
      <c r="BH47" s="297">
        <f t="shared" si="69"/>
        <v>0</v>
      </c>
      <c r="BI47" s="297">
        <f t="shared" si="69"/>
        <v>0</v>
      </c>
      <c r="BJ47" s="297">
        <f t="shared" si="69"/>
        <v>0</v>
      </c>
      <c r="BK47" s="297">
        <f t="shared" si="69"/>
        <v>0</v>
      </c>
      <c r="BL47" s="297">
        <f t="shared" si="69"/>
        <v>0</v>
      </c>
      <c r="BM47" s="297">
        <f t="shared" si="69"/>
        <v>0</v>
      </c>
      <c r="BN47" s="297">
        <f t="shared" si="69"/>
        <v>0</v>
      </c>
      <c r="BO47" s="297">
        <f t="shared" si="69"/>
        <v>0</v>
      </c>
      <c r="BP47" s="297">
        <f t="shared" si="69"/>
        <v>0</v>
      </c>
      <c r="BQ47" s="297">
        <f t="shared" si="69"/>
        <v>0</v>
      </c>
      <c r="BR47" s="297">
        <f t="shared" si="69"/>
        <v>0</v>
      </c>
      <c r="BS47" s="297">
        <f t="shared" si="69"/>
        <v>0</v>
      </c>
      <c r="BT47" s="297">
        <f t="shared" si="69"/>
        <v>0</v>
      </c>
      <c r="BU47" s="297">
        <f t="shared" si="69"/>
        <v>0</v>
      </c>
      <c r="BV47" s="297">
        <f t="shared" si="69"/>
        <v>0</v>
      </c>
      <c r="BW47" s="297">
        <f t="shared" si="69"/>
        <v>0</v>
      </c>
      <c r="BX47" s="297">
        <f t="shared" si="69"/>
        <v>0</v>
      </c>
      <c r="BY47" s="297">
        <f t="shared" si="69"/>
        <v>0</v>
      </c>
      <c r="BZ47" s="297">
        <f t="shared" si="69"/>
        <v>0</v>
      </c>
      <c r="CA47" s="297">
        <f t="shared" si="69"/>
        <v>0</v>
      </c>
      <c r="CB47" s="297">
        <f t="shared" si="69"/>
        <v>0</v>
      </c>
      <c r="CC47" s="297">
        <f t="shared" si="69"/>
        <v>0</v>
      </c>
      <c r="CD47" s="297">
        <f t="shared" si="69"/>
        <v>0</v>
      </c>
      <c r="CE47" s="297">
        <f t="shared" si="69"/>
        <v>0</v>
      </c>
      <c r="CF47" s="297">
        <f t="shared" si="69"/>
        <v>0</v>
      </c>
      <c r="CG47" s="297">
        <f t="shared" si="69"/>
        <v>0</v>
      </c>
      <c r="CH47" s="297">
        <f t="shared" si="69"/>
        <v>0</v>
      </c>
      <c r="CI47" s="297">
        <f t="shared" si="69"/>
        <v>0</v>
      </c>
      <c r="CJ47" s="297">
        <f t="shared" si="69"/>
        <v>0</v>
      </c>
      <c r="CK47" s="297">
        <f t="shared" si="69"/>
        <v>0</v>
      </c>
      <c r="CL47" s="297">
        <f t="shared" si="69"/>
        <v>0</v>
      </c>
      <c r="CM47" s="297">
        <f t="shared" ref="CM47:DC47" si="70">CM44*$D$45</f>
        <v>0</v>
      </c>
      <c r="CN47" s="297">
        <f t="shared" si="70"/>
        <v>0</v>
      </c>
      <c r="CO47" s="297">
        <f t="shared" si="70"/>
        <v>0</v>
      </c>
      <c r="CP47" s="297">
        <f t="shared" si="70"/>
        <v>0</v>
      </c>
      <c r="CQ47" s="297">
        <f t="shared" si="70"/>
        <v>0</v>
      </c>
      <c r="CR47" s="297">
        <f t="shared" si="70"/>
        <v>0</v>
      </c>
      <c r="CS47" s="297">
        <f t="shared" si="70"/>
        <v>0</v>
      </c>
      <c r="CT47" s="297">
        <f t="shared" si="70"/>
        <v>0</v>
      </c>
      <c r="CU47" s="297">
        <f t="shared" si="70"/>
        <v>0</v>
      </c>
      <c r="CV47" s="297">
        <f t="shared" si="70"/>
        <v>0</v>
      </c>
      <c r="CW47" s="297">
        <f t="shared" si="70"/>
        <v>0</v>
      </c>
      <c r="CX47" s="297">
        <f t="shared" si="70"/>
        <v>0</v>
      </c>
      <c r="CY47" s="297">
        <f t="shared" si="70"/>
        <v>0</v>
      </c>
      <c r="CZ47" s="297">
        <f t="shared" si="70"/>
        <v>0</v>
      </c>
      <c r="DA47" s="297">
        <f t="shared" si="70"/>
        <v>0</v>
      </c>
      <c r="DB47" s="297">
        <f t="shared" si="70"/>
        <v>0</v>
      </c>
      <c r="DC47" s="297">
        <f t="shared" si="70"/>
        <v>0</v>
      </c>
    </row>
    <row r="48" spans="2:107" ht="15" customHeight="1" x14ac:dyDescent="0.35">
      <c r="B48" s="292"/>
      <c r="C48" s="293" t="s">
        <v>1476</v>
      </c>
      <c r="D48" s="293"/>
      <c r="E48" s="294" t="s">
        <v>125</v>
      </c>
      <c r="F48" s="295" t="s">
        <v>1478</v>
      </c>
      <c r="G48" s="296">
        <f>G42*D43</f>
        <v>0</v>
      </c>
      <c r="H48" s="297">
        <f>H42*$D$43</f>
        <v>0</v>
      </c>
      <c r="I48" s="297">
        <f t="shared" ref="I48:Z48" si="71">I42*$D$43</f>
        <v>0</v>
      </c>
      <c r="J48" s="297">
        <f t="shared" si="71"/>
        <v>0</v>
      </c>
      <c r="K48" s="297">
        <f t="shared" si="71"/>
        <v>0</v>
      </c>
      <c r="L48" s="297">
        <f t="shared" si="71"/>
        <v>0</v>
      </c>
      <c r="M48" s="297">
        <f t="shared" si="71"/>
        <v>0</v>
      </c>
      <c r="N48" s="297">
        <f t="shared" si="71"/>
        <v>0</v>
      </c>
      <c r="O48" s="297">
        <f t="shared" si="71"/>
        <v>0</v>
      </c>
      <c r="P48" s="297">
        <f t="shared" si="71"/>
        <v>0</v>
      </c>
      <c r="Q48" s="297">
        <f t="shared" si="71"/>
        <v>0</v>
      </c>
      <c r="R48" s="297">
        <f t="shared" si="71"/>
        <v>0</v>
      </c>
      <c r="S48" s="297">
        <f t="shared" si="71"/>
        <v>0</v>
      </c>
      <c r="T48" s="297">
        <f t="shared" si="71"/>
        <v>0</v>
      </c>
      <c r="U48" s="297">
        <f t="shared" si="71"/>
        <v>0</v>
      </c>
      <c r="V48" s="297">
        <f t="shared" si="71"/>
        <v>0</v>
      </c>
      <c r="W48" s="297">
        <f t="shared" si="71"/>
        <v>0</v>
      </c>
      <c r="X48" s="297">
        <f t="shared" si="71"/>
        <v>0</v>
      </c>
      <c r="Y48" s="297">
        <f t="shared" si="71"/>
        <v>0</v>
      </c>
      <c r="Z48" s="297">
        <f t="shared" si="71"/>
        <v>0</v>
      </c>
      <c r="AA48" s="297">
        <f t="shared" ref="AA48:CL48" si="72">AA42*$D$43</f>
        <v>0</v>
      </c>
      <c r="AB48" s="297">
        <f t="shared" si="72"/>
        <v>0</v>
      </c>
      <c r="AC48" s="297">
        <f t="shared" si="72"/>
        <v>0</v>
      </c>
      <c r="AD48" s="297">
        <f t="shared" si="72"/>
        <v>0</v>
      </c>
      <c r="AE48" s="297">
        <f t="shared" si="72"/>
        <v>0</v>
      </c>
      <c r="AF48" s="297">
        <f t="shared" si="72"/>
        <v>0</v>
      </c>
      <c r="AG48" s="297">
        <f t="shared" si="72"/>
        <v>0</v>
      </c>
      <c r="AH48" s="297">
        <f t="shared" si="72"/>
        <v>0</v>
      </c>
      <c r="AI48" s="297">
        <f t="shared" si="72"/>
        <v>0</v>
      </c>
      <c r="AJ48" s="297">
        <f t="shared" si="72"/>
        <v>0</v>
      </c>
      <c r="AK48" s="297">
        <f t="shared" si="72"/>
        <v>0</v>
      </c>
      <c r="AL48" s="297">
        <f t="shared" si="72"/>
        <v>0</v>
      </c>
      <c r="AM48" s="297">
        <f t="shared" si="72"/>
        <v>0</v>
      </c>
      <c r="AN48" s="297">
        <f t="shared" si="72"/>
        <v>0</v>
      </c>
      <c r="AO48" s="297">
        <f t="shared" si="72"/>
        <v>0</v>
      </c>
      <c r="AP48" s="297">
        <f t="shared" si="72"/>
        <v>0</v>
      </c>
      <c r="AQ48" s="297">
        <f t="shared" si="72"/>
        <v>0</v>
      </c>
      <c r="AR48" s="297">
        <f t="shared" si="72"/>
        <v>0</v>
      </c>
      <c r="AS48" s="297">
        <f t="shared" si="72"/>
        <v>0</v>
      </c>
      <c r="AT48" s="297">
        <f t="shared" si="72"/>
        <v>0</v>
      </c>
      <c r="AU48" s="297">
        <f t="shared" si="72"/>
        <v>0</v>
      </c>
      <c r="AV48" s="297">
        <f t="shared" si="72"/>
        <v>0</v>
      </c>
      <c r="AW48" s="297">
        <f t="shared" si="72"/>
        <v>0</v>
      </c>
      <c r="AX48" s="297">
        <f t="shared" si="72"/>
        <v>0</v>
      </c>
      <c r="AY48" s="297">
        <f t="shared" si="72"/>
        <v>0</v>
      </c>
      <c r="AZ48" s="297">
        <f t="shared" si="72"/>
        <v>0</v>
      </c>
      <c r="BA48" s="297">
        <f t="shared" si="72"/>
        <v>0</v>
      </c>
      <c r="BB48" s="297">
        <f t="shared" si="72"/>
        <v>0</v>
      </c>
      <c r="BC48" s="297">
        <f t="shared" si="72"/>
        <v>0</v>
      </c>
      <c r="BD48" s="297">
        <f t="shared" si="72"/>
        <v>0</v>
      </c>
      <c r="BE48" s="297">
        <f t="shared" si="72"/>
        <v>0</v>
      </c>
      <c r="BF48" s="297">
        <f t="shared" si="72"/>
        <v>0</v>
      </c>
      <c r="BG48" s="297">
        <f t="shared" si="72"/>
        <v>0</v>
      </c>
      <c r="BH48" s="297">
        <f t="shared" si="72"/>
        <v>0</v>
      </c>
      <c r="BI48" s="297">
        <f t="shared" si="72"/>
        <v>0</v>
      </c>
      <c r="BJ48" s="297">
        <f t="shared" si="72"/>
        <v>0</v>
      </c>
      <c r="BK48" s="297">
        <f t="shared" si="72"/>
        <v>0</v>
      </c>
      <c r="BL48" s="297">
        <f t="shared" si="72"/>
        <v>0</v>
      </c>
      <c r="BM48" s="297">
        <f t="shared" si="72"/>
        <v>0</v>
      </c>
      <c r="BN48" s="297">
        <f t="shared" si="72"/>
        <v>0</v>
      </c>
      <c r="BO48" s="297">
        <f t="shared" si="72"/>
        <v>0</v>
      </c>
      <c r="BP48" s="297">
        <f t="shared" si="72"/>
        <v>0</v>
      </c>
      <c r="BQ48" s="297">
        <f t="shared" si="72"/>
        <v>0</v>
      </c>
      <c r="BR48" s="297">
        <f t="shared" si="72"/>
        <v>0</v>
      </c>
      <c r="BS48" s="297">
        <f t="shared" si="72"/>
        <v>0</v>
      </c>
      <c r="BT48" s="297">
        <f t="shared" si="72"/>
        <v>0</v>
      </c>
      <c r="BU48" s="297">
        <f t="shared" si="72"/>
        <v>0</v>
      </c>
      <c r="BV48" s="297">
        <f t="shared" si="72"/>
        <v>0</v>
      </c>
      <c r="BW48" s="297">
        <f t="shared" si="72"/>
        <v>0</v>
      </c>
      <c r="BX48" s="297">
        <f t="shared" si="72"/>
        <v>0</v>
      </c>
      <c r="BY48" s="297">
        <f t="shared" si="72"/>
        <v>0</v>
      </c>
      <c r="BZ48" s="297">
        <f t="shared" si="72"/>
        <v>0</v>
      </c>
      <c r="CA48" s="297">
        <f t="shared" si="72"/>
        <v>0</v>
      </c>
      <c r="CB48" s="297">
        <f t="shared" si="72"/>
        <v>0</v>
      </c>
      <c r="CC48" s="297">
        <f t="shared" si="72"/>
        <v>0</v>
      </c>
      <c r="CD48" s="297">
        <f t="shared" si="72"/>
        <v>0</v>
      </c>
      <c r="CE48" s="297">
        <f t="shared" si="72"/>
        <v>0</v>
      </c>
      <c r="CF48" s="297">
        <f t="shared" si="72"/>
        <v>0</v>
      </c>
      <c r="CG48" s="297">
        <f t="shared" si="72"/>
        <v>0</v>
      </c>
      <c r="CH48" s="297">
        <f t="shared" si="72"/>
        <v>0</v>
      </c>
      <c r="CI48" s="297">
        <f t="shared" si="72"/>
        <v>0</v>
      </c>
      <c r="CJ48" s="297">
        <f t="shared" si="72"/>
        <v>0</v>
      </c>
      <c r="CK48" s="297">
        <f t="shared" si="72"/>
        <v>0</v>
      </c>
      <c r="CL48" s="297">
        <f t="shared" si="72"/>
        <v>0</v>
      </c>
      <c r="CM48" s="297">
        <f t="shared" ref="CM48:DC48" si="73">CM42*$D$43</f>
        <v>0</v>
      </c>
      <c r="CN48" s="297">
        <f t="shared" si="73"/>
        <v>0</v>
      </c>
      <c r="CO48" s="297">
        <f t="shared" si="73"/>
        <v>0</v>
      </c>
      <c r="CP48" s="297">
        <f t="shared" si="73"/>
        <v>0</v>
      </c>
      <c r="CQ48" s="297">
        <f t="shared" si="73"/>
        <v>0</v>
      </c>
      <c r="CR48" s="297">
        <f t="shared" si="73"/>
        <v>0</v>
      </c>
      <c r="CS48" s="297">
        <f t="shared" si="73"/>
        <v>0</v>
      </c>
      <c r="CT48" s="297">
        <f t="shared" si="73"/>
        <v>0</v>
      </c>
      <c r="CU48" s="297">
        <f t="shared" si="73"/>
        <v>0</v>
      </c>
      <c r="CV48" s="297">
        <f t="shared" si="73"/>
        <v>0</v>
      </c>
      <c r="CW48" s="297">
        <f t="shared" si="73"/>
        <v>0</v>
      </c>
      <c r="CX48" s="297">
        <f t="shared" si="73"/>
        <v>0</v>
      </c>
      <c r="CY48" s="297">
        <f t="shared" si="73"/>
        <v>0</v>
      </c>
      <c r="CZ48" s="297">
        <f t="shared" si="73"/>
        <v>0</v>
      </c>
      <c r="DA48" s="297">
        <f t="shared" si="73"/>
        <v>0</v>
      </c>
      <c r="DB48" s="297">
        <f t="shared" si="73"/>
        <v>0</v>
      </c>
      <c r="DC48" s="297">
        <f t="shared" si="73"/>
        <v>0</v>
      </c>
    </row>
    <row r="50" spans="2:107" ht="15" customHeight="1" x14ac:dyDescent="0.45">
      <c r="E50" s="220" t="s">
        <v>1243</v>
      </c>
      <c r="F50" s="221"/>
      <c r="G50" s="222">
        <f>RCB!$G$10</f>
        <v>0</v>
      </c>
      <c r="I50" s="220" t="s">
        <v>1244</v>
      </c>
      <c r="J50" s="221"/>
      <c r="K50" s="222">
        <f>RCB!$J$10</f>
        <v>0</v>
      </c>
    </row>
    <row r="51" spans="2:107" ht="15" customHeight="1" x14ac:dyDescent="0.45">
      <c r="E51" s="220" t="s">
        <v>1231</v>
      </c>
      <c r="F51" s="221"/>
      <c r="G51" s="222">
        <f>RCB!$H$7</f>
        <v>0</v>
      </c>
      <c r="I51" s="220" t="s">
        <v>1230</v>
      </c>
      <c r="J51" s="221"/>
      <c r="K51" s="222">
        <f>RCB!$K$7</f>
        <v>0</v>
      </c>
    </row>
    <row r="53" spans="2:107" ht="15" hidden="1" customHeight="1" x14ac:dyDescent="0.35">
      <c r="B53" s="774" t="s">
        <v>986</v>
      </c>
      <c r="C53" s="775"/>
      <c r="D53" s="775"/>
      <c r="E53" s="775"/>
      <c r="F53" s="775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</row>
    <row r="54" spans="2:107" s="110" customFormat="1" ht="15" hidden="1" customHeight="1" x14ac:dyDescent="0.35">
      <c r="B54" s="299"/>
      <c r="C54" s="300"/>
      <c r="D54" s="300"/>
      <c r="E54" s="300"/>
      <c r="F54" s="301"/>
      <c r="G54" s="302" t="s">
        <v>51</v>
      </c>
      <c r="H54" s="303" t="s">
        <v>711</v>
      </c>
      <c r="I54" s="303" t="s">
        <v>712</v>
      </c>
      <c r="J54" s="303" t="s">
        <v>713</v>
      </c>
      <c r="K54" s="303" t="s">
        <v>714</v>
      </c>
      <c r="L54" s="303" t="s">
        <v>715</v>
      </c>
      <c r="M54" s="303" t="s">
        <v>716</v>
      </c>
      <c r="N54" s="303" t="s">
        <v>717</v>
      </c>
      <c r="O54" s="303" t="s">
        <v>718</v>
      </c>
      <c r="P54" s="303" t="s">
        <v>719</v>
      </c>
      <c r="Q54" s="303" t="s">
        <v>720</v>
      </c>
      <c r="R54" s="303" t="s">
        <v>721</v>
      </c>
      <c r="S54" s="303" t="s">
        <v>722</v>
      </c>
      <c r="T54" s="303" t="s">
        <v>723</v>
      </c>
      <c r="U54" s="303" t="s">
        <v>724</v>
      </c>
      <c r="V54" s="303" t="s">
        <v>725</v>
      </c>
      <c r="W54" s="303" t="s">
        <v>726</v>
      </c>
      <c r="X54" s="303" t="s">
        <v>727</v>
      </c>
      <c r="Y54" s="303" t="s">
        <v>728</v>
      </c>
      <c r="Z54" s="303" t="s">
        <v>729</v>
      </c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3"/>
      <c r="AU54" s="303"/>
      <c r="AV54" s="303"/>
      <c r="AW54" s="303"/>
      <c r="AX54" s="303"/>
      <c r="AY54" s="303"/>
      <c r="AZ54" s="303"/>
      <c r="BA54" s="303"/>
      <c r="BB54" s="303"/>
      <c r="BC54" s="303"/>
      <c r="BD54" s="303"/>
      <c r="BE54" s="303"/>
      <c r="BF54" s="303"/>
      <c r="BG54" s="303"/>
      <c r="BH54" s="303"/>
      <c r="BI54" s="303"/>
      <c r="BJ54" s="303"/>
      <c r="BK54" s="303"/>
      <c r="BL54" s="303"/>
      <c r="BM54" s="303"/>
      <c r="BN54" s="303"/>
      <c r="BO54" s="303"/>
      <c r="BP54" s="303"/>
      <c r="BQ54" s="303"/>
      <c r="BR54" s="303"/>
      <c r="BS54" s="303"/>
      <c r="BT54" s="303"/>
      <c r="BU54" s="303"/>
      <c r="BV54" s="303"/>
      <c r="BW54" s="303"/>
      <c r="BX54" s="303"/>
      <c r="BY54" s="303"/>
      <c r="BZ54" s="303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  <c r="CW54" s="303"/>
      <c r="CX54" s="303"/>
      <c r="CY54" s="303"/>
      <c r="CZ54" s="303"/>
      <c r="DA54" s="303"/>
      <c r="DB54" s="303"/>
      <c r="DC54" s="303" t="s">
        <v>730</v>
      </c>
    </row>
    <row r="55" spans="2:107" ht="15" hidden="1" customHeight="1" x14ac:dyDescent="0.35">
      <c r="B55" s="299">
        <v>31</v>
      </c>
      <c r="C55" s="304" t="s">
        <v>122</v>
      </c>
      <c r="D55" s="304"/>
      <c r="E55" s="305"/>
      <c r="F55" s="306"/>
      <c r="G55" s="307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  <c r="AU55" s="265"/>
      <c r="AV55" s="265"/>
      <c r="AW55" s="265"/>
      <c r="AX55" s="265"/>
      <c r="AY55" s="265"/>
      <c r="AZ55" s="265"/>
      <c r="BA55" s="265"/>
      <c r="BB55" s="265"/>
      <c r="BC55" s="265"/>
      <c r="BD55" s="265"/>
      <c r="BE55" s="265"/>
      <c r="BF55" s="265"/>
      <c r="BG55" s="265"/>
      <c r="BH55" s="265"/>
      <c r="BI55" s="265"/>
      <c r="BJ55" s="265"/>
      <c r="BK55" s="265"/>
      <c r="BL55" s="265"/>
      <c r="BM55" s="265"/>
      <c r="BN55" s="265"/>
      <c r="BO55" s="265"/>
      <c r="BP55" s="265"/>
      <c r="BQ55" s="265"/>
      <c r="BR55" s="265"/>
      <c r="BS55" s="265"/>
      <c r="BT55" s="265"/>
      <c r="BU55" s="265"/>
      <c r="BV55" s="265"/>
      <c r="BW55" s="265"/>
      <c r="BX55" s="265"/>
      <c r="BY55" s="265"/>
      <c r="BZ55" s="265"/>
      <c r="CA55" s="265"/>
      <c r="CB55" s="265"/>
      <c r="CC55" s="265"/>
      <c r="CD55" s="265"/>
      <c r="CE55" s="265"/>
      <c r="CF55" s="265"/>
      <c r="CG55" s="265"/>
      <c r="CH55" s="265"/>
      <c r="CI55" s="265"/>
      <c r="CJ55" s="265"/>
      <c r="CK55" s="265"/>
      <c r="CL55" s="265"/>
      <c r="CM55" s="265"/>
      <c r="CN55" s="265"/>
      <c r="CO55" s="265"/>
      <c r="CP55" s="265"/>
      <c r="CQ55" s="265"/>
      <c r="CR55" s="265"/>
      <c r="CS55" s="265"/>
      <c r="CT55" s="265"/>
      <c r="CU55" s="265"/>
      <c r="CV55" s="265"/>
      <c r="CW55" s="265"/>
      <c r="CX55" s="265"/>
      <c r="CY55" s="265"/>
      <c r="CZ55" s="265"/>
      <c r="DA55" s="265"/>
      <c r="DB55" s="265"/>
      <c r="DC55" s="265"/>
    </row>
    <row r="56" spans="2:107" ht="15" hidden="1" customHeight="1" x14ac:dyDescent="0.35">
      <c r="B56" s="299">
        <v>32</v>
      </c>
      <c r="C56" s="304" t="s">
        <v>645</v>
      </c>
      <c r="D56" s="304"/>
      <c r="E56" s="305"/>
      <c r="F56" s="308" t="s">
        <v>868</v>
      </c>
      <c r="G56" s="309">
        <f>SUM(H56:DC56)</f>
        <v>0</v>
      </c>
      <c r="H56" s="310"/>
      <c r="I56" s="31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0"/>
      <c r="BI56" s="270"/>
      <c r="BJ56" s="270"/>
      <c r="BK56" s="270"/>
      <c r="BL56" s="270"/>
      <c r="BM56" s="270"/>
      <c r="BN56" s="270"/>
      <c r="BO56" s="270"/>
      <c r="BP56" s="270"/>
      <c r="BQ56" s="270"/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P56" s="270"/>
      <c r="CQ56" s="270"/>
      <c r="CR56" s="270"/>
      <c r="CS56" s="270"/>
      <c r="CT56" s="270"/>
      <c r="CU56" s="270"/>
      <c r="CV56" s="270"/>
      <c r="CW56" s="270"/>
      <c r="CX56" s="270"/>
      <c r="CY56" s="270"/>
      <c r="CZ56" s="270"/>
      <c r="DA56" s="270"/>
      <c r="DB56" s="270"/>
      <c r="DC56" s="270"/>
    </row>
    <row r="57" spans="2:107" ht="15" hidden="1" customHeight="1" x14ac:dyDescent="0.35">
      <c r="B57" s="882">
        <v>33</v>
      </c>
      <c r="C57" s="304" t="s">
        <v>1112</v>
      </c>
      <c r="D57" s="304"/>
      <c r="E57" s="305" t="s">
        <v>5</v>
      </c>
      <c r="F57" s="308" t="s">
        <v>1011</v>
      </c>
      <c r="G57" s="311">
        <f>SUM(H57:DC57)</f>
        <v>0</v>
      </c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  <c r="BN57" s="274"/>
      <c r="BO57" s="274"/>
      <c r="BP57" s="274"/>
      <c r="BQ57" s="274"/>
      <c r="BR57" s="274"/>
      <c r="BS57" s="274"/>
      <c r="BT57" s="274"/>
      <c r="BU57" s="274"/>
      <c r="BV57" s="274"/>
      <c r="BW57" s="274"/>
      <c r="BX57" s="274"/>
      <c r="BY57" s="274"/>
      <c r="BZ57" s="274"/>
      <c r="CA57" s="274"/>
      <c r="CB57" s="274"/>
      <c r="CC57" s="274"/>
      <c r="CD57" s="274"/>
      <c r="CE57" s="274"/>
      <c r="CF57" s="274"/>
      <c r="CG57" s="274"/>
      <c r="CH57" s="274"/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4"/>
    </row>
    <row r="58" spans="2:107" ht="15" hidden="1" customHeight="1" x14ac:dyDescent="0.35">
      <c r="B58" s="720"/>
      <c r="C58" s="304" t="s">
        <v>1009</v>
      </c>
      <c r="D58" s="304"/>
      <c r="E58" s="305" t="s">
        <v>5</v>
      </c>
      <c r="F58" s="308" t="s">
        <v>1004</v>
      </c>
      <c r="G58" s="311">
        <f>SUM(H58:DC58)</f>
        <v>0</v>
      </c>
      <c r="H58" s="312">
        <f t="shared" ref="H58:Z58" si="74">H56*H57</f>
        <v>0</v>
      </c>
      <c r="I58" s="312">
        <f t="shared" si="74"/>
        <v>0</v>
      </c>
      <c r="J58" s="312">
        <f t="shared" si="74"/>
        <v>0</v>
      </c>
      <c r="K58" s="312">
        <f t="shared" si="74"/>
        <v>0</v>
      </c>
      <c r="L58" s="312">
        <f t="shared" si="74"/>
        <v>0</v>
      </c>
      <c r="M58" s="312">
        <f t="shared" si="74"/>
        <v>0</v>
      </c>
      <c r="N58" s="312">
        <f t="shared" si="74"/>
        <v>0</v>
      </c>
      <c r="O58" s="312">
        <f t="shared" si="74"/>
        <v>0</v>
      </c>
      <c r="P58" s="312">
        <f t="shared" si="74"/>
        <v>0</v>
      </c>
      <c r="Q58" s="312">
        <f t="shared" si="74"/>
        <v>0</v>
      </c>
      <c r="R58" s="312">
        <f t="shared" si="74"/>
        <v>0</v>
      </c>
      <c r="S58" s="312">
        <f t="shared" si="74"/>
        <v>0</v>
      </c>
      <c r="T58" s="312">
        <f t="shared" si="74"/>
        <v>0</v>
      </c>
      <c r="U58" s="312">
        <f t="shared" si="74"/>
        <v>0</v>
      </c>
      <c r="V58" s="312">
        <f t="shared" si="74"/>
        <v>0</v>
      </c>
      <c r="W58" s="312">
        <f t="shared" si="74"/>
        <v>0</v>
      </c>
      <c r="X58" s="312">
        <f t="shared" si="74"/>
        <v>0</v>
      </c>
      <c r="Y58" s="312">
        <f t="shared" si="74"/>
        <v>0</v>
      </c>
      <c r="Z58" s="312">
        <f t="shared" si="74"/>
        <v>0</v>
      </c>
      <c r="AA58" s="312"/>
      <c r="AB58" s="312"/>
      <c r="AC58" s="312"/>
      <c r="AD58" s="312"/>
      <c r="AE58" s="312"/>
      <c r="AF58" s="312"/>
      <c r="AG58" s="312"/>
      <c r="AH58" s="312"/>
      <c r="AI58" s="312"/>
      <c r="AJ58" s="312"/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2"/>
      <c r="AX58" s="312"/>
      <c r="AY58" s="312"/>
      <c r="AZ58" s="312"/>
      <c r="BA58" s="312"/>
      <c r="BB58" s="312"/>
      <c r="BC58" s="312"/>
      <c r="BD58" s="312"/>
      <c r="BE58" s="312"/>
      <c r="BF58" s="312"/>
      <c r="BG58" s="312"/>
      <c r="BH58" s="312"/>
      <c r="BI58" s="312"/>
      <c r="BJ58" s="312"/>
      <c r="BK58" s="312"/>
      <c r="BL58" s="312"/>
      <c r="BM58" s="312"/>
      <c r="BN58" s="312"/>
      <c r="BO58" s="312"/>
      <c r="BP58" s="312"/>
      <c r="BQ58" s="312"/>
      <c r="BR58" s="312"/>
      <c r="BS58" s="312"/>
      <c r="BT58" s="312"/>
      <c r="BU58" s="312"/>
      <c r="BV58" s="312"/>
      <c r="BW58" s="312"/>
      <c r="BX58" s="312"/>
      <c r="BY58" s="312"/>
      <c r="BZ58" s="312"/>
      <c r="CA58" s="312"/>
      <c r="CB58" s="312"/>
      <c r="CC58" s="312"/>
      <c r="CD58" s="312"/>
      <c r="CE58" s="312"/>
      <c r="CF58" s="312"/>
      <c r="CG58" s="312"/>
      <c r="CH58" s="312"/>
      <c r="CI58" s="312"/>
      <c r="CJ58" s="312"/>
      <c r="CK58" s="312"/>
      <c r="CL58" s="312"/>
      <c r="CM58" s="312"/>
      <c r="CN58" s="312"/>
      <c r="CO58" s="312"/>
      <c r="CP58" s="312"/>
      <c r="CQ58" s="312"/>
      <c r="CR58" s="312"/>
      <c r="CS58" s="312"/>
      <c r="CT58" s="312"/>
      <c r="CU58" s="312"/>
      <c r="CV58" s="312"/>
      <c r="CW58" s="312"/>
      <c r="CX58" s="312"/>
      <c r="CY58" s="312"/>
      <c r="CZ58" s="312"/>
      <c r="DA58" s="312"/>
      <c r="DB58" s="312"/>
      <c r="DC58" s="312">
        <f>DC56*DC57</f>
        <v>0</v>
      </c>
    </row>
    <row r="59" spans="2:107" ht="15" hidden="1" customHeight="1" x14ac:dyDescent="0.35">
      <c r="B59" s="882">
        <v>34</v>
      </c>
      <c r="C59" s="304" t="s">
        <v>1114</v>
      </c>
      <c r="D59" s="304"/>
      <c r="E59" s="305"/>
      <c r="F59" s="308" t="s">
        <v>1096</v>
      </c>
      <c r="G59" s="311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</row>
    <row r="60" spans="2:107" ht="15" hidden="1" customHeight="1" x14ac:dyDescent="0.35">
      <c r="B60" s="718"/>
      <c r="C60" s="304" t="s">
        <v>1115</v>
      </c>
      <c r="D60" s="304"/>
      <c r="E60" s="305"/>
      <c r="F60" s="308" t="s">
        <v>1116</v>
      </c>
      <c r="G60" s="311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K60" s="274"/>
      <c r="BL60" s="274"/>
      <c r="BM60" s="274"/>
      <c r="BN60" s="274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  <c r="CG60" s="274"/>
      <c r="CH60" s="274"/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</row>
    <row r="61" spans="2:107" ht="15" hidden="1" customHeight="1" x14ac:dyDescent="0.35">
      <c r="B61" s="720"/>
      <c r="C61" s="304" t="s">
        <v>1010</v>
      </c>
      <c r="D61" s="304"/>
      <c r="E61" s="305" t="s">
        <v>617</v>
      </c>
      <c r="F61" s="308" t="s">
        <v>1007</v>
      </c>
      <c r="G61" s="311">
        <f>SUM(H61:DC61)</f>
        <v>0</v>
      </c>
      <c r="H61" s="312">
        <f t="shared" ref="H61:Z61" si="75">H56*H59*H60</f>
        <v>0</v>
      </c>
      <c r="I61" s="312">
        <f t="shared" si="75"/>
        <v>0</v>
      </c>
      <c r="J61" s="312">
        <f t="shared" si="75"/>
        <v>0</v>
      </c>
      <c r="K61" s="312">
        <f t="shared" si="75"/>
        <v>0</v>
      </c>
      <c r="L61" s="312">
        <f t="shared" si="75"/>
        <v>0</v>
      </c>
      <c r="M61" s="312">
        <f t="shared" si="75"/>
        <v>0</v>
      </c>
      <c r="N61" s="312">
        <f t="shared" si="75"/>
        <v>0</v>
      </c>
      <c r="O61" s="312">
        <f t="shared" si="75"/>
        <v>0</v>
      </c>
      <c r="P61" s="312">
        <f t="shared" si="75"/>
        <v>0</v>
      </c>
      <c r="Q61" s="312">
        <f t="shared" si="75"/>
        <v>0</v>
      </c>
      <c r="R61" s="312">
        <f t="shared" si="75"/>
        <v>0</v>
      </c>
      <c r="S61" s="312">
        <f t="shared" si="75"/>
        <v>0</v>
      </c>
      <c r="T61" s="312">
        <f t="shared" si="75"/>
        <v>0</v>
      </c>
      <c r="U61" s="312">
        <f t="shared" si="75"/>
        <v>0</v>
      </c>
      <c r="V61" s="312">
        <f t="shared" si="75"/>
        <v>0</v>
      </c>
      <c r="W61" s="312">
        <f t="shared" si="75"/>
        <v>0</v>
      </c>
      <c r="X61" s="312">
        <f t="shared" si="75"/>
        <v>0</v>
      </c>
      <c r="Y61" s="312">
        <f t="shared" si="75"/>
        <v>0</v>
      </c>
      <c r="Z61" s="312">
        <f t="shared" si="75"/>
        <v>0</v>
      </c>
      <c r="AA61" s="312"/>
      <c r="AB61" s="312"/>
      <c r="AC61" s="312"/>
      <c r="AD61" s="312"/>
      <c r="AE61" s="312"/>
      <c r="AF61" s="312"/>
      <c r="AG61" s="312"/>
      <c r="AH61" s="312"/>
      <c r="AI61" s="312"/>
      <c r="AJ61" s="312"/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2"/>
      <c r="AX61" s="312"/>
      <c r="AY61" s="312"/>
      <c r="AZ61" s="312"/>
      <c r="BA61" s="312"/>
      <c r="BB61" s="312"/>
      <c r="BC61" s="312"/>
      <c r="BD61" s="312"/>
      <c r="BE61" s="312"/>
      <c r="BF61" s="312"/>
      <c r="BG61" s="312"/>
      <c r="BH61" s="312"/>
      <c r="BI61" s="312"/>
      <c r="BJ61" s="312"/>
      <c r="BK61" s="312"/>
      <c r="BL61" s="312"/>
      <c r="BM61" s="312"/>
      <c r="BN61" s="312"/>
      <c r="BO61" s="312"/>
      <c r="BP61" s="312"/>
      <c r="BQ61" s="312"/>
      <c r="BR61" s="312"/>
      <c r="BS61" s="312"/>
      <c r="BT61" s="312"/>
      <c r="BU61" s="312"/>
      <c r="BV61" s="312"/>
      <c r="BW61" s="312"/>
      <c r="BX61" s="312"/>
      <c r="BY61" s="312"/>
      <c r="BZ61" s="312"/>
      <c r="CA61" s="312"/>
      <c r="CB61" s="312"/>
      <c r="CC61" s="312"/>
      <c r="CD61" s="312"/>
      <c r="CE61" s="312"/>
      <c r="CF61" s="312"/>
      <c r="CG61" s="312"/>
      <c r="CH61" s="312"/>
      <c r="CI61" s="312"/>
      <c r="CJ61" s="312"/>
      <c r="CK61" s="312"/>
      <c r="CL61" s="312"/>
      <c r="CM61" s="312"/>
      <c r="CN61" s="312"/>
      <c r="CO61" s="312"/>
      <c r="CP61" s="312"/>
      <c r="CQ61" s="312"/>
      <c r="CR61" s="312"/>
      <c r="CS61" s="312"/>
      <c r="CT61" s="312"/>
      <c r="CU61" s="312"/>
      <c r="CV61" s="312"/>
      <c r="CW61" s="312"/>
      <c r="CX61" s="312"/>
      <c r="CY61" s="312"/>
      <c r="CZ61" s="312"/>
      <c r="DA61" s="312"/>
      <c r="DB61" s="312"/>
      <c r="DC61" s="312">
        <f>DC56*DC59*DC60</f>
        <v>0</v>
      </c>
    </row>
    <row r="62" spans="2:107" ht="15" hidden="1" customHeight="1" x14ac:dyDescent="0.35">
      <c r="B62" s="882">
        <v>35</v>
      </c>
      <c r="C62" s="304" t="s">
        <v>66</v>
      </c>
      <c r="D62" s="304"/>
      <c r="E62" s="313" t="s">
        <v>68</v>
      </c>
      <c r="F62" s="317"/>
      <c r="G62" s="314" t="str">
        <f>IF(COUNTA(H62:DC62)=0,"",IF(OR(LARGE(H62:DC62,1)&gt;24,SMALL(H62:DC62,1)&lt;0),"ERRO",""))</f>
        <v/>
      </c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74"/>
      <c r="BD62" s="274"/>
      <c r="BE62" s="274"/>
      <c r="BF62" s="274"/>
      <c r="BG62" s="274"/>
      <c r="BH62" s="274"/>
      <c r="BI62" s="274"/>
      <c r="BJ62" s="274"/>
      <c r="BK62" s="274"/>
      <c r="BL62" s="274"/>
      <c r="BM62" s="274"/>
      <c r="BN62" s="274"/>
      <c r="BO62" s="274"/>
      <c r="BP62" s="274"/>
      <c r="BQ62" s="274"/>
      <c r="BR62" s="274"/>
      <c r="BS62" s="274"/>
      <c r="BT62" s="274"/>
      <c r="BU62" s="274"/>
      <c r="BV62" s="274"/>
      <c r="BW62" s="274"/>
      <c r="BX62" s="274"/>
      <c r="BY62" s="274"/>
      <c r="BZ62" s="274"/>
      <c r="CA62" s="274"/>
      <c r="CB62" s="274"/>
      <c r="CC62" s="274"/>
      <c r="CD62" s="274"/>
      <c r="CE62" s="274"/>
      <c r="CF62" s="274"/>
      <c r="CG62" s="274"/>
      <c r="CH62" s="274"/>
      <c r="CI62" s="274"/>
      <c r="CJ62" s="274"/>
      <c r="CK62" s="274"/>
      <c r="CL62" s="274"/>
      <c r="CM62" s="274"/>
      <c r="CN62" s="274"/>
      <c r="CO62" s="274"/>
      <c r="CP62" s="274"/>
      <c r="CQ62" s="274"/>
      <c r="CR62" s="274"/>
      <c r="CS62" s="274"/>
      <c r="CT62" s="274"/>
      <c r="CU62" s="274"/>
      <c r="CV62" s="274"/>
      <c r="CW62" s="274"/>
      <c r="CX62" s="274"/>
      <c r="CY62" s="274"/>
      <c r="CZ62" s="274"/>
      <c r="DA62" s="274"/>
      <c r="DB62" s="274"/>
      <c r="DC62" s="274"/>
    </row>
    <row r="63" spans="2:107" ht="15" hidden="1" customHeight="1" x14ac:dyDescent="0.35">
      <c r="B63" s="718"/>
      <c r="C63" s="315" t="s">
        <v>67</v>
      </c>
      <c r="D63" s="315"/>
      <c r="E63" s="316" t="s">
        <v>69</v>
      </c>
      <c r="F63" s="317"/>
      <c r="G63" s="314" t="str">
        <f>IF(COUNTA(H63:DC63)=0,"",IF(OR(LARGE(H63:DC63,1)&gt;365,SMALL(H63:DC63,1)&lt;0),"ERRO",""))</f>
        <v/>
      </c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77"/>
      <c r="AA63" s="277"/>
      <c r="AB63" s="277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77"/>
      <c r="AY63" s="277"/>
      <c r="AZ63" s="277"/>
      <c r="BA63" s="277"/>
      <c r="BB63" s="277"/>
      <c r="BC63" s="277"/>
      <c r="BD63" s="277"/>
      <c r="BE63" s="277"/>
      <c r="BF63" s="277"/>
      <c r="BG63" s="277"/>
      <c r="BH63" s="277"/>
      <c r="BI63" s="277"/>
      <c r="BJ63" s="277"/>
      <c r="BK63" s="277"/>
      <c r="BL63" s="277"/>
      <c r="BM63" s="277"/>
      <c r="BN63" s="277"/>
      <c r="BO63" s="277"/>
      <c r="BP63" s="277"/>
      <c r="BQ63" s="277"/>
      <c r="BR63" s="277"/>
      <c r="BS63" s="277"/>
      <c r="BT63" s="277"/>
      <c r="BU63" s="277"/>
      <c r="BV63" s="277"/>
      <c r="BW63" s="277"/>
      <c r="BX63" s="277"/>
      <c r="BY63" s="277"/>
      <c r="BZ63" s="277"/>
      <c r="CA63" s="277"/>
      <c r="CB63" s="277"/>
      <c r="CC63" s="277"/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277"/>
      <c r="DB63" s="277"/>
      <c r="DC63" s="277"/>
    </row>
    <row r="64" spans="2:107" ht="15" hidden="1" customHeight="1" x14ac:dyDescent="0.35">
      <c r="B64" s="720"/>
      <c r="C64" s="304" t="s">
        <v>56</v>
      </c>
      <c r="D64" s="304"/>
      <c r="E64" s="305" t="s">
        <v>58</v>
      </c>
      <c r="F64" s="317" t="s">
        <v>873</v>
      </c>
      <c r="G64" s="314" t="str">
        <f>IF(COUNTA(H64:DC64)=0,"",IF(OR(LARGE(H64:DC64,1)&gt;8760,SMALL(H64:DC64,1)&lt;0),"ERRO",""))</f>
        <v/>
      </c>
      <c r="H64" s="312">
        <f t="shared" ref="H64:Z64" si="76">H62*H63</f>
        <v>0</v>
      </c>
      <c r="I64" s="312">
        <f t="shared" si="76"/>
        <v>0</v>
      </c>
      <c r="J64" s="312">
        <f t="shared" si="76"/>
        <v>0</v>
      </c>
      <c r="K64" s="312">
        <f t="shared" si="76"/>
        <v>0</v>
      </c>
      <c r="L64" s="312">
        <f t="shared" si="76"/>
        <v>0</v>
      </c>
      <c r="M64" s="312">
        <f t="shared" si="76"/>
        <v>0</v>
      </c>
      <c r="N64" s="312">
        <f t="shared" si="76"/>
        <v>0</v>
      </c>
      <c r="O64" s="312">
        <f t="shared" si="76"/>
        <v>0</v>
      </c>
      <c r="P64" s="312">
        <f t="shared" si="76"/>
        <v>0</v>
      </c>
      <c r="Q64" s="312">
        <f t="shared" si="76"/>
        <v>0</v>
      </c>
      <c r="R64" s="312">
        <f t="shared" si="76"/>
        <v>0</v>
      </c>
      <c r="S64" s="312">
        <f t="shared" si="76"/>
        <v>0</v>
      </c>
      <c r="T64" s="312">
        <f t="shared" si="76"/>
        <v>0</v>
      </c>
      <c r="U64" s="312">
        <f t="shared" si="76"/>
        <v>0</v>
      </c>
      <c r="V64" s="312">
        <f t="shared" si="76"/>
        <v>0</v>
      </c>
      <c r="W64" s="312">
        <f t="shared" si="76"/>
        <v>0</v>
      </c>
      <c r="X64" s="312">
        <f t="shared" si="76"/>
        <v>0</v>
      </c>
      <c r="Y64" s="312">
        <f t="shared" si="76"/>
        <v>0</v>
      </c>
      <c r="Z64" s="312">
        <f t="shared" si="76"/>
        <v>0</v>
      </c>
      <c r="AA64" s="312"/>
      <c r="AB64" s="312"/>
      <c r="AC64" s="312"/>
      <c r="AD64" s="312"/>
      <c r="AE64" s="312"/>
      <c r="AF64" s="312"/>
      <c r="AG64" s="312"/>
      <c r="AH64" s="312"/>
      <c r="AI64" s="312"/>
      <c r="AJ64" s="312"/>
      <c r="AK64" s="312"/>
      <c r="AL64" s="312"/>
      <c r="AM64" s="312"/>
      <c r="AN64" s="312"/>
      <c r="AO64" s="312"/>
      <c r="AP64" s="312"/>
      <c r="AQ64" s="312"/>
      <c r="AR64" s="312"/>
      <c r="AS64" s="312"/>
      <c r="AT64" s="312"/>
      <c r="AU64" s="312"/>
      <c r="AV64" s="312"/>
      <c r="AW64" s="312"/>
      <c r="AX64" s="312"/>
      <c r="AY64" s="312"/>
      <c r="AZ64" s="312"/>
      <c r="BA64" s="312"/>
      <c r="BB64" s="312"/>
      <c r="BC64" s="312"/>
      <c r="BD64" s="312"/>
      <c r="BE64" s="312"/>
      <c r="BF64" s="312"/>
      <c r="BG64" s="312"/>
      <c r="BH64" s="312"/>
      <c r="BI64" s="312"/>
      <c r="BJ64" s="312"/>
      <c r="BK64" s="312"/>
      <c r="BL64" s="312"/>
      <c r="BM64" s="312"/>
      <c r="BN64" s="312"/>
      <c r="BO64" s="312"/>
      <c r="BP64" s="312"/>
      <c r="BQ64" s="312"/>
      <c r="BR64" s="312"/>
      <c r="BS64" s="312"/>
      <c r="BT64" s="312"/>
      <c r="BU64" s="312"/>
      <c r="BV64" s="312"/>
      <c r="BW64" s="312"/>
      <c r="BX64" s="312"/>
      <c r="BY64" s="312"/>
      <c r="BZ64" s="312"/>
      <c r="CA64" s="312"/>
      <c r="CB64" s="312"/>
      <c r="CC64" s="312"/>
      <c r="CD64" s="312"/>
      <c r="CE64" s="312"/>
      <c r="CF64" s="312"/>
      <c r="CG64" s="312"/>
      <c r="CH64" s="312"/>
      <c r="CI64" s="312"/>
      <c r="CJ64" s="312"/>
      <c r="CK64" s="312"/>
      <c r="CL64" s="312"/>
      <c r="CM64" s="312"/>
      <c r="CN64" s="312"/>
      <c r="CO64" s="312"/>
      <c r="CP64" s="312"/>
      <c r="CQ64" s="312"/>
      <c r="CR64" s="312"/>
      <c r="CS64" s="312"/>
      <c r="CT64" s="312"/>
      <c r="CU64" s="312"/>
      <c r="CV64" s="312"/>
      <c r="CW64" s="312"/>
      <c r="CX64" s="312"/>
      <c r="CY64" s="312"/>
      <c r="CZ64" s="312"/>
      <c r="DA64" s="312"/>
      <c r="DB64" s="312"/>
      <c r="DC64" s="312">
        <f>DC62*DC63</f>
        <v>0</v>
      </c>
    </row>
    <row r="65" spans="2:107" ht="15" hidden="1" customHeight="1" x14ac:dyDescent="0.35">
      <c r="B65" s="882">
        <v>36</v>
      </c>
      <c r="C65" s="304" t="s">
        <v>643</v>
      </c>
      <c r="D65" s="304"/>
      <c r="E65" s="305" t="s">
        <v>5</v>
      </c>
      <c r="F65" s="317" t="s">
        <v>1060</v>
      </c>
      <c r="G65" s="399">
        <f>SUM(H65:DC65)</f>
        <v>0</v>
      </c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7"/>
      <c r="BM65" s="277"/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277"/>
      <c r="DB65" s="277"/>
      <c r="DC65" s="277"/>
    </row>
    <row r="66" spans="2:107" ht="15" hidden="1" customHeight="1" x14ac:dyDescent="0.35">
      <c r="B66" s="720"/>
      <c r="C66" s="304" t="s">
        <v>60</v>
      </c>
      <c r="D66" s="304"/>
      <c r="E66" s="305"/>
      <c r="F66" s="317" t="s">
        <v>73</v>
      </c>
      <c r="G66" s="314" t="str">
        <f>IF(COUNTA(H66:DC66)=0,"",IF(OR(LARGE(H66:DC66,1)&gt;1,SMALL(H66:DC66,1)&lt;0),"ERRO",""))</f>
        <v/>
      </c>
      <c r="H66" s="312">
        <f t="shared" ref="H66:Z66" si="77">IF(H58=0,0,H65/H58)</f>
        <v>0</v>
      </c>
      <c r="I66" s="312">
        <f t="shared" si="77"/>
        <v>0</v>
      </c>
      <c r="J66" s="312">
        <f t="shared" si="77"/>
        <v>0</v>
      </c>
      <c r="K66" s="312">
        <f t="shared" si="77"/>
        <v>0</v>
      </c>
      <c r="L66" s="312">
        <f t="shared" si="77"/>
        <v>0</v>
      </c>
      <c r="M66" s="312">
        <f t="shared" si="77"/>
        <v>0</v>
      </c>
      <c r="N66" s="312">
        <f t="shared" si="77"/>
        <v>0</v>
      </c>
      <c r="O66" s="312">
        <f t="shared" si="77"/>
        <v>0</v>
      </c>
      <c r="P66" s="312">
        <f t="shared" si="77"/>
        <v>0</v>
      </c>
      <c r="Q66" s="312">
        <f t="shared" si="77"/>
        <v>0</v>
      </c>
      <c r="R66" s="312">
        <f t="shared" si="77"/>
        <v>0</v>
      </c>
      <c r="S66" s="312">
        <f t="shared" si="77"/>
        <v>0</v>
      </c>
      <c r="T66" s="312">
        <f t="shared" si="77"/>
        <v>0</v>
      </c>
      <c r="U66" s="312">
        <f t="shared" si="77"/>
        <v>0</v>
      </c>
      <c r="V66" s="312">
        <f t="shared" si="77"/>
        <v>0</v>
      </c>
      <c r="W66" s="312">
        <f t="shared" si="77"/>
        <v>0</v>
      </c>
      <c r="X66" s="312">
        <f t="shared" si="77"/>
        <v>0</v>
      </c>
      <c r="Y66" s="312">
        <f t="shared" si="77"/>
        <v>0</v>
      </c>
      <c r="Z66" s="312">
        <f t="shared" si="77"/>
        <v>0</v>
      </c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2"/>
      <c r="AX66" s="312"/>
      <c r="AY66" s="312"/>
      <c r="AZ66" s="312"/>
      <c r="BA66" s="312"/>
      <c r="BB66" s="312"/>
      <c r="BC66" s="312"/>
      <c r="BD66" s="312"/>
      <c r="BE66" s="312"/>
      <c r="BF66" s="312"/>
      <c r="BG66" s="312"/>
      <c r="BH66" s="312"/>
      <c r="BI66" s="312"/>
      <c r="BJ66" s="312"/>
      <c r="BK66" s="312"/>
      <c r="BL66" s="312"/>
      <c r="BM66" s="312"/>
      <c r="BN66" s="312"/>
      <c r="BO66" s="312"/>
      <c r="BP66" s="312"/>
      <c r="BQ66" s="312"/>
      <c r="BR66" s="312"/>
      <c r="BS66" s="312"/>
      <c r="BT66" s="312"/>
      <c r="BU66" s="312"/>
      <c r="BV66" s="312"/>
      <c r="BW66" s="312"/>
      <c r="BX66" s="312"/>
      <c r="BY66" s="312"/>
      <c r="BZ66" s="312"/>
      <c r="CA66" s="312"/>
      <c r="CB66" s="312"/>
      <c r="CC66" s="312"/>
      <c r="CD66" s="312"/>
      <c r="CE66" s="312"/>
      <c r="CF66" s="312"/>
      <c r="CG66" s="312"/>
      <c r="CH66" s="312"/>
      <c r="CI66" s="312"/>
      <c r="CJ66" s="312"/>
      <c r="CK66" s="312"/>
      <c r="CL66" s="312"/>
      <c r="CM66" s="312"/>
      <c r="CN66" s="312"/>
      <c r="CO66" s="312"/>
      <c r="CP66" s="312"/>
      <c r="CQ66" s="312"/>
      <c r="CR66" s="312"/>
      <c r="CS66" s="312"/>
      <c r="CT66" s="312"/>
      <c r="CU66" s="312"/>
      <c r="CV66" s="312"/>
      <c r="CW66" s="312"/>
      <c r="CX66" s="312"/>
      <c r="CY66" s="312"/>
      <c r="CZ66" s="312"/>
      <c r="DA66" s="312"/>
      <c r="DB66" s="312"/>
      <c r="DC66" s="312">
        <f>IF(DC58=0,0,DC65/DC58)</f>
        <v>0</v>
      </c>
    </row>
    <row r="67" spans="2:107" ht="15" hidden="1" customHeight="1" x14ac:dyDescent="0.35">
      <c r="B67" s="299">
        <v>37</v>
      </c>
      <c r="C67" s="304" t="s">
        <v>61</v>
      </c>
      <c r="D67" s="304"/>
      <c r="E67" s="305" t="s">
        <v>4</v>
      </c>
      <c r="F67" s="317" t="s">
        <v>1061</v>
      </c>
      <c r="G67" s="311">
        <f>SUM(H67:DC67)</f>
        <v>0</v>
      </c>
      <c r="H67" s="318">
        <f t="shared" ref="H67:Z67" si="78">(H61*H64)/1000</f>
        <v>0</v>
      </c>
      <c r="I67" s="318">
        <f t="shared" si="78"/>
        <v>0</v>
      </c>
      <c r="J67" s="318">
        <f t="shared" si="78"/>
        <v>0</v>
      </c>
      <c r="K67" s="318">
        <f t="shared" si="78"/>
        <v>0</v>
      </c>
      <c r="L67" s="318">
        <f t="shared" si="78"/>
        <v>0</v>
      </c>
      <c r="M67" s="318">
        <f t="shared" si="78"/>
        <v>0</v>
      </c>
      <c r="N67" s="318">
        <f t="shared" si="78"/>
        <v>0</v>
      </c>
      <c r="O67" s="318">
        <f t="shared" si="78"/>
        <v>0</v>
      </c>
      <c r="P67" s="318">
        <f t="shared" si="78"/>
        <v>0</v>
      </c>
      <c r="Q67" s="318">
        <f t="shared" si="78"/>
        <v>0</v>
      </c>
      <c r="R67" s="318">
        <f t="shared" si="78"/>
        <v>0</v>
      </c>
      <c r="S67" s="318">
        <f t="shared" si="78"/>
        <v>0</v>
      </c>
      <c r="T67" s="318">
        <f t="shared" si="78"/>
        <v>0</v>
      </c>
      <c r="U67" s="318">
        <f t="shared" si="78"/>
        <v>0</v>
      </c>
      <c r="V67" s="318">
        <f t="shared" si="78"/>
        <v>0</v>
      </c>
      <c r="W67" s="318">
        <f t="shared" si="78"/>
        <v>0</v>
      </c>
      <c r="X67" s="318">
        <f t="shared" si="78"/>
        <v>0</v>
      </c>
      <c r="Y67" s="318">
        <f t="shared" si="78"/>
        <v>0</v>
      </c>
      <c r="Z67" s="318">
        <f t="shared" si="78"/>
        <v>0</v>
      </c>
      <c r="AA67" s="318"/>
      <c r="AB67" s="318"/>
      <c r="AC67" s="318"/>
      <c r="AD67" s="318"/>
      <c r="AE67" s="318"/>
      <c r="AF67" s="318"/>
      <c r="AG67" s="318"/>
      <c r="AH67" s="318"/>
      <c r="AI67" s="318"/>
      <c r="AJ67" s="318"/>
      <c r="AK67" s="318"/>
      <c r="AL67" s="318"/>
      <c r="AM67" s="318"/>
      <c r="AN67" s="318"/>
      <c r="AO67" s="318"/>
      <c r="AP67" s="318"/>
      <c r="AQ67" s="318"/>
      <c r="AR67" s="318"/>
      <c r="AS67" s="318"/>
      <c r="AT67" s="318"/>
      <c r="AU67" s="318"/>
      <c r="AV67" s="318"/>
      <c r="AW67" s="318"/>
      <c r="AX67" s="318"/>
      <c r="AY67" s="318"/>
      <c r="AZ67" s="318"/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  <c r="BU67" s="318"/>
      <c r="BV67" s="318"/>
      <c r="BW67" s="318"/>
      <c r="BX67" s="318"/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318"/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318"/>
      <c r="CU67" s="318"/>
      <c r="CV67" s="318"/>
      <c r="CW67" s="318"/>
      <c r="CX67" s="318"/>
      <c r="CY67" s="318"/>
      <c r="CZ67" s="318"/>
      <c r="DA67" s="318"/>
      <c r="DB67" s="318"/>
      <c r="DC67" s="318">
        <f>(DC61*DC64)/1000</f>
        <v>0</v>
      </c>
    </row>
    <row r="68" spans="2:107" ht="15" hidden="1" customHeight="1" x14ac:dyDescent="0.35">
      <c r="B68" s="299">
        <v>38</v>
      </c>
      <c r="C68" s="304" t="s">
        <v>127</v>
      </c>
      <c r="D68" s="304"/>
      <c r="E68" s="305" t="s">
        <v>71</v>
      </c>
      <c r="F68" s="317" t="s">
        <v>1064</v>
      </c>
      <c r="G68" s="319">
        <f t="shared" ref="G68:Z68" si="79">IF(OR(G18=0,G67=0),0,(G67-G18)/G18)</f>
        <v>0</v>
      </c>
      <c r="H68" s="320">
        <f t="shared" si="79"/>
        <v>0</v>
      </c>
      <c r="I68" s="320">
        <f t="shared" si="79"/>
        <v>0</v>
      </c>
      <c r="J68" s="320">
        <f t="shared" si="79"/>
        <v>0</v>
      </c>
      <c r="K68" s="320">
        <f t="shared" si="79"/>
        <v>0</v>
      </c>
      <c r="L68" s="320">
        <f t="shared" si="79"/>
        <v>0</v>
      </c>
      <c r="M68" s="320">
        <f t="shared" si="79"/>
        <v>0</v>
      </c>
      <c r="N68" s="320">
        <f t="shared" si="79"/>
        <v>0</v>
      </c>
      <c r="O68" s="320">
        <f t="shared" si="79"/>
        <v>0</v>
      </c>
      <c r="P68" s="320">
        <f t="shared" si="79"/>
        <v>0</v>
      </c>
      <c r="Q68" s="320">
        <f t="shared" si="79"/>
        <v>0</v>
      </c>
      <c r="R68" s="320">
        <f t="shared" si="79"/>
        <v>0</v>
      </c>
      <c r="S68" s="320">
        <f t="shared" si="79"/>
        <v>0</v>
      </c>
      <c r="T68" s="320">
        <f t="shared" si="79"/>
        <v>0</v>
      </c>
      <c r="U68" s="320">
        <f t="shared" si="79"/>
        <v>0</v>
      </c>
      <c r="V68" s="320">
        <f t="shared" si="79"/>
        <v>0</v>
      </c>
      <c r="W68" s="320">
        <f t="shared" si="79"/>
        <v>0</v>
      </c>
      <c r="X68" s="320">
        <f t="shared" si="79"/>
        <v>0</v>
      </c>
      <c r="Y68" s="320">
        <f t="shared" si="79"/>
        <v>0</v>
      </c>
      <c r="Z68" s="320">
        <f t="shared" si="79"/>
        <v>0</v>
      </c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  <c r="CF68" s="320"/>
      <c r="CG68" s="320"/>
      <c r="CH68" s="320"/>
      <c r="CI68" s="320"/>
      <c r="CJ68" s="320"/>
      <c r="CK68" s="320"/>
      <c r="CL68" s="320"/>
      <c r="CM68" s="320"/>
      <c r="CN68" s="320"/>
      <c r="CO68" s="320"/>
      <c r="CP68" s="320"/>
      <c r="CQ68" s="320"/>
      <c r="CR68" s="320"/>
      <c r="CS68" s="320"/>
      <c r="CT68" s="320"/>
      <c r="CU68" s="320"/>
      <c r="CV68" s="320"/>
      <c r="CW68" s="320"/>
      <c r="CX68" s="320"/>
      <c r="CY68" s="320"/>
      <c r="CZ68" s="320"/>
      <c r="DA68" s="320"/>
      <c r="DB68" s="320"/>
      <c r="DC68" s="320">
        <f>IF(OR(DC18=0,DC67=0),0,(DC67-DC18)/DC18)</f>
        <v>0</v>
      </c>
    </row>
    <row r="69" spans="2:107" ht="15" hidden="1" customHeight="1" x14ac:dyDescent="0.35">
      <c r="B69" s="299">
        <v>39</v>
      </c>
      <c r="C69" s="304" t="s">
        <v>62</v>
      </c>
      <c r="D69" s="304"/>
      <c r="E69" s="305" t="s">
        <v>5</v>
      </c>
      <c r="F69" s="317" t="s">
        <v>874</v>
      </c>
      <c r="G69" s="311">
        <f>SUM(H69:DC69)</f>
        <v>0</v>
      </c>
      <c r="H69" s="318">
        <f t="shared" ref="H69:Z69" si="80">H58*H66</f>
        <v>0</v>
      </c>
      <c r="I69" s="318">
        <f t="shared" si="80"/>
        <v>0</v>
      </c>
      <c r="J69" s="318">
        <f t="shared" si="80"/>
        <v>0</v>
      </c>
      <c r="K69" s="318">
        <f t="shared" si="80"/>
        <v>0</v>
      </c>
      <c r="L69" s="318">
        <f t="shared" si="80"/>
        <v>0</v>
      </c>
      <c r="M69" s="318">
        <f t="shared" si="80"/>
        <v>0</v>
      </c>
      <c r="N69" s="318">
        <f t="shared" si="80"/>
        <v>0</v>
      </c>
      <c r="O69" s="318">
        <f t="shared" si="80"/>
        <v>0</v>
      </c>
      <c r="P69" s="318">
        <f t="shared" si="80"/>
        <v>0</v>
      </c>
      <c r="Q69" s="318">
        <f t="shared" si="80"/>
        <v>0</v>
      </c>
      <c r="R69" s="318">
        <f t="shared" si="80"/>
        <v>0</v>
      </c>
      <c r="S69" s="318">
        <f t="shared" si="80"/>
        <v>0</v>
      </c>
      <c r="T69" s="318">
        <f t="shared" si="80"/>
        <v>0</v>
      </c>
      <c r="U69" s="318">
        <f t="shared" si="80"/>
        <v>0</v>
      </c>
      <c r="V69" s="318">
        <f t="shared" si="80"/>
        <v>0</v>
      </c>
      <c r="W69" s="318">
        <f t="shared" si="80"/>
        <v>0</v>
      </c>
      <c r="X69" s="318">
        <f t="shared" si="80"/>
        <v>0</v>
      </c>
      <c r="Y69" s="318">
        <f t="shared" si="80"/>
        <v>0</v>
      </c>
      <c r="Z69" s="318">
        <f t="shared" si="80"/>
        <v>0</v>
      </c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  <c r="AU69" s="318"/>
      <c r="AV69" s="318"/>
      <c r="AW69" s="318"/>
      <c r="AX69" s="318"/>
      <c r="AY69" s="318"/>
      <c r="AZ69" s="318"/>
      <c r="BA69" s="318"/>
      <c r="BB69" s="318"/>
      <c r="BC69" s="318"/>
      <c r="BD69" s="318"/>
      <c r="BE69" s="318"/>
      <c r="BF69" s="318"/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318"/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318"/>
      <c r="CU69" s="318"/>
      <c r="CV69" s="318"/>
      <c r="CW69" s="318"/>
      <c r="CX69" s="318"/>
      <c r="CY69" s="318"/>
      <c r="CZ69" s="318"/>
      <c r="DA69" s="318"/>
      <c r="DB69" s="318"/>
      <c r="DC69" s="318">
        <f>DC58*DC66</f>
        <v>0</v>
      </c>
    </row>
    <row r="70" spans="2:107" ht="15" hidden="1" customHeight="1" x14ac:dyDescent="0.35">
      <c r="B70" s="299">
        <v>40</v>
      </c>
      <c r="C70" s="304" t="s">
        <v>128</v>
      </c>
      <c r="D70" s="304"/>
      <c r="E70" s="305" t="s">
        <v>71</v>
      </c>
      <c r="F70" s="317" t="s">
        <v>1065</v>
      </c>
      <c r="G70" s="319">
        <f t="shared" ref="G70:Z70" si="81">IF(OR(G19=0,G69=0),0,(G69-G19)/G19)</f>
        <v>0</v>
      </c>
      <c r="H70" s="320">
        <f t="shared" si="81"/>
        <v>0</v>
      </c>
      <c r="I70" s="320">
        <f t="shared" si="81"/>
        <v>0</v>
      </c>
      <c r="J70" s="320">
        <f t="shared" si="81"/>
        <v>0</v>
      </c>
      <c r="K70" s="320">
        <f t="shared" si="81"/>
        <v>0</v>
      </c>
      <c r="L70" s="320">
        <f t="shared" si="81"/>
        <v>0</v>
      </c>
      <c r="M70" s="320">
        <f t="shared" si="81"/>
        <v>0</v>
      </c>
      <c r="N70" s="320">
        <f t="shared" si="81"/>
        <v>0</v>
      </c>
      <c r="O70" s="320">
        <f t="shared" si="81"/>
        <v>0</v>
      </c>
      <c r="P70" s="320">
        <f t="shared" si="81"/>
        <v>0</v>
      </c>
      <c r="Q70" s="320">
        <f t="shared" si="81"/>
        <v>0</v>
      </c>
      <c r="R70" s="320">
        <f t="shared" si="81"/>
        <v>0</v>
      </c>
      <c r="S70" s="320">
        <f t="shared" si="81"/>
        <v>0</v>
      </c>
      <c r="T70" s="320">
        <f t="shared" si="81"/>
        <v>0</v>
      </c>
      <c r="U70" s="320">
        <f t="shared" si="81"/>
        <v>0</v>
      </c>
      <c r="V70" s="320">
        <f t="shared" si="81"/>
        <v>0</v>
      </c>
      <c r="W70" s="320">
        <f t="shared" si="81"/>
        <v>0</v>
      </c>
      <c r="X70" s="320">
        <f t="shared" si="81"/>
        <v>0</v>
      </c>
      <c r="Y70" s="320">
        <f t="shared" si="81"/>
        <v>0</v>
      </c>
      <c r="Z70" s="320">
        <f t="shared" si="81"/>
        <v>0</v>
      </c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/>
      <c r="DC70" s="320">
        <f>IF(OR(DC19=0,DC69=0),0,(DC69-DC19)/DC19)</f>
        <v>0</v>
      </c>
    </row>
    <row r="71" spans="2:107" ht="15" hidden="1" customHeight="1" x14ac:dyDescent="0.35"/>
    <row r="72" spans="2:107" ht="15" hidden="1" customHeight="1" x14ac:dyDescent="0.35">
      <c r="B72" s="774" t="s">
        <v>987</v>
      </c>
      <c r="C72" s="775"/>
      <c r="D72" s="775"/>
      <c r="E72" s="775"/>
      <c r="F72" s="775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298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</row>
    <row r="73" spans="2:107" s="110" customFormat="1" ht="15" hidden="1" customHeight="1" x14ac:dyDescent="0.35">
      <c r="B73" s="299"/>
      <c r="C73" s="300"/>
      <c r="D73" s="300"/>
      <c r="E73" s="300"/>
      <c r="F73" s="301"/>
      <c r="G73" s="302" t="s">
        <v>51</v>
      </c>
      <c r="H73" s="303" t="s">
        <v>711</v>
      </c>
      <c r="I73" s="303" t="s">
        <v>712</v>
      </c>
      <c r="J73" s="303" t="s">
        <v>713</v>
      </c>
      <c r="K73" s="303" t="s">
        <v>714</v>
      </c>
      <c r="L73" s="303" t="s">
        <v>715</v>
      </c>
      <c r="M73" s="303" t="s">
        <v>716</v>
      </c>
      <c r="N73" s="303" t="s">
        <v>717</v>
      </c>
      <c r="O73" s="303" t="s">
        <v>718</v>
      </c>
      <c r="P73" s="303" t="s">
        <v>719</v>
      </c>
      <c r="Q73" s="303" t="s">
        <v>720</v>
      </c>
      <c r="R73" s="303" t="s">
        <v>721</v>
      </c>
      <c r="S73" s="303" t="s">
        <v>722</v>
      </c>
      <c r="T73" s="303" t="s">
        <v>723</v>
      </c>
      <c r="U73" s="303" t="s">
        <v>724</v>
      </c>
      <c r="V73" s="303" t="s">
        <v>725</v>
      </c>
      <c r="W73" s="303" t="s">
        <v>726</v>
      </c>
      <c r="X73" s="303" t="s">
        <v>727</v>
      </c>
      <c r="Y73" s="303" t="s">
        <v>728</v>
      </c>
      <c r="Z73" s="303" t="s">
        <v>729</v>
      </c>
      <c r="AA73" s="303"/>
      <c r="AB73" s="303"/>
      <c r="AC73" s="303"/>
      <c r="AD73" s="303"/>
      <c r="AE73" s="303"/>
      <c r="AF73" s="303"/>
      <c r="AG73" s="303"/>
      <c r="AH73" s="303"/>
      <c r="AI73" s="303"/>
      <c r="AJ73" s="303"/>
      <c r="AK73" s="303"/>
      <c r="AL73" s="303"/>
      <c r="AM73" s="303"/>
      <c r="AN73" s="303"/>
      <c r="AO73" s="303"/>
      <c r="AP73" s="303"/>
      <c r="AQ73" s="303"/>
      <c r="AR73" s="303"/>
      <c r="AS73" s="303"/>
      <c r="AT73" s="303"/>
      <c r="AU73" s="303"/>
      <c r="AV73" s="303"/>
      <c r="AW73" s="303"/>
      <c r="AX73" s="303"/>
      <c r="AY73" s="303"/>
      <c r="AZ73" s="303"/>
      <c r="BA73" s="303"/>
      <c r="BB73" s="303"/>
      <c r="BC73" s="303"/>
      <c r="BD73" s="303"/>
      <c r="BE73" s="303"/>
      <c r="BF73" s="303"/>
      <c r="BG73" s="303"/>
      <c r="BH73" s="303"/>
      <c r="BI73" s="303"/>
      <c r="BJ73" s="303"/>
      <c r="BK73" s="303"/>
      <c r="BL73" s="303"/>
      <c r="BM73" s="303"/>
      <c r="BN73" s="303"/>
      <c r="BO73" s="303"/>
      <c r="BP73" s="303"/>
      <c r="BQ73" s="303"/>
      <c r="BR73" s="303"/>
      <c r="BS73" s="303"/>
      <c r="BT73" s="303"/>
      <c r="BU73" s="303"/>
      <c r="BV73" s="303"/>
      <c r="BW73" s="303"/>
      <c r="BX73" s="303"/>
      <c r="BY73" s="303"/>
      <c r="BZ73" s="303"/>
      <c r="CA73" s="303"/>
      <c r="CB73" s="303"/>
      <c r="CC73" s="303"/>
      <c r="CD73" s="303"/>
      <c r="CE73" s="303"/>
      <c r="CF73" s="303"/>
      <c r="CG73" s="303"/>
      <c r="CH73" s="303"/>
      <c r="CI73" s="303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  <c r="CW73" s="303"/>
      <c r="CX73" s="303"/>
      <c r="CY73" s="303"/>
      <c r="CZ73" s="303"/>
      <c r="DA73" s="303"/>
      <c r="DB73" s="303"/>
      <c r="DC73" s="303" t="s">
        <v>730</v>
      </c>
    </row>
    <row r="74" spans="2:107" ht="15" hidden="1" customHeight="1" x14ac:dyDescent="0.35">
      <c r="B74" s="299">
        <v>41</v>
      </c>
      <c r="C74" s="304" t="s">
        <v>122</v>
      </c>
      <c r="D74" s="304"/>
      <c r="E74" s="305"/>
      <c r="F74" s="306"/>
      <c r="G74" s="307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  <c r="Z74" s="265"/>
      <c r="AA74" s="265"/>
      <c r="AB74" s="265"/>
      <c r="AC74" s="265"/>
      <c r="AD74" s="265"/>
      <c r="AE74" s="265"/>
      <c r="AF74" s="265"/>
      <c r="AG74" s="265"/>
      <c r="AH74" s="265"/>
      <c r="AI74" s="265"/>
      <c r="AJ74" s="265"/>
      <c r="AK74" s="265"/>
      <c r="AL74" s="265"/>
      <c r="AM74" s="265"/>
      <c r="AN74" s="265"/>
      <c r="AO74" s="265"/>
      <c r="AP74" s="265"/>
      <c r="AQ74" s="265"/>
      <c r="AR74" s="265"/>
      <c r="AS74" s="265"/>
      <c r="AT74" s="265"/>
      <c r="AU74" s="265"/>
      <c r="AV74" s="265"/>
      <c r="AW74" s="265"/>
      <c r="AX74" s="265"/>
      <c r="AY74" s="265"/>
      <c r="AZ74" s="265"/>
      <c r="BA74" s="265"/>
      <c r="BB74" s="265"/>
      <c r="BC74" s="265"/>
      <c r="BD74" s="265"/>
      <c r="BE74" s="265"/>
      <c r="BF74" s="265"/>
      <c r="BG74" s="265"/>
      <c r="BH74" s="265"/>
      <c r="BI74" s="265"/>
      <c r="BJ74" s="265"/>
      <c r="BK74" s="265"/>
      <c r="BL74" s="265"/>
      <c r="BM74" s="265"/>
      <c r="BN74" s="265"/>
      <c r="BO74" s="265"/>
      <c r="BP74" s="265"/>
      <c r="BQ74" s="265"/>
      <c r="BR74" s="265"/>
      <c r="BS74" s="265"/>
      <c r="BT74" s="265"/>
      <c r="BU74" s="265"/>
      <c r="BV74" s="265"/>
      <c r="BW74" s="265"/>
      <c r="BX74" s="265"/>
      <c r="BY74" s="265"/>
      <c r="BZ74" s="265"/>
      <c r="CA74" s="265"/>
      <c r="CB74" s="265"/>
      <c r="CC74" s="265"/>
      <c r="CD74" s="265"/>
      <c r="CE74" s="265"/>
      <c r="CF74" s="265"/>
      <c r="CG74" s="265"/>
      <c r="CH74" s="265"/>
      <c r="CI74" s="265"/>
      <c r="CJ74" s="265"/>
      <c r="CK74" s="265"/>
      <c r="CL74" s="265"/>
      <c r="CM74" s="265"/>
      <c r="CN74" s="265"/>
      <c r="CO74" s="265"/>
      <c r="CP74" s="265"/>
      <c r="CQ74" s="265"/>
      <c r="CR74" s="265"/>
      <c r="CS74" s="265"/>
      <c r="CT74" s="265"/>
      <c r="CU74" s="265"/>
      <c r="CV74" s="265"/>
      <c r="CW74" s="265"/>
      <c r="CX74" s="265"/>
      <c r="CY74" s="265"/>
      <c r="CZ74" s="265"/>
      <c r="DA74" s="265"/>
      <c r="DB74" s="265"/>
      <c r="DC74" s="265"/>
    </row>
    <row r="75" spans="2:107" ht="15" hidden="1" customHeight="1" x14ac:dyDescent="0.35">
      <c r="B75" s="299">
        <v>42</v>
      </c>
      <c r="C75" s="304" t="s">
        <v>645</v>
      </c>
      <c r="D75" s="304"/>
      <c r="E75" s="305"/>
      <c r="F75" s="308" t="s">
        <v>891</v>
      </c>
      <c r="G75" s="309">
        <f>SUM(H75:DC75)</f>
        <v>0</v>
      </c>
      <c r="H75" s="310"/>
      <c r="I75" s="31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/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0"/>
      <c r="BJ75" s="270"/>
      <c r="BK75" s="270"/>
      <c r="BL75" s="270"/>
      <c r="BM75" s="270"/>
      <c r="BN75" s="270"/>
      <c r="BO75" s="270"/>
      <c r="BP75" s="270"/>
      <c r="BQ75" s="270"/>
      <c r="BR75" s="270"/>
      <c r="BS75" s="270"/>
      <c r="BT75" s="270"/>
      <c r="BU75" s="270"/>
      <c r="BV75" s="270"/>
      <c r="BW75" s="270"/>
      <c r="BX75" s="270"/>
      <c r="BY75" s="270"/>
      <c r="BZ75" s="270"/>
      <c r="CA75" s="270"/>
      <c r="CB75" s="270"/>
      <c r="CC75" s="270"/>
      <c r="CD75" s="270"/>
      <c r="CE75" s="270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  <c r="CR75" s="270"/>
      <c r="CS75" s="270"/>
      <c r="CT75" s="270"/>
      <c r="CU75" s="270"/>
      <c r="CV75" s="270"/>
      <c r="CW75" s="270"/>
      <c r="CX75" s="270"/>
      <c r="CY75" s="270"/>
      <c r="CZ75" s="270"/>
      <c r="DA75" s="270"/>
      <c r="DB75" s="270"/>
      <c r="DC75" s="270"/>
    </row>
    <row r="76" spans="2:107" ht="15" hidden="1" customHeight="1" x14ac:dyDescent="0.35">
      <c r="B76" s="882">
        <v>43</v>
      </c>
      <c r="C76" s="304" t="s">
        <v>1112</v>
      </c>
      <c r="D76" s="304"/>
      <c r="E76" s="305" t="s">
        <v>5</v>
      </c>
      <c r="F76" s="308" t="s">
        <v>1113</v>
      </c>
      <c r="G76" s="311">
        <f>SUM(H76:DC76)</f>
        <v>0</v>
      </c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74"/>
      <c r="BD76" s="274"/>
      <c r="BE76" s="274"/>
      <c r="BF76" s="274"/>
      <c r="BG76" s="274"/>
      <c r="BH76" s="274"/>
      <c r="BI76" s="274"/>
      <c r="BJ76" s="274"/>
      <c r="BK76" s="274"/>
      <c r="BL76" s="274"/>
      <c r="BM76" s="274"/>
      <c r="BN76" s="274"/>
      <c r="BO76" s="274"/>
      <c r="BP76" s="274"/>
      <c r="BQ76" s="274"/>
      <c r="BR76" s="274"/>
      <c r="BS76" s="274"/>
      <c r="BT76" s="274"/>
      <c r="BU76" s="274"/>
      <c r="BV76" s="274"/>
      <c r="BW76" s="274"/>
      <c r="BX76" s="274"/>
      <c r="BY76" s="274"/>
      <c r="BZ76" s="274"/>
      <c r="CA76" s="274"/>
      <c r="CB76" s="274"/>
      <c r="CC76" s="274"/>
      <c r="CD76" s="274"/>
      <c r="CE76" s="274"/>
      <c r="CF76" s="274"/>
      <c r="CG76" s="274"/>
      <c r="CH76" s="274"/>
      <c r="CI76" s="274"/>
      <c r="CJ76" s="274"/>
      <c r="CK76" s="274"/>
      <c r="CL76" s="274"/>
      <c r="CM76" s="274"/>
      <c r="CN76" s="274"/>
      <c r="CO76" s="274"/>
      <c r="CP76" s="274"/>
      <c r="CQ76" s="274"/>
      <c r="CR76" s="274"/>
      <c r="CS76" s="274"/>
      <c r="CT76" s="274"/>
      <c r="CU76" s="274"/>
      <c r="CV76" s="274"/>
      <c r="CW76" s="274"/>
      <c r="CX76" s="274"/>
      <c r="CY76" s="274"/>
      <c r="CZ76" s="274"/>
      <c r="DA76" s="274"/>
      <c r="DB76" s="274"/>
      <c r="DC76" s="274"/>
    </row>
    <row r="77" spans="2:107" ht="15" hidden="1" customHeight="1" x14ac:dyDescent="0.35">
      <c r="B77" s="720"/>
      <c r="C77" s="304" t="s">
        <v>1009</v>
      </c>
      <c r="D77" s="304"/>
      <c r="E77" s="305" t="s">
        <v>5</v>
      </c>
      <c r="F77" s="308" t="s">
        <v>1006</v>
      </c>
      <c r="G77" s="311">
        <f>SUM(H77:DC77)</f>
        <v>0</v>
      </c>
      <c r="H77" s="312">
        <f t="shared" ref="H77:Z77" si="82">H75*H76</f>
        <v>0</v>
      </c>
      <c r="I77" s="312">
        <f t="shared" si="82"/>
        <v>0</v>
      </c>
      <c r="J77" s="312">
        <f t="shared" si="82"/>
        <v>0</v>
      </c>
      <c r="K77" s="312">
        <f t="shared" si="82"/>
        <v>0</v>
      </c>
      <c r="L77" s="312">
        <f t="shared" si="82"/>
        <v>0</v>
      </c>
      <c r="M77" s="312">
        <f t="shared" si="82"/>
        <v>0</v>
      </c>
      <c r="N77" s="312">
        <f t="shared" si="82"/>
        <v>0</v>
      </c>
      <c r="O77" s="312">
        <f t="shared" si="82"/>
        <v>0</v>
      </c>
      <c r="P77" s="312">
        <f t="shared" si="82"/>
        <v>0</v>
      </c>
      <c r="Q77" s="312">
        <f t="shared" si="82"/>
        <v>0</v>
      </c>
      <c r="R77" s="312">
        <f t="shared" si="82"/>
        <v>0</v>
      </c>
      <c r="S77" s="312">
        <f t="shared" si="82"/>
        <v>0</v>
      </c>
      <c r="T77" s="312">
        <f t="shared" si="82"/>
        <v>0</v>
      </c>
      <c r="U77" s="312">
        <f t="shared" si="82"/>
        <v>0</v>
      </c>
      <c r="V77" s="312">
        <f t="shared" si="82"/>
        <v>0</v>
      </c>
      <c r="W77" s="312">
        <f t="shared" si="82"/>
        <v>0</v>
      </c>
      <c r="X77" s="312">
        <f t="shared" si="82"/>
        <v>0</v>
      </c>
      <c r="Y77" s="312">
        <f t="shared" si="82"/>
        <v>0</v>
      </c>
      <c r="Z77" s="312">
        <f t="shared" si="82"/>
        <v>0</v>
      </c>
      <c r="AA77" s="312"/>
      <c r="AB77" s="312"/>
      <c r="AC77" s="312"/>
      <c r="AD77" s="312"/>
      <c r="AE77" s="312"/>
      <c r="AF77" s="312"/>
      <c r="AG77" s="312"/>
      <c r="AH77" s="312"/>
      <c r="AI77" s="312"/>
      <c r="AJ77" s="312"/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2"/>
      <c r="AV77" s="312"/>
      <c r="AW77" s="312"/>
      <c r="AX77" s="312"/>
      <c r="AY77" s="312"/>
      <c r="AZ77" s="312"/>
      <c r="BA77" s="312"/>
      <c r="BB77" s="312"/>
      <c r="BC77" s="312"/>
      <c r="BD77" s="312"/>
      <c r="BE77" s="312"/>
      <c r="BF77" s="312"/>
      <c r="BG77" s="312"/>
      <c r="BH77" s="312"/>
      <c r="BI77" s="312"/>
      <c r="BJ77" s="312"/>
      <c r="BK77" s="312"/>
      <c r="BL77" s="312"/>
      <c r="BM77" s="312"/>
      <c r="BN77" s="312"/>
      <c r="BO77" s="312"/>
      <c r="BP77" s="312"/>
      <c r="BQ77" s="312"/>
      <c r="BR77" s="312"/>
      <c r="BS77" s="312"/>
      <c r="BT77" s="312"/>
      <c r="BU77" s="312"/>
      <c r="BV77" s="312"/>
      <c r="BW77" s="312"/>
      <c r="BX77" s="312"/>
      <c r="BY77" s="312"/>
      <c r="BZ77" s="312"/>
      <c r="CA77" s="312"/>
      <c r="CB77" s="312"/>
      <c r="CC77" s="312"/>
      <c r="CD77" s="312"/>
      <c r="CE77" s="312"/>
      <c r="CF77" s="312"/>
      <c r="CG77" s="312"/>
      <c r="CH77" s="312"/>
      <c r="CI77" s="312"/>
      <c r="CJ77" s="312"/>
      <c r="CK77" s="312"/>
      <c r="CL77" s="312"/>
      <c r="CM77" s="312"/>
      <c r="CN77" s="312"/>
      <c r="CO77" s="312"/>
      <c r="CP77" s="312"/>
      <c r="CQ77" s="312"/>
      <c r="CR77" s="312"/>
      <c r="CS77" s="312"/>
      <c r="CT77" s="312"/>
      <c r="CU77" s="312"/>
      <c r="CV77" s="312"/>
      <c r="CW77" s="312"/>
      <c r="CX77" s="312"/>
      <c r="CY77" s="312"/>
      <c r="CZ77" s="312"/>
      <c r="DA77" s="312"/>
      <c r="DB77" s="312"/>
      <c r="DC77" s="312">
        <f>DC75*DC76</f>
        <v>0</v>
      </c>
    </row>
    <row r="78" spans="2:107" ht="15" hidden="1" customHeight="1" x14ac:dyDescent="0.35">
      <c r="B78" s="882">
        <v>44</v>
      </c>
      <c r="C78" s="304" t="s">
        <v>1114</v>
      </c>
      <c r="D78" s="304"/>
      <c r="E78" s="305"/>
      <c r="F78" s="308" t="s">
        <v>1097</v>
      </c>
      <c r="G78" s="311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4"/>
      <c r="BB78" s="274"/>
      <c r="BC78" s="274"/>
      <c r="BD78" s="274"/>
      <c r="BE78" s="274"/>
      <c r="BF78" s="274"/>
      <c r="BG78" s="274"/>
      <c r="BH78" s="274"/>
      <c r="BI78" s="274"/>
      <c r="BJ78" s="274"/>
      <c r="BK78" s="274"/>
      <c r="BL78" s="274"/>
      <c r="BM78" s="274"/>
      <c r="BN78" s="274"/>
      <c r="BO78" s="274"/>
      <c r="BP78" s="274"/>
      <c r="BQ78" s="274"/>
      <c r="BR78" s="274"/>
      <c r="BS78" s="274"/>
      <c r="BT78" s="274"/>
      <c r="BU78" s="274"/>
      <c r="BV78" s="274"/>
      <c r="BW78" s="274"/>
      <c r="BX78" s="274"/>
      <c r="BY78" s="274"/>
      <c r="BZ78" s="274"/>
      <c r="CA78" s="274"/>
      <c r="CB78" s="274"/>
      <c r="CC78" s="274"/>
      <c r="CD78" s="274"/>
      <c r="CE78" s="274"/>
      <c r="CF78" s="274"/>
      <c r="CG78" s="274"/>
      <c r="CH78" s="274"/>
      <c r="CI78" s="274"/>
      <c r="CJ78" s="274"/>
      <c r="CK78" s="274"/>
      <c r="CL78" s="274"/>
      <c r="CM78" s="274"/>
      <c r="CN78" s="274"/>
      <c r="CO78" s="274"/>
      <c r="CP78" s="274"/>
      <c r="CQ78" s="274"/>
      <c r="CR78" s="274"/>
      <c r="CS78" s="274"/>
      <c r="CT78" s="274"/>
      <c r="CU78" s="274"/>
      <c r="CV78" s="274"/>
      <c r="CW78" s="274"/>
      <c r="CX78" s="274"/>
      <c r="CY78" s="274"/>
      <c r="CZ78" s="274"/>
      <c r="DA78" s="274"/>
      <c r="DB78" s="274"/>
      <c r="DC78" s="274"/>
    </row>
    <row r="79" spans="2:107" ht="15" hidden="1" customHeight="1" x14ac:dyDescent="0.35">
      <c r="B79" s="718"/>
      <c r="C79" s="304" t="s">
        <v>1115</v>
      </c>
      <c r="D79" s="304"/>
      <c r="E79" s="305"/>
      <c r="F79" s="308" t="s">
        <v>1117</v>
      </c>
      <c r="G79" s="311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274"/>
      <c r="AE79" s="274"/>
      <c r="AF79" s="274"/>
      <c r="AG79" s="274"/>
      <c r="AH79" s="274"/>
      <c r="AI79" s="274"/>
      <c r="AJ79" s="274"/>
      <c r="AK79" s="274"/>
      <c r="AL79" s="274"/>
      <c r="AM79" s="274"/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/>
      <c r="AY79" s="274"/>
      <c r="AZ79" s="274"/>
      <c r="BA79" s="274"/>
      <c r="BB79" s="274"/>
      <c r="BC79" s="274"/>
      <c r="BD79" s="274"/>
      <c r="BE79" s="274"/>
      <c r="BF79" s="274"/>
      <c r="BG79" s="274"/>
      <c r="BH79" s="274"/>
      <c r="BI79" s="274"/>
      <c r="BJ79" s="274"/>
      <c r="BK79" s="274"/>
      <c r="BL79" s="274"/>
      <c r="BM79" s="274"/>
      <c r="BN79" s="274"/>
      <c r="BO79" s="274"/>
      <c r="BP79" s="274"/>
      <c r="BQ79" s="274"/>
      <c r="BR79" s="274"/>
      <c r="BS79" s="274"/>
      <c r="BT79" s="274"/>
      <c r="BU79" s="274"/>
      <c r="BV79" s="274"/>
      <c r="BW79" s="274"/>
      <c r="BX79" s="274"/>
      <c r="BY79" s="274"/>
      <c r="BZ79" s="274"/>
      <c r="CA79" s="274"/>
      <c r="CB79" s="274"/>
      <c r="CC79" s="274"/>
      <c r="CD79" s="274"/>
      <c r="CE79" s="274"/>
      <c r="CF79" s="274"/>
      <c r="CG79" s="274"/>
      <c r="CH79" s="274"/>
      <c r="CI79" s="274"/>
      <c r="CJ79" s="274"/>
      <c r="CK79" s="274"/>
      <c r="CL79" s="274"/>
      <c r="CM79" s="274"/>
      <c r="CN79" s="274"/>
      <c r="CO79" s="274"/>
      <c r="CP79" s="274"/>
      <c r="CQ79" s="274"/>
      <c r="CR79" s="274"/>
      <c r="CS79" s="274"/>
      <c r="CT79" s="274"/>
      <c r="CU79" s="274"/>
      <c r="CV79" s="274"/>
      <c r="CW79" s="274"/>
      <c r="CX79" s="274"/>
      <c r="CY79" s="274"/>
      <c r="CZ79" s="274"/>
      <c r="DA79" s="274"/>
      <c r="DB79" s="274"/>
      <c r="DC79" s="274"/>
    </row>
    <row r="80" spans="2:107" ht="15" hidden="1" customHeight="1" x14ac:dyDescent="0.35">
      <c r="B80" s="720"/>
      <c r="C80" s="304" t="s">
        <v>1010</v>
      </c>
      <c r="D80" s="304"/>
      <c r="E80" s="305" t="s">
        <v>617</v>
      </c>
      <c r="F80" s="308" t="s">
        <v>1008</v>
      </c>
      <c r="G80" s="311">
        <f>SUM(H80:DC80)</f>
        <v>0</v>
      </c>
      <c r="H80" s="312">
        <f t="shared" ref="H80:Z80" si="83">H75*H78*H79</f>
        <v>0</v>
      </c>
      <c r="I80" s="312">
        <f t="shared" si="83"/>
        <v>0</v>
      </c>
      <c r="J80" s="312">
        <f t="shared" si="83"/>
        <v>0</v>
      </c>
      <c r="K80" s="312">
        <f t="shared" si="83"/>
        <v>0</v>
      </c>
      <c r="L80" s="312">
        <f t="shared" si="83"/>
        <v>0</v>
      </c>
      <c r="M80" s="312">
        <f t="shared" si="83"/>
        <v>0</v>
      </c>
      <c r="N80" s="312">
        <f t="shared" si="83"/>
        <v>0</v>
      </c>
      <c r="O80" s="312">
        <f t="shared" si="83"/>
        <v>0</v>
      </c>
      <c r="P80" s="312">
        <f t="shared" si="83"/>
        <v>0</v>
      </c>
      <c r="Q80" s="312">
        <f t="shared" si="83"/>
        <v>0</v>
      </c>
      <c r="R80" s="312">
        <f t="shared" si="83"/>
        <v>0</v>
      </c>
      <c r="S80" s="312">
        <f t="shared" si="83"/>
        <v>0</v>
      </c>
      <c r="T80" s="312">
        <f t="shared" si="83"/>
        <v>0</v>
      </c>
      <c r="U80" s="312">
        <f t="shared" si="83"/>
        <v>0</v>
      </c>
      <c r="V80" s="312">
        <f t="shared" si="83"/>
        <v>0</v>
      </c>
      <c r="W80" s="312">
        <f t="shared" si="83"/>
        <v>0</v>
      </c>
      <c r="X80" s="312">
        <f t="shared" si="83"/>
        <v>0</v>
      </c>
      <c r="Y80" s="312">
        <f t="shared" si="83"/>
        <v>0</v>
      </c>
      <c r="Z80" s="312">
        <f t="shared" si="83"/>
        <v>0</v>
      </c>
      <c r="AA80" s="312"/>
      <c r="AB80" s="312"/>
      <c r="AC80" s="312"/>
      <c r="AD80" s="312"/>
      <c r="AE80" s="312"/>
      <c r="AF80" s="312"/>
      <c r="AG80" s="312"/>
      <c r="AH80" s="312"/>
      <c r="AI80" s="312"/>
      <c r="AJ80" s="312"/>
      <c r="AK80" s="312"/>
      <c r="AL80" s="312"/>
      <c r="AM80" s="312"/>
      <c r="AN80" s="312"/>
      <c r="AO80" s="312"/>
      <c r="AP80" s="312"/>
      <c r="AQ80" s="312"/>
      <c r="AR80" s="312"/>
      <c r="AS80" s="312"/>
      <c r="AT80" s="312"/>
      <c r="AU80" s="312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2"/>
      <c r="BI80" s="312"/>
      <c r="BJ80" s="312"/>
      <c r="BK80" s="312"/>
      <c r="BL80" s="312"/>
      <c r="BM80" s="312"/>
      <c r="BN80" s="312"/>
      <c r="BO80" s="312"/>
      <c r="BP80" s="312"/>
      <c r="BQ80" s="312"/>
      <c r="BR80" s="312"/>
      <c r="BS80" s="312"/>
      <c r="BT80" s="312"/>
      <c r="BU80" s="312"/>
      <c r="BV80" s="312"/>
      <c r="BW80" s="312"/>
      <c r="BX80" s="312"/>
      <c r="BY80" s="312"/>
      <c r="BZ80" s="312"/>
      <c r="CA80" s="312"/>
      <c r="CB80" s="312"/>
      <c r="CC80" s="312"/>
      <c r="CD80" s="312"/>
      <c r="CE80" s="312"/>
      <c r="CF80" s="312"/>
      <c r="CG80" s="312"/>
      <c r="CH80" s="312"/>
      <c r="CI80" s="312"/>
      <c r="CJ80" s="312"/>
      <c r="CK80" s="312"/>
      <c r="CL80" s="312"/>
      <c r="CM80" s="312"/>
      <c r="CN80" s="312"/>
      <c r="CO80" s="312"/>
      <c r="CP80" s="312"/>
      <c r="CQ80" s="312"/>
      <c r="CR80" s="312"/>
      <c r="CS80" s="312"/>
      <c r="CT80" s="312"/>
      <c r="CU80" s="312"/>
      <c r="CV80" s="312"/>
      <c r="CW80" s="312"/>
      <c r="CX80" s="312"/>
      <c r="CY80" s="312"/>
      <c r="CZ80" s="312"/>
      <c r="DA80" s="312"/>
      <c r="DB80" s="312"/>
      <c r="DC80" s="312">
        <f>DC75*DC78*DC79</f>
        <v>0</v>
      </c>
    </row>
    <row r="81" spans="2:107" ht="15" hidden="1" customHeight="1" x14ac:dyDescent="0.35">
      <c r="B81" s="882">
        <v>45</v>
      </c>
      <c r="C81" s="304" t="s">
        <v>66</v>
      </c>
      <c r="D81" s="304"/>
      <c r="E81" s="313" t="s">
        <v>68</v>
      </c>
      <c r="F81" s="317"/>
      <c r="G81" s="314" t="str">
        <f>IF(COUNTA(H81:DC81)=0,"",IF(OR(LARGE(H81:DC81,1)&gt;24,SMALL(H81:DC81,1)&lt;0),"ERRO",""))</f>
        <v/>
      </c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4"/>
      <c r="BB81" s="274"/>
      <c r="BC81" s="274"/>
      <c r="BD81" s="274"/>
      <c r="BE81" s="274"/>
      <c r="BF81" s="274"/>
      <c r="BG81" s="274"/>
      <c r="BH81" s="274"/>
      <c r="BI81" s="274"/>
      <c r="BJ81" s="274"/>
      <c r="BK81" s="274"/>
      <c r="BL81" s="274"/>
      <c r="BM81" s="274"/>
      <c r="BN81" s="274"/>
      <c r="BO81" s="274"/>
      <c r="BP81" s="274"/>
      <c r="BQ81" s="274"/>
      <c r="BR81" s="274"/>
      <c r="BS81" s="274"/>
      <c r="BT81" s="274"/>
      <c r="BU81" s="274"/>
      <c r="BV81" s="274"/>
      <c r="BW81" s="274"/>
      <c r="BX81" s="274"/>
      <c r="BY81" s="274"/>
      <c r="BZ81" s="274"/>
      <c r="CA81" s="274"/>
      <c r="CB81" s="274"/>
      <c r="CC81" s="274"/>
      <c r="CD81" s="274"/>
      <c r="CE81" s="274"/>
      <c r="CF81" s="274"/>
      <c r="CG81" s="274"/>
      <c r="CH81" s="274"/>
      <c r="CI81" s="274"/>
      <c r="CJ81" s="274"/>
      <c r="CK81" s="274"/>
      <c r="CL81" s="274"/>
      <c r="CM81" s="274"/>
      <c r="CN81" s="274"/>
      <c r="CO81" s="274"/>
      <c r="CP81" s="274"/>
      <c r="CQ81" s="274"/>
      <c r="CR81" s="274"/>
      <c r="CS81" s="274"/>
      <c r="CT81" s="274"/>
      <c r="CU81" s="274"/>
      <c r="CV81" s="274"/>
      <c r="CW81" s="274"/>
      <c r="CX81" s="274"/>
      <c r="CY81" s="274"/>
      <c r="CZ81" s="274"/>
      <c r="DA81" s="274"/>
      <c r="DB81" s="274"/>
      <c r="DC81" s="274"/>
    </row>
    <row r="82" spans="2:107" ht="15" hidden="1" customHeight="1" x14ac:dyDescent="0.35">
      <c r="B82" s="718"/>
      <c r="C82" s="315" t="s">
        <v>67</v>
      </c>
      <c r="D82" s="315"/>
      <c r="E82" s="316" t="s">
        <v>69</v>
      </c>
      <c r="F82" s="317"/>
      <c r="G82" s="314" t="str">
        <f>IF(COUNTA(H82:DC82)=0,"",IF(OR(LARGE(H82:DC82,1)&gt;365,SMALL(H82:DC82,1)&lt;0),"ERRO",""))</f>
        <v/>
      </c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77"/>
      <c r="AY82" s="277"/>
      <c r="AZ82" s="277"/>
      <c r="BA82" s="277"/>
      <c r="BB82" s="277"/>
      <c r="BC82" s="277"/>
      <c r="BD82" s="277"/>
      <c r="BE82" s="277"/>
      <c r="BF82" s="277"/>
      <c r="BG82" s="277"/>
      <c r="BH82" s="277"/>
      <c r="BI82" s="277"/>
      <c r="BJ82" s="277"/>
      <c r="BK82" s="277"/>
      <c r="BL82" s="277"/>
      <c r="BM82" s="277"/>
      <c r="BN82" s="277"/>
      <c r="BO82" s="277"/>
      <c r="BP82" s="277"/>
      <c r="BQ82" s="277"/>
      <c r="BR82" s="277"/>
      <c r="BS82" s="277"/>
      <c r="BT82" s="277"/>
      <c r="BU82" s="277"/>
      <c r="BV82" s="277"/>
      <c r="BW82" s="277"/>
      <c r="BX82" s="277"/>
      <c r="BY82" s="277"/>
      <c r="BZ82" s="277"/>
      <c r="CA82" s="277"/>
      <c r="CB82" s="277"/>
      <c r="CC82" s="277"/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277"/>
      <c r="DB82" s="277"/>
      <c r="DC82" s="277"/>
    </row>
    <row r="83" spans="2:107" ht="15" hidden="1" customHeight="1" x14ac:dyDescent="0.35">
      <c r="B83" s="720"/>
      <c r="C83" s="304" t="s">
        <v>56</v>
      </c>
      <c r="D83" s="304"/>
      <c r="E83" s="305" t="s">
        <v>58</v>
      </c>
      <c r="F83" s="317" t="s">
        <v>879</v>
      </c>
      <c r="G83" s="314" t="str">
        <f>IF(COUNTA(H83:DC83)=0,"",IF(OR(LARGE(H83:DC83,1)&gt;8760,SMALL(H83:DC83,1)&lt;0),"ERRO",""))</f>
        <v/>
      </c>
      <c r="H83" s="312">
        <f t="shared" ref="H83:Z83" si="84">H81*H82</f>
        <v>0</v>
      </c>
      <c r="I83" s="312">
        <f t="shared" si="84"/>
        <v>0</v>
      </c>
      <c r="J83" s="312">
        <f t="shared" si="84"/>
        <v>0</v>
      </c>
      <c r="K83" s="312">
        <f t="shared" si="84"/>
        <v>0</v>
      </c>
      <c r="L83" s="312">
        <f t="shared" si="84"/>
        <v>0</v>
      </c>
      <c r="M83" s="312">
        <f t="shared" si="84"/>
        <v>0</v>
      </c>
      <c r="N83" s="312">
        <f t="shared" si="84"/>
        <v>0</v>
      </c>
      <c r="O83" s="312">
        <f t="shared" si="84"/>
        <v>0</v>
      </c>
      <c r="P83" s="312">
        <f t="shared" si="84"/>
        <v>0</v>
      </c>
      <c r="Q83" s="312">
        <f t="shared" si="84"/>
        <v>0</v>
      </c>
      <c r="R83" s="312">
        <f t="shared" si="84"/>
        <v>0</v>
      </c>
      <c r="S83" s="312">
        <f t="shared" si="84"/>
        <v>0</v>
      </c>
      <c r="T83" s="312">
        <f t="shared" si="84"/>
        <v>0</v>
      </c>
      <c r="U83" s="312">
        <f t="shared" si="84"/>
        <v>0</v>
      </c>
      <c r="V83" s="312">
        <f t="shared" si="84"/>
        <v>0</v>
      </c>
      <c r="W83" s="312">
        <f t="shared" si="84"/>
        <v>0</v>
      </c>
      <c r="X83" s="312">
        <f t="shared" si="84"/>
        <v>0</v>
      </c>
      <c r="Y83" s="312">
        <f t="shared" si="84"/>
        <v>0</v>
      </c>
      <c r="Z83" s="312">
        <f t="shared" si="84"/>
        <v>0</v>
      </c>
      <c r="AA83" s="312"/>
      <c r="AB83" s="312"/>
      <c r="AC83" s="312"/>
      <c r="AD83" s="312"/>
      <c r="AE83" s="312"/>
      <c r="AF83" s="312"/>
      <c r="AG83" s="312"/>
      <c r="AH83" s="312"/>
      <c r="AI83" s="312"/>
      <c r="AJ83" s="312"/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2"/>
      <c r="AV83" s="312"/>
      <c r="AW83" s="312"/>
      <c r="AX83" s="312"/>
      <c r="AY83" s="312"/>
      <c r="AZ83" s="312"/>
      <c r="BA83" s="312"/>
      <c r="BB83" s="312"/>
      <c r="BC83" s="312"/>
      <c r="BD83" s="312"/>
      <c r="BE83" s="312"/>
      <c r="BF83" s="312"/>
      <c r="BG83" s="312"/>
      <c r="BH83" s="312"/>
      <c r="BI83" s="312"/>
      <c r="BJ83" s="312"/>
      <c r="BK83" s="312"/>
      <c r="BL83" s="312"/>
      <c r="BM83" s="312"/>
      <c r="BN83" s="312"/>
      <c r="BO83" s="312"/>
      <c r="BP83" s="312"/>
      <c r="BQ83" s="312"/>
      <c r="BR83" s="312"/>
      <c r="BS83" s="312"/>
      <c r="BT83" s="312"/>
      <c r="BU83" s="312"/>
      <c r="BV83" s="312"/>
      <c r="BW83" s="312"/>
      <c r="BX83" s="312"/>
      <c r="BY83" s="312"/>
      <c r="BZ83" s="312"/>
      <c r="CA83" s="312"/>
      <c r="CB83" s="312"/>
      <c r="CC83" s="312"/>
      <c r="CD83" s="312"/>
      <c r="CE83" s="312"/>
      <c r="CF83" s="312"/>
      <c r="CG83" s="312"/>
      <c r="CH83" s="312"/>
      <c r="CI83" s="312"/>
      <c r="CJ83" s="312"/>
      <c r="CK83" s="312"/>
      <c r="CL83" s="312"/>
      <c r="CM83" s="312"/>
      <c r="CN83" s="312"/>
      <c r="CO83" s="312"/>
      <c r="CP83" s="312"/>
      <c r="CQ83" s="312"/>
      <c r="CR83" s="312"/>
      <c r="CS83" s="312"/>
      <c r="CT83" s="312"/>
      <c r="CU83" s="312"/>
      <c r="CV83" s="312"/>
      <c r="CW83" s="312"/>
      <c r="CX83" s="312"/>
      <c r="CY83" s="312"/>
      <c r="CZ83" s="312"/>
      <c r="DA83" s="312"/>
      <c r="DB83" s="312"/>
      <c r="DC83" s="312">
        <f>DC81*DC82</f>
        <v>0</v>
      </c>
    </row>
    <row r="84" spans="2:107" ht="15" hidden="1" customHeight="1" x14ac:dyDescent="0.35">
      <c r="B84" s="882">
        <v>46</v>
      </c>
      <c r="C84" s="304" t="s">
        <v>643</v>
      </c>
      <c r="D84" s="304"/>
      <c r="E84" s="305" t="s">
        <v>5</v>
      </c>
      <c r="F84" s="317" t="s">
        <v>1063</v>
      </c>
      <c r="G84" s="399">
        <f>SUM(H84:DC84)</f>
        <v>0</v>
      </c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  <c r="AL84" s="277"/>
      <c r="AM84" s="277"/>
      <c r="AN84" s="277"/>
      <c r="AO84" s="277"/>
      <c r="AP84" s="277"/>
      <c r="AQ84" s="277"/>
      <c r="AR84" s="277"/>
      <c r="AS84" s="277"/>
      <c r="AT84" s="277"/>
      <c r="AU84" s="277"/>
      <c r="AV84" s="277"/>
      <c r="AW84" s="277"/>
      <c r="AX84" s="277"/>
      <c r="AY84" s="277"/>
      <c r="AZ84" s="277"/>
      <c r="BA84" s="277"/>
      <c r="BB84" s="277"/>
      <c r="BC84" s="277"/>
      <c r="BD84" s="277"/>
      <c r="BE84" s="277"/>
      <c r="BF84" s="277"/>
      <c r="BG84" s="277"/>
      <c r="BH84" s="277"/>
      <c r="BI84" s="277"/>
      <c r="BJ84" s="277"/>
      <c r="BK84" s="277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277"/>
      <c r="DB84" s="277"/>
      <c r="DC84" s="277"/>
    </row>
    <row r="85" spans="2:107" ht="15" hidden="1" customHeight="1" x14ac:dyDescent="0.35">
      <c r="B85" s="720"/>
      <c r="C85" s="304" t="s">
        <v>60</v>
      </c>
      <c r="D85" s="304"/>
      <c r="E85" s="305"/>
      <c r="F85" s="317" t="s">
        <v>74</v>
      </c>
      <c r="G85" s="314" t="str">
        <f>IF(COUNTA(H85:DC85)=0,"",IF(OR(LARGE(H85:DC85,1)&gt;1,SMALL(H85:DC85,1)&lt;0),"ERRO",""))</f>
        <v/>
      </c>
      <c r="H85" s="312">
        <f t="shared" ref="H85:Z85" si="85">IF(H77=0,0,H84/H77)</f>
        <v>0</v>
      </c>
      <c r="I85" s="312">
        <f t="shared" si="85"/>
        <v>0</v>
      </c>
      <c r="J85" s="312">
        <f t="shared" si="85"/>
        <v>0</v>
      </c>
      <c r="K85" s="312">
        <f t="shared" si="85"/>
        <v>0</v>
      </c>
      <c r="L85" s="312">
        <f t="shared" si="85"/>
        <v>0</v>
      </c>
      <c r="M85" s="312">
        <f t="shared" si="85"/>
        <v>0</v>
      </c>
      <c r="N85" s="312">
        <f t="shared" si="85"/>
        <v>0</v>
      </c>
      <c r="O85" s="312">
        <f t="shared" si="85"/>
        <v>0</v>
      </c>
      <c r="P85" s="312">
        <f t="shared" si="85"/>
        <v>0</v>
      </c>
      <c r="Q85" s="312">
        <f t="shared" si="85"/>
        <v>0</v>
      </c>
      <c r="R85" s="312">
        <f t="shared" si="85"/>
        <v>0</v>
      </c>
      <c r="S85" s="312">
        <f t="shared" si="85"/>
        <v>0</v>
      </c>
      <c r="T85" s="312">
        <f t="shared" si="85"/>
        <v>0</v>
      </c>
      <c r="U85" s="312">
        <f t="shared" si="85"/>
        <v>0</v>
      </c>
      <c r="V85" s="312">
        <f t="shared" si="85"/>
        <v>0</v>
      </c>
      <c r="W85" s="312">
        <f t="shared" si="85"/>
        <v>0</v>
      </c>
      <c r="X85" s="312">
        <f t="shared" si="85"/>
        <v>0</v>
      </c>
      <c r="Y85" s="312">
        <f t="shared" si="85"/>
        <v>0</v>
      </c>
      <c r="Z85" s="312">
        <f t="shared" si="85"/>
        <v>0</v>
      </c>
      <c r="AA85" s="312"/>
      <c r="AB85" s="312"/>
      <c r="AC85" s="312"/>
      <c r="AD85" s="312"/>
      <c r="AE85" s="312"/>
      <c r="AF85" s="312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2"/>
      <c r="AX85" s="312"/>
      <c r="AY85" s="312"/>
      <c r="AZ85" s="312"/>
      <c r="BA85" s="312"/>
      <c r="BB85" s="312"/>
      <c r="BC85" s="312"/>
      <c r="BD85" s="312"/>
      <c r="BE85" s="312"/>
      <c r="BF85" s="312"/>
      <c r="BG85" s="312"/>
      <c r="BH85" s="312"/>
      <c r="BI85" s="312"/>
      <c r="BJ85" s="312"/>
      <c r="BK85" s="312"/>
      <c r="BL85" s="312"/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2"/>
      <c r="CW85" s="312"/>
      <c r="CX85" s="312"/>
      <c r="CY85" s="312"/>
      <c r="CZ85" s="312"/>
      <c r="DA85" s="312"/>
      <c r="DB85" s="312"/>
      <c r="DC85" s="312">
        <f>IF(DC77=0,0,DC84/DC77)</f>
        <v>0</v>
      </c>
    </row>
    <row r="86" spans="2:107" ht="15" hidden="1" customHeight="1" x14ac:dyDescent="0.35">
      <c r="B86" s="299">
        <v>47</v>
      </c>
      <c r="C86" s="304" t="s">
        <v>61</v>
      </c>
      <c r="D86" s="304"/>
      <c r="E86" s="305" t="s">
        <v>4</v>
      </c>
      <c r="F86" s="317" t="s">
        <v>1062</v>
      </c>
      <c r="G86" s="311">
        <f>SUM(H86:DC86)</f>
        <v>0</v>
      </c>
      <c r="H86" s="318">
        <f t="shared" ref="H86:Z86" si="86">(H80*H83)/1000</f>
        <v>0</v>
      </c>
      <c r="I86" s="318">
        <f t="shared" si="86"/>
        <v>0</v>
      </c>
      <c r="J86" s="318">
        <f t="shared" si="86"/>
        <v>0</v>
      </c>
      <c r="K86" s="318">
        <f t="shared" si="86"/>
        <v>0</v>
      </c>
      <c r="L86" s="318">
        <f t="shared" si="86"/>
        <v>0</v>
      </c>
      <c r="M86" s="318">
        <f t="shared" si="86"/>
        <v>0</v>
      </c>
      <c r="N86" s="318">
        <f t="shared" si="86"/>
        <v>0</v>
      </c>
      <c r="O86" s="318">
        <f t="shared" si="86"/>
        <v>0</v>
      </c>
      <c r="P86" s="318">
        <f t="shared" si="86"/>
        <v>0</v>
      </c>
      <c r="Q86" s="318">
        <f t="shared" si="86"/>
        <v>0</v>
      </c>
      <c r="R86" s="318">
        <f t="shared" si="86"/>
        <v>0</v>
      </c>
      <c r="S86" s="318">
        <f t="shared" si="86"/>
        <v>0</v>
      </c>
      <c r="T86" s="318">
        <f t="shared" si="86"/>
        <v>0</v>
      </c>
      <c r="U86" s="318">
        <f t="shared" si="86"/>
        <v>0</v>
      </c>
      <c r="V86" s="318">
        <f t="shared" si="86"/>
        <v>0</v>
      </c>
      <c r="W86" s="318">
        <f t="shared" si="86"/>
        <v>0</v>
      </c>
      <c r="X86" s="318">
        <f t="shared" si="86"/>
        <v>0</v>
      </c>
      <c r="Y86" s="318">
        <f t="shared" si="86"/>
        <v>0</v>
      </c>
      <c r="Z86" s="318">
        <f t="shared" si="86"/>
        <v>0</v>
      </c>
      <c r="AA86" s="318"/>
      <c r="AB86" s="318"/>
      <c r="AC86" s="318"/>
      <c r="AD86" s="318"/>
      <c r="AE86" s="318"/>
      <c r="AF86" s="318"/>
      <c r="AG86" s="318"/>
      <c r="AH86" s="318"/>
      <c r="AI86" s="318"/>
      <c r="AJ86" s="318"/>
      <c r="AK86" s="318"/>
      <c r="AL86" s="318"/>
      <c r="AM86" s="318"/>
      <c r="AN86" s="318"/>
      <c r="AO86" s="318"/>
      <c r="AP86" s="318"/>
      <c r="AQ86" s="318"/>
      <c r="AR86" s="318"/>
      <c r="AS86" s="318"/>
      <c r="AT86" s="318"/>
      <c r="AU86" s="318"/>
      <c r="AV86" s="318"/>
      <c r="AW86" s="318"/>
      <c r="AX86" s="318"/>
      <c r="AY86" s="318"/>
      <c r="AZ86" s="318"/>
      <c r="BA86" s="318"/>
      <c r="BB86" s="318"/>
      <c r="BC86" s="318"/>
      <c r="BD86" s="318"/>
      <c r="BE86" s="318"/>
      <c r="BF86" s="318"/>
      <c r="BG86" s="318"/>
      <c r="BH86" s="318"/>
      <c r="BI86" s="318"/>
      <c r="BJ86" s="318"/>
      <c r="BK86" s="318"/>
      <c r="BL86" s="318"/>
      <c r="BM86" s="318"/>
      <c r="BN86" s="318"/>
      <c r="BO86" s="318"/>
      <c r="BP86" s="318"/>
      <c r="BQ86" s="318"/>
      <c r="BR86" s="318"/>
      <c r="BS86" s="318"/>
      <c r="BT86" s="318"/>
      <c r="BU86" s="318"/>
      <c r="BV86" s="318"/>
      <c r="BW86" s="318"/>
      <c r="BX86" s="318"/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318"/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318"/>
      <c r="CU86" s="318"/>
      <c r="CV86" s="318"/>
      <c r="CW86" s="318"/>
      <c r="CX86" s="318"/>
      <c r="CY86" s="318"/>
      <c r="CZ86" s="318"/>
      <c r="DA86" s="318"/>
      <c r="DB86" s="318"/>
      <c r="DC86" s="318">
        <f>(DC80*DC83)/1000</f>
        <v>0</v>
      </c>
    </row>
    <row r="87" spans="2:107" ht="15" hidden="1" customHeight="1" x14ac:dyDescent="0.35">
      <c r="B87" s="299">
        <v>48</v>
      </c>
      <c r="C87" s="304" t="s">
        <v>127</v>
      </c>
      <c r="D87" s="304"/>
      <c r="E87" s="305" t="s">
        <v>71</v>
      </c>
      <c r="F87" s="317" t="s">
        <v>1066</v>
      </c>
      <c r="G87" s="319">
        <f>IF(OR(G37=0,G86=0),0,(G86-G37)/G37)</f>
        <v>0</v>
      </c>
      <c r="H87" s="320">
        <f t="shared" ref="H87:Z87" si="87">IF(OR(H41=0,H86=0),0,(H86-H41)/H41)</f>
        <v>0</v>
      </c>
      <c r="I87" s="320">
        <f t="shared" si="87"/>
        <v>0</v>
      </c>
      <c r="J87" s="320">
        <f t="shared" si="87"/>
        <v>0</v>
      </c>
      <c r="K87" s="320">
        <f t="shared" si="87"/>
        <v>0</v>
      </c>
      <c r="L87" s="320">
        <f t="shared" si="87"/>
        <v>0</v>
      </c>
      <c r="M87" s="320">
        <f t="shared" si="87"/>
        <v>0</v>
      </c>
      <c r="N87" s="320">
        <f t="shared" si="87"/>
        <v>0</v>
      </c>
      <c r="O87" s="320">
        <f t="shared" si="87"/>
        <v>0</v>
      </c>
      <c r="P87" s="320">
        <f t="shared" si="87"/>
        <v>0</v>
      </c>
      <c r="Q87" s="320">
        <f t="shared" si="87"/>
        <v>0</v>
      </c>
      <c r="R87" s="320">
        <f t="shared" si="87"/>
        <v>0</v>
      </c>
      <c r="S87" s="320">
        <f t="shared" si="87"/>
        <v>0</v>
      </c>
      <c r="T87" s="320">
        <f t="shared" si="87"/>
        <v>0</v>
      </c>
      <c r="U87" s="320">
        <f t="shared" si="87"/>
        <v>0</v>
      </c>
      <c r="V87" s="320">
        <f t="shared" si="87"/>
        <v>0</v>
      </c>
      <c r="W87" s="320">
        <f t="shared" si="87"/>
        <v>0</v>
      </c>
      <c r="X87" s="320">
        <f t="shared" si="87"/>
        <v>0</v>
      </c>
      <c r="Y87" s="320">
        <f t="shared" si="87"/>
        <v>0</v>
      </c>
      <c r="Z87" s="320">
        <f t="shared" si="87"/>
        <v>0</v>
      </c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  <c r="CF87" s="320"/>
      <c r="CG87" s="320"/>
      <c r="CH87" s="320"/>
      <c r="CI87" s="320"/>
      <c r="CJ87" s="320"/>
      <c r="CK87" s="320"/>
      <c r="CL87" s="320"/>
      <c r="CM87" s="320"/>
      <c r="CN87" s="320"/>
      <c r="CO87" s="320"/>
      <c r="CP87" s="320"/>
      <c r="CQ87" s="320"/>
      <c r="CR87" s="320"/>
      <c r="CS87" s="320"/>
      <c r="CT87" s="320"/>
      <c r="CU87" s="320"/>
      <c r="CV87" s="320"/>
      <c r="CW87" s="320"/>
      <c r="CX87" s="320"/>
      <c r="CY87" s="320"/>
      <c r="CZ87" s="320"/>
      <c r="DA87" s="320"/>
      <c r="DB87" s="320"/>
      <c r="DC87" s="320">
        <f>IF(OR(DC41=0,DC86=0),0,(DC86-DC41)/DC41)</f>
        <v>0</v>
      </c>
    </row>
    <row r="88" spans="2:107" ht="15" hidden="1" customHeight="1" x14ac:dyDescent="0.35">
      <c r="B88" s="299">
        <v>49</v>
      </c>
      <c r="C88" s="304" t="s">
        <v>62</v>
      </c>
      <c r="D88" s="304"/>
      <c r="E88" s="305" t="s">
        <v>5</v>
      </c>
      <c r="F88" s="317" t="s">
        <v>880</v>
      </c>
      <c r="G88" s="311">
        <f>SUM(H88:DC88)</f>
        <v>0</v>
      </c>
      <c r="H88" s="318">
        <f t="shared" ref="H88:Z88" si="88">H77*H85</f>
        <v>0</v>
      </c>
      <c r="I88" s="318">
        <f t="shared" si="88"/>
        <v>0</v>
      </c>
      <c r="J88" s="318">
        <f t="shared" si="88"/>
        <v>0</v>
      </c>
      <c r="K88" s="318">
        <f t="shared" si="88"/>
        <v>0</v>
      </c>
      <c r="L88" s="318">
        <f t="shared" si="88"/>
        <v>0</v>
      </c>
      <c r="M88" s="318">
        <f t="shared" si="88"/>
        <v>0</v>
      </c>
      <c r="N88" s="318">
        <f t="shared" si="88"/>
        <v>0</v>
      </c>
      <c r="O88" s="318">
        <f t="shared" si="88"/>
        <v>0</v>
      </c>
      <c r="P88" s="318">
        <f t="shared" si="88"/>
        <v>0</v>
      </c>
      <c r="Q88" s="318">
        <f t="shared" si="88"/>
        <v>0</v>
      </c>
      <c r="R88" s="318">
        <f t="shared" si="88"/>
        <v>0</v>
      </c>
      <c r="S88" s="318">
        <f t="shared" si="88"/>
        <v>0</v>
      </c>
      <c r="T88" s="318">
        <f t="shared" si="88"/>
        <v>0</v>
      </c>
      <c r="U88" s="318">
        <f t="shared" si="88"/>
        <v>0</v>
      </c>
      <c r="V88" s="318">
        <f t="shared" si="88"/>
        <v>0</v>
      </c>
      <c r="W88" s="318">
        <f t="shared" si="88"/>
        <v>0</v>
      </c>
      <c r="X88" s="318">
        <f t="shared" si="88"/>
        <v>0</v>
      </c>
      <c r="Y88" s="318">
        <f t="shared" si="88"/>
        <v>0</v>
      </c>
      <c r="Z88" s="318">
        <f t="shared" si="88"/>
        <v>0</v>
      </c>
      <c r="AA88" s="318"/>
      <c r="AB88" s="318"/>
      <c r="AC88" s="318"/>
      <c r="AD88" s="318"/>
      <c r="AE88" s="318"/>
      <c r="AF88" s="318"/>
      <c r="AG88" s="318"/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  <c r="BE88" s="318"/>
      <c r="BF88" s="318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  <c r="BU88" s="318"/>
      <c r="BV88" s="318"/>
      <c r="BW88" s="318"/>
      <c r="BX88" s="318"/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318"/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318"/>
      <c r="CU88" s="318"/>
      <c r="CV88" s="318"/>
      <c r="CW88" s="318"/>
      <c r="CX88" s="318"/>
      <c r="CY88" s="318"/>
      <c r="CZ88" s="318"/>
      <c r="DA88" s="318"/>
      <c r="DB88" s="318"/>
      <c r="DC88" s="318">
        <f>DC77*DC85</f>
        <v>0</v>
      </c>
    </row>
    <row r="89" spans="2:107" ht="15" hidden="1" customHeight="1" x14ac:dyDescent="0.35">
      <c r="B89" s="299">
        <v>50</v>
      </c>
      <c r="C89" s="304" t="s">
        <v>128</v>
      </c>
      <c r="D89" s="304"/>
      <c r="E89" s="305" t="s">
        <v>71</v>
      </c>
      <c r="F89" s="317" t="s">
        <v>1067</v>
      </c>
      <c r="G89" s="319">
        <f>IF(OR(G38=0,G88=0),0,(G88-G38)/G38)</f>
        <v>0</v>
      </c>
      <c r="H89" s="320">
        <f t="shared" ref="H89:Z89" si="89">IF(OR(H42=0,H88=0),0,(H88-H42)/H42)</f>
        <v>0</v>
      </c>
      <c r="I89" s="320">
        <f t="shared" si="89"/>
        <v>0</v>
      </c>
      <c r="J89" s="320">
        <f t="shared" si="89"/>
        <v>0</v>
      </c>
      <c r="K89" s="320">
        <f t="shared" si="89"/>
        <v>0</v>
      </c>
      <c r="L89" s="320">
        <f t="shared" si="89"/>
        <v>0</v>
      </c>
      <c r="M89" s="320">
        <f t="shared" si="89"/>
        <v>0</v>
      </c>
      <c r="N89" s="320">
        <f t="shared" si="89"/>
        <v>0</v>
      </c>
      <c r="O89" s="320">
        <f t="shared" si="89"/>
        <v>0</v>
      </c>
      <c r="P89" s="320">
        <f t="shared" si="89"/>
        <v>0</v>
      </c>
      <c r="Q89" s="320">
        <f t="shared" si="89"/>
        <v>0</v>
      </c>
      <c r="R89" s="320">
        <f t="shared" si="89"/>
        <v>0</v>
      </c>
      <c r="S89" s="320">
        <f t="shared" si="89"/>
        <v>0</v>
      </c>
      <c r="T89" s="320">
        <f t="shared" si="89"/>
        <v>0</v>
      </c>
      <c r="U89" s="320">
        <f t="shared" si="89"/>
        <v>0</v>
      </c>
      <c r="V89" s="320">
        <f t="shared" si="89"/>
        <v>0</v>
      </c>
      <c r="W89" s="320">
        <f t="shared" si="89"/>
        <v>0</v>
      </c>
      <c r="X89" s="320">
        <f t="shared" si="89"/>
        <v>0</v>
      </c>
      <c r="Y89" s="320">
        <f t="shared" si="89"/>
        <v>0</v>
      </c>
      <c r="Z89" s="320">
        <f t="shared" si="89"/>
        <v>0</v>
      </c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  <c r="CF89" s="320"/>
      <c r="CG89" s="320"/>
      <c r="CH89" s="320"/>
      <c r="CI89" s="320"/>
      <c r="CJ89" s="320"/>
      <c r="CK89" s="32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/>
      <c r="DC89" s="320">
        <f>IF(OR(DC42=0,DC88=0),0,(DC88-DC42)/DC42)</f>
        <v>0</v>
      </c>
    </row>
    <row r="90" spans="2:107" ht="15" hidden="1" customHeight="1" x14ac:dyDescent="0.35"/>
    <row r="91" spans="2:107" ht="15" hidden="1" customHeight="1" x14ac:dyDescent="0.35">
      <c r="B91" s="774" t="s">
        <v>988</v>
      </c>
      <c r="C91" s="775"/>
      <c r="D91" s="775"/>
      <c r="E91" s="775"/>
      <c r="F91" s="775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  <c r="BY91" s="298"/>
      <c r="BZ91" s="298"/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</row>
    <row r="92" spans="2:107" s="110" customFormat="1" ht="15" hidden="1" customHeight="1" x14ac:dyDescent="0.35">
      <c r="B92" s="299"/>
      <c r="C92" s="300"/>
      <c r="D92" s="300"/>
      <c r="E92" s="300"/>
      <c r="F92" s="301"/>
      <c r="G92" s="302" t="s">
        <v>51</v>
      </c>
      <c r="H92" s="303" t="s">
        <v>711</v>
      </c>
      <c r="I92" s="303" t="s">
        <v>712</v>
      </c>
      <c r="J92" s="303" t="s">
        <v>713</v>
      </c>
      <c r="K92" s="303" t="s">
        <v>714</v>
      </c>
      <c r="L92" s="303" t="s">
        <v>715</v>
      </c>
      <c r="M92" s="303" t="s">
        <v>716</v>
      </c>
      <c r="N92" s="303" t="s">
        <v>717</v>
      </c>
      <c r="O92" s="303" t="s">
        <v>718</v>
      </c>
      <c r="P92" s="303" t="s">
        <v>719</v>
      </c>
      <c r="Q92" s="303" t="s">
        <v>720</v>
      </c>
      <c r="R92" s="303" t="s">
        <v>721</v>
      </c>
      <c r="S92" s="303" t="s">
        <v>722</v>
      </c>
      <c r="T92" s="303" t="s">
        <v>723</v>
      </c>
      <c r="U92" s="303" t="s">
        <v>724</v>
      </c>
      <c r="V92" s="303" t="s">
        <v>725</v>
      </c>
      <c r="W92" s="303" t="s">
        <v>726</v>
      </c>
      <c r="X92" s="303" t="s">
        <v>727</v>
      </c>
      <c r="Y92" s="303" t="s">
        <v>728</v>
      </c>
      <c r="Z92" s="303" t="s">
        <v>729</v>
      </c>
      <c r="AA92" s="303"/>
      <c r="AB92" s="303"/>
      <c r="AC92" s="303"/>
      <c r="AD92" s="303"/>
      <c r="AE92" s="303"/>
      <c r="AF92" s="303"/>
      <c r="AG92" s="303"/>
      <c r="AH92" s="303"/>
      <c r="AI92" s="303"/>
      <c r="AJ92" s="303"/>
      <c r="AK92" s="303"/>
      <c r="AL92" s="303"/>
      <c r="AM92" s="303"/>
      <c r="AN92" s="303"/>
      <c r="AO92" s="303"/>
      <c r="AP92" s="303"/>
      <c r="AQ92" s="303"/>
      <c r="AR92" s="303"/>
      <c r="AS92" s="303"/>
      <c r="AT92" s="303"/>
      <c r="AU92" s="303"/>
      <c r="AV92" s="303"/>
      <c r="AW92" s="303"/>
      <c r="AX92" s="303"/>
      <c r="AY92" s="303"/>
      <c r="AZ92" s="303"/>
      <c r="BA92" s="303"/>
      <c r="BB92" s="303"/>
      <c r="BC92" s="303"/>
      <c r="BD92" s="303"/>
      <c r="BE92" s="303"/>
      <c r="BF92" s="303"/>
      <c r="BG92" s="303"/>
      <c r="BH92" s="303"/>
      <c r="BI92" s="303"/>
      <c r="BJ92" s="303"/>
      <c r="BK92" s="303"/>
      <c r="BL92" s="303"/>
      <c r="BM92" s="303"/>
      <c r="BN92" s="303"/>
      <c r="BO92" s="303"/>
      <c r="BP92" s="303"/>
      <c r="BQ92" s="303"/>
      <c r="BR92" s="303"/>
      <c r="BS92" s="303"/>
      <c r="BT92" s="303"/>
      <c r="BU92" s="303"/>
      <c r="BV92" s="303"/>
      <c r="BW92" s="303"/>
      <c r="BX92" s="303"/>
      <c r="BY92" s="303"/>
      <c r="BZ92" s="303"/>
      <c r="CA92" s="303"/>
      <c r="CB92" s="303"/>
      <c r="CC92" s="303"/>
      <c r="CD92" s="303"/>
      <c r="CE92" s="303"/>
      <c r="CF92" s="303"/>
      <c r="CG92" s="303"/>
      <c r="CH92" s="303"/>
      <c r="CI92" s="303"/>
      <c r="CJ92" s="303"/>
      <c r="CK92" s="303"/>
      <c r="CL92" s="303"/>
      <c r="CM92" s="303"/>
      <c r="CN92" s="303"/>
      <c r="CO92" s="303"/>
      <c r="CP92" s="303"/>
      <c r="CQ92" s="303"/>
      <c r="CR92" s="303"/>
      <c r="CS92" s="303"/>
      <c r="CT92" s="303"/>
      <c r="CU92" s="303"/>
      <c r="CV92" s="303"/>
      <c r="CW92" s="303"/>
      <c r="CX92" s="303"/>
      <c r="CY92" s="303"/>
      <c r="CZ92" s="303"/>
      <c r="DA92" s="303"/>
      <c r="DB92" s="303"/>
      <c r="DC92" s="303" t="s">
        <v>730</v>
      </c>
    </row>
    <row r="93" spans="2:107" ht="15" hidden="1" customHeight="1" x14ac:dyDescent="0.35">
      <c r="B93" s="299">
        <v>51</v>
      </c>
      <c r="C93" s="321" t="s">
        <v>70</v>
      </c>
      <c r="D93" s="321"/>
      <c r="E93" s="322" t="s">
        <v>5</v>
      </c>
      <c r="F93" s="317" t="s">
        <v>887</v>
      </c>
      <c r="G93" s="311">
        <f>SUM(H93:DC93)</f>
        <v>0</v>
      </c>
      <c r="H93" s="312">
        <f t="shared" ref="H93:Z93" si="90">H69-H88</f>
        <v>0</v>
      </c>
      <c r="I93" s="312">
        <f t="shared" si="90"/>
        <v>0</v>
      </c>
      <c r="J93" s="312">
        <f t="shared" si="90"/>
        <v>0</v>
      </c>
      <c r="K93" s="312">
        <f t="shared" si="90"/>
        <v>0</v>
      </c>
      <c r="L93" s="312">
        <f t="shared" si="90"/>
        <v>0</v>
      </c>
      <c r="M93" s="312">
        <f t="shared" si="90"/>
        <v>0</v>
      </c>
      <c r="N93" s="312">
        <f t="shared" si="90"/>
        <v>0</v>
      </c>
      <c r="O93" s="312">
        <f t="shared" si="90"/>
        <v>0</v>
      </c>
      <c r="P93" s="312">
        <f t="shared" si="90"/>
        <v>0</v>
      </c>
      <c r="Q93" s="312">
        <f t="shared" si="90"/>
        <v>0</v>
      </c>
      <c r="R93" s="312">
        <f t="shared" si="90"/>
        <v>0</v>
      </c>
      <c r="S93" s="312">
        <f t="shared" si="90"/>
        <v>0</v>
      </c>
      <c r="T93" s="312">
        <f t="shared" si="90"/>
        <v>0</v>
      </c>
      <c r="U93" s="312">
        <f t="shared" si="90"/>
        <v>0</v>
      </c>
      <c r="V93" s="312">
        <f t="shared" si="90"/>
        <v>0</v>
      </c>
      <c r="W93" s="312">
        <f t="shared" si="90"/>
        <v>0</v>
      </c>
      <c r="X93" s="312">
        <f t="shared" si="90"/>
        <v>0</v>
      </c>
      <c r="Y93" s="312">
        <f t="shared" si="90"/>
        <v>0</v>
      </c>
      <c r="Z93" s="312">
        <f t="shared" si="90"/>
        <v>0</v>
      </c>
      <c r="AA93" s="312"/>
      <c r="AB93" s="312"/>
      <c r="AC93" s="312"/>
      <c r="AD93" s="312"/>
      <c r="AE93" s="312"/>
      <c r="AF93" s="312"/>
      <c r="AG93" s="312"/>
      <c r="AH93" s="312"/>
      <c r="AI93" s="312"/>
      <c r="AJ93" s="312"/>
      <c r="AK93" s="312"/>
      <c r="AL93" s="312"/>
      <c r="AM93" s="312"/>
      <c r="AN93" s="312"/>
      <c r="AO93" s="312"/>
      <c r="AP93" s="312"/>
      <c r="AQ93" s="312"/>
      <c r="AR93" s="312"/>
      <c r="AS93" s="312"/>
      <c r="AT93" s="312"/>
      <c r="AU93" s="312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2"/>
      <c r="BI93" s="312"/>
      <c r="BJ93" s="312"/>
      <c r="BK93" s="312"/>
      <c r="BL93" s="312"/>
      <c r="BM93" s="312"/>
      <c r="BN93" s="312"/>
      <c r="BO93" s="312"/>
      <c r="BP93" s="312"/>
      <c r="BQ93" s="312"/>
      <c r="BR93" s="312"/>
      <c r="BS93" s="312"/>
      <c r="BT93" s="312"/>
      <c r="BU93" s="312"/>
      <c r="BV93" s="312"/>
      <c r="BW93" s="312"/>
      <c r="BX93" s="312"/>
      <c r="BY93" s="312"/>
      <c r="BZ93" s="312"/>
      <c r="CA93" s="312"/>
      <c r="CB93" s="312"/>
      <c r="CC93" s="312"/>
      <c r="CD93" s="312"/>
      <c r="CE93" s="312"/>
      <c r="CF93" s="312"/>
      <c r="CG93" s="312"/>
      <c r="CH93" s="312"/>
      <c r="CI93" s="312"/>
      <c r="CJ93" s="312"/>
      <c r="CK93" s="312"/>
      <c r="CL93" s="312"/>
      <c r="CM93" s="312"/>
      <c r="CN93" s="312"/>
      <c r="CO93" s="312"/>
      <c r="CP93" s="312"/>
      <c r="CQ93" s="312"/>
      <c r="CR93" s="312"/>
      <c r="CS93" s="312"/>
      <c r="CT93" s="312"/>
      <c r="CU93" s="312"/>
      <c r="CV93" s="312"/>
      <c r="CW93" s="312"/>
      <c r="CX93" s="312"/>
      <c r="CY93" s="312"/>
      <c r="CZ93" s="312"/>
      <c r="DA93" s="312"/>
      <c r="DB93" s="312"/>
      <c r="DC93" s="312">
        <f>DC69-DC88</f>
        <v>0</v>
      </c>
    </row>
    <row r="94" spans="2:107" ht="15" hidden="1" customHeight="1" x14ac:dyDescent="0.35">
      <c r="B94" s="299">
        <v>52</v>
      </c>
      <c r="C94" s="323" t="s">
        <v>124</v>
      </c>
      <c r="D94" s="324">
        <f>D43</f>
        <v>1835.19</v>
      </c>
      <c r="E94" s="316" t="s">
        <v>71</v>
      </c>
      <c r="F94" s="317" t="s">
        <v>888</v>
      </c>
      <c r="G94" s="319">
        <f t="shared" ref="G94:Z94" si="91">IF(G69=0,0,G93/G69)</f>
        <v>0</v>
      </c>
      <c r="H94" s="320">
        <f t="shared" si="91"/>
        <v>0</v>
      </c>
      <c r="I94" s="320">
        <f t="shared" si="91"/>
        <v>0</v>
      </c>
      <c r="J94" s="320">
        <f t="shared" si="91"/>
        <v>0</v>
      </c>
      <c r="K94" s="320">
        <f t="shared" si="91"/>
        <v>0</v>
      </c>
      <c r="L94" s="320">
        <f t="shared" si="91"/>
        <v>0</v>
      </c>
      <c r="M94" s="320">
        <f t="shared" si="91"/>
        <v>0</v>
      </c>
      <c r="N94" s="320">
        <f t="shared" si="91"/>
        <v>0</v>
      </c>
      <c r="O94" s="320">
        <f t="shared" si="91"/>
        <v>0</v>
      </c>
      <c r="P94" s="320">
        <f t="shared" si="91"/>
        <v>0</v>
      </c>
      <c r="Q94" s="320">
        <f t="shared" si="91"/>
        <v>0</v>
      </c>
      <c r="R94" s="320">
        <f t="shared" si="91"/>
        <v>0</v>
      </c>
      <c r="S94" s="320">
        <f t="shared" si="91"/>
        <v>0</v>
      </c>
      <c r="T94" s="320">
        <f t="shared" si="91"/>
        <v>0</v>
      </c>
      <c r="U94" s="320">
        <f t="shared" si="91"/>
        <v>0</v>
      </c>
      <c r="V94" s="320">
        <f t="shared" si="91"/>
        <v>0</v>
      </c>
      <c r="W94" s="320">
        <f t="shared" si="91"/>
        <v>0</v>
      </c>
      <c r="X94" s="320">
        <f t="shared" si="91"/>
        <v>0</v>
      </c>
      <c r="Y94" s="320">
        <f t="shared" si="91"/>
        <v>0</v>
      </c>
      <c r="Z94" s="320">
        <f t="shared" si="91"/>
        <v>0</v>
      </c>
      <c r="AA94" s="320"/>
      <c r="AB94" s="320"/>
      <c r="AC94" s="320"/>
      <c r="AD94" s="320"/>
      <c r="AE94" s="320"/>
      <c r="AF94" s="320"/>
      <c r="AG94" s="320"/>
      <c r="AH94" s="320"/>
      <c r="AI94" s="320"/>
      <c r="AJ94" s="320"/>
      <c r="AK94" s="320"/>
      <c r="AL94" s="320"/>
      <c r="AM94" s="320"/>
      <c r="AN94" s="320"/>
      <c r="AO94" s="320"/>
      <c r="AP94" s="320"/>
      <c r="AQ94" s="320"/>
      <c r="AR94" s="320"/>
      <c r="AS94" s="320"/>
      <c r="AT94" s="320"/>
      <c r="AU94" s="320"/>
      <c r="AV94" s="320"/>
      <c r="AW94" s="320"/>
      <c r="AX94" s="320"/>
      <c r="AY94" s="320"/>
      <c r="AZ94" s="320"/>
      <c r="BA94" s="320"/>
      <c r="BB94" s="320"/>
      <c r="BC94" s="320"/>
      <c r="BD94" s="320"/>
      <c r="BE94" s="320"/>
      <c r="BF94" s="320"/>
      <c r="BG94" s="320"/>
      <c r="BH94" s="320"/>
      <c r="BI94" s="320"/>
      <c r="BJ94" s="320"/>
      <c r="BK94" s="320"/>
      <c r="BL94" s="320"/>
      <c r="BM94" s="320"/>
      <c r="BN94" s="320"/>
      <c r="BO94" s="320"/>
      <c r="BP94" s="320"/>
      <c r="BQ94" s="320"/>
      <c r="BR94" s="320"/>
      <c r="BS94" s="320"/>
      <c r="BT94" s="320"/>
      <c r="BU94" s="320"/>
      <c r="BV94" s="320"/>
      <c r="BW94" s="320"/>
      <c r="BX94" s="320"/>
      <c r="BY94" s="320"/>
      <c r="BZ94" s="320"/>
      <c r="CA94" s="320"/>
      <c r="CB94" s="320"/>
      <c r="CC94" s="320"/>
      <c r="CD94" s="320"/>
      <c r="CE94" s="320"/>
      <c r="CF94" s="320"/>
      <c r="CG94" s="320"/>
      <c r="CH94" s="320"/>
      <c r="CI94" s="320"/>
      <c r="CJ94" s="320"/>
      <c r="CK94" s="320"/>
      <c r="CL94" s="320"/>
      <c r="CM94" s="320"/>
      <c r="CN94" s="320"/>
      <c r="CO94" s="320"/>
      <c r="CP94" s="320"/>
      <c r="CQ94" s="320"/>
      <c r="CR94" s="320"/>
      <c r="CS94" s="320"/>
      <c r="CT94" s="320"/>
      <c r="CU94" s="320"/>
      <c r="CV94" s="320"/>
      <c r="CW94" s="320"/>
      <c r="CX94" s="320"/>
      <c r="CY94" s="320"/>
      <c r="CZ94" s="320"/>
      <c r="DA94" s="320"/>
      <c r="DB94" s="320"/>
      <c r="DC94" s="320">
        <f>IF(DC69=0,0,DC93/DC69)</f>
        <v>0</v>
      </c>
    </row>
    <row r="95" spans="2:107" ht="15" hidden="1" customHeight="1" x14ac:dyDescent="0.35">
      <c r="B95" s="299">
        <v>53</v>
      </c>
      <c r="C95" s="321" t="s">
        <v>72</v>
      </c>
      <c r="D95" s="321"/>
      <c r="E95" s="322" t="s">
        <v>4</v>
      </c>
      <c r="F95" s="317" t="s">
        <v>889</v>
      </c>
      <c r="G95" s="311">
        <f>SUM(H95:DC95)</f>
        <v>0</v>
      </c>
      <c r="H95" s="312">
        <f t="shared" ref="H95:Z95" si="92">H67-H86</f>
        <v>0</v>
      </c>
      <c r="I95" s="312">
        <f t="shared" si="92"/>
        <v>0</v>
      </c>
      <c r="J95" s="312">
        <f t="shared" si="92"/>
        <v>0</v>
      </c>
      <c r="K95" s="312">
        <f t="shared" si="92"/>
        <v>0</v>
      </c>
      <c r="L95" s="312">
        <f t="shared" si="92"/>
        <v>0</v>
      </c>
      <c r="M95" s="312">
        <f t="shared" si="92"/>
        <v>0</v>
      </c>
      <c r="N95" s="312">
        <f t="shared" si="92"/>
        <v>0</v>
      </c>
      <c r="O95" s="312">
        <f t="shared" si="92"/>
        <v>0</v>
      </c>
      <c r="P95" s="312">
        <f t="shared" si="92"/>
        <v>0</v>
      </c>
      <c r="Q95" s="312">
        <f t="shared" si="92"/>
        <v>0</v>
      </c>
      <c r="R95" s="312">
        <f t="shared" si="92"/>
        <v>0</v>
      </c>
      <c r="S95" s="312">
        <f t="shared" si="92"/>
        <v>0</v>
      </c>
      <c r="T95" s="312">
        <f t="shared" si="92"/>
        <v>0</v>
      </c>
      <c r="U95" s="312">
        <f t="shared" si="92"/>
        <v>0</v>
      </c>
      <c r="V95" s="312">
        <f t="shared" si="92"/>
        <v>0</v>
      </c>
      <c r="W95" s="312">
        <f t="shared" si="92"/>
        <v>0</v>
      </c>
      <c r="X95" s="312">
        <f t="shared" si="92"/>
        <v>0</v>
      </c>
      <c r="Y95" s="312">
        <f t="shared" si="92"/>
        <v>0</v>
      </c>
      <c r="Z95" s="312">
        <f t="shared" si="92"/>
        <v>0</v>
      </c>
      <c r="AA95" s="312"/>
      <c r="AB95" s="312"/>
      <c r="AC95" s="312"/>
      <c r="AD95" s="312"/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2"/>
      <c r="AX95" s="312"/>
      <c r="AY95" s="312"/>
      <c r="AZ95" s="312"/>
      <c r="BA95" s="312"/>
      <c r="BB95" s="312"/>
      <c r="BC95" s="312"/>
      <c r="BD95" s="312"/>
      <c r="BE95" s="312"/>
      <c r="BF95" s="312"/>
      <c r="BG95" s="312"/>
      <c r="BH95" s="312"/>
      <c r="BI95" s="312"/>
      <c r="BJ95" s="312"/>
      <c r="BK95" s="312"/>
      <c r="BL95" s="312"/>
      <c r="BM95" s="312"/>
      <c r="BN95" s="312"/>
      <c r="BO95" s="312"/>
      <c r="BP95" s="312"/>
      <c r="BQ95" s="312"/>
      <c r="BR95" s="312"/>
      <c r="BS95" s="312"/>
      <c r="BT95" s="312"/>
      <c r="BU95" s="312"/>
      <c r="BV95" s="312"/>
      <c r="BW95" s="312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2"/>
      <c r="CW95" s="312"/>
      <c r="CX95" s="312"/>
      <c r="CY95" s="312"/>
      <c r="CZ95" s="312"/>
      <c r="DA95" s="312"/>
      <c r="DB95" s="312"/>
      <c r="DC95" s="312">
        <f>DC67-DC86</f>
        <v>0</v>
      </c>
    </row>
    <row r="96" spans="2:107" ht="15" hidden="1" customHeight="1" x14ac:dyDescent="0.35">
      <c r="B96" s="299">
        <v>54</v>
      </c>
      <c r="C96" s="323" t="s">
        <v>123</v>
      </c>
      <c r="D96" s="324">
        <f>D45</f>
        <v>659.31</v>
      </c>
      <c r="E96" s="316" t="s">
        <v>71</v>
      </c>
      <c r="F96" s="317" t="s">
        <v>890</v>
      </c>
      <c r="G96" s="325">
        <f t="shared" ref="G96:Z96" si="93">IF(G67=0,0,G95/G67)</f>
        <v>0</v>
      </c>
      <c r="H96" s="320">
        <f t="shared" si="93"/>
        <v>0</v>
      </c>
      <c r="I96" s="320">
        <f t="shared" si="93"/>
        <v>0</v>
      </c>
      <c r="J96" s="320">
        <f t="shared" si="93"/>
        <v>0</v>
      </c>
      <c r="K96" s="320">
        <f t="shared" si="93"/>
        <v>0</v>
      </c>
      <c r="L96" s="320">
        <f t="shared" si="93"/>
        <v>0</v>
      </c>
      <c r="M96" s="320">
        <f t="shared" si="93"/>
        <v>0</v>
      </c>
      <c r="N96" s="320">
        <f t="shared" si="93"/>
        <v>0</v>
      </c>
      <c r="O96" s="320">
        <f t="shared" si="93"/>
        <v>0</v>
      </c>
      <c r="P96" s="320">
        <f t="shared" si="93"/>
        <v>0</v>
      </c>
      <c r="Q96" s="320">
        <f t="shared" si="93"/>
        <v>0</v>
      </c>
      <c r="R96" s="320">
        <f t="shared" si="93"/>
        <v>0</v>
      </c>
      <c r="S96" s="320">
        <f t="shared" si="93"/>
        <v>0</v>
      </c>
      <c r="T96" s="320">
        <f t="shared" si="93"/>
        <v>0</v>
      </c>
      <c r="U96" s="320">
        <f t="shared" si="93"/>
        <v>0</v>
      </c>
      <c r="V96" s="320">
        <f t="shared" si="93"/>
        <v>0</v>
      </c>
      <c r="W96" s="320">
        <f t="shared" si="93"/>
        <v>0</v>
      </c>
      <c r="X96" s="320">
        <f t="shared" si="93"/>
        <v>0</v>
      </c>
      <c r="Y96" s="320">
        <f t="shared" si="93"/>
        <v>0</v>
      </c>
      <c r="Z96" s="320">
        <f t="shared" si="93"/>
        <v>0</v>
      </c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  <c r="CF96" s="320"/>
      <c r="CG96" s="320"/>
      <c r="CH96" s="320"/>
      <c r="CI96" s="320"/>
      <c r="CJ96" s="320"/>
      <c r="CK96" s="320"/>
      <c r="CL96" s="320"/>
      <c r="CM96" s="320"/>
      <c r="CN96" s="320"/>
      <c r="CO96" s="320"/>
      <c r="CP96" s="320"/>
      <c r="CQ96" s="320"/>
      <c r="CR96" s="320"/>
      <c r="CS96" s="320"/>
      <c r="CT96" s="320"/>
      <c r="CU96" s="320"/>
      <c r="CV96" s="320"/>
      <c r="CW96" s="320"/>
      <c r="CX96" s="320"/>
      <c r="CY96" s="320"/>
      <c r="CZ96" s="320"/>
      <c r="DA96" s="320"/>
      <c r="DB96" s="320"/>
      <c r="DC96" s="320">
        <f>IF(DC67=0,0,DC95/DC67)</f>
        <v>0</v>
      </c>
    </row>
    <row r="97" spans="2:107" ht="15" hidden="1" customHeight="1" x14ac:dyDescent="0.35">
      <c r="B97" s="326"/>
      <c r="C97" s="327" t="s">
        <v>950</v>
      </c>
      <c r="D97" s="327"/>
      <c r="E97" s="328" t="s">
        <v>125</v>
      </c>
      <c r="F97" s="329" t="s">
        <v>948</v>
      </c>
      <c r="G97" s="330">
        <f>SUM(H97:DC97)</f>
        <v>0</v>
      </c>
      <c r="H97" s="331">
        <f t="shared" ref="H97:Z97" si="94">H93*$D$94+H95*$D$96</f>
        <v>0</v>
      </c>
      <c r="I97" s="331">
        <f t="shared" si="94"/>
        <v>0</v>
      </c>
      <c r="J97" s="331">
        <f t="shared" si="94"/>
        <v>0</v>
      </c>
      <c r="K97" s="331">
        <f t="shared" si="94"/>
        <v>0</v>
      </c>
      <c r="L97" s="331">
        <f t="shared" si="94"/>
        <v>0</v>
      </c>
      <c r="M97" s="331">
        <f t="shared" si="94"/>
        <v>0</v>
      </c>
      <c r="N97" s="331">
        <f t="shared" si="94"/>
        <v>0</v>
      </c>
      <c r="O97" s="331">
        <f t="shared" si="94"/>
        <v>0</v>
      </c>
      <c r="P97" s="331">
        <f t="shared" si="94"/>
        <v>0</v>
      </c>
      <c r="Q97" s="331">
        <f t="shared" si="94"/>
        <v>0</v>
      </c>
      <c r="R97" s="331">
        <f t="shared" si="94"/>
        <v>0</v>
      </c>
      <c r="S97" s="331">
        <f t="shared" si="94"/>
        <v>0</v>
      </c>
      <c r="T97" s="331">
        <f t="shared" si="94"/>
        <v>0</v>
      </c>
      <c r="U97" s="331">
        <f t="shared" si="94"/>
        <v>0</v>
      </c>
      <c r="V97" s="331">
        <f t="shared" si="94"/>
        <v>0</v>
      </c>
      <c r="W97" s="331">
        <f t="shared" si="94"/>
        <v>0</v>
      </c>
      <c r="X97" s="331">
        <f t="shared" si="94"/>
        <v>0</v>
      </c>
      <c r="Y97" s="331">
        <f t="shared" si="94"/>
        <v>0</v>
      </c>
      <c r="Z97" s="331">
        <f t="shared" si="94"/>
        <v>0</v>
      </c>
      <c r="AA97" s="331"/>
      <c r="AB97" s="331"/>
      <c r="AC97" s="331"/>
      <c r="AD97" s="331"/>
      <c r="AE97" s="331"/>
      <c r="AF97" s="331"/>
      <c r="AG97" s="331"/>
      <c r="AH97" s="331"/>
      <c r="AI97" s="331"/>
      <c r="AJ97" s="331"/>
      <c r="AK97" s="331"/>
      <c r="AL97" s="331"/>
      <c r="AM97" s="331"/>
      <c r="AN97" s="331"/>
      <c r="AO97" s="331"/>
      <c r="AP97" s="331"/>
      <c r="AQ97" s="331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  <c r="CP97" s="331"/>
      <c r="CQ97" s="331"/>
      <c r="CR97" s="331"/>
      <c r="CS97" s="331"/>
      <c r="CT97" s="331"/>
      <c r="CU97" s="331"/>
      <c r="CV97" s="331"/>
      <c r="CW97" s="331"/>
      <c r="CX97" s="331"/>
      <c r="CY97" s="331"/>
      <c r="CZ97" s="331"/>
      <c r="DA97" s="331"/>
      <c r="DB97" s="331"/>
      <c r="DC97" s="331">
        <f>DC93*$D$94+DC95*$D$96</f>
        <v>0</v>
      </c>
    </row>
    <row r="98" spans="2:107" ht="15" hidden="1" customHeight="1" x14ac:dyDescent="0.35">
      <c r="H98" s="332"/>
      <c r="I98" s="332"/>
    </row>
    <row r="99" spans="2:107" ht="15" hidden="1" customHeight="1" x14ac:dyDescent="0.45">
      <c r="E99" s="247" t="s">
        <v>1243</v>
      </c>
      <c r="F99" s="248"/>
      <c r="G99" s="249">
        <f>RCB!$G$32</f>
        <v>0</v>
      </c>
      <c r="H99" s="332"/>
      <c r="I99" s="247" t="s">
        <v>1244</v>
      </c>
      <c r="J99" s="248"/>
      <c r="K99" s="249">
        <f>RCB!$J$32</f>
        <v>0</v>
      </c>
    </row>
    <row r="100" spans="2:107" ht="15" hidden="1" customHeight="1" x14ac:dyDescent="0.45">
      <c r="E100" s="247" t="s">
        <v>1231</v>
      </c>
      <c r="F100" s="248"/>
      <c r="G100" s="249">
        <f>RCB!$H$29</f>
        <v>0</v>
      </c>
      <c r="H100" s="332"/>
      <c r="I100" s="247" t="s">
        <v>1230</v>
      </c>
      <c r="J100" s="248"/>
      <c r="K100" s="249">
        <f>RCB!$K$29</f>
        <v>0</v>
      </c>
    </row>
    <row r="101" spans="2:107" ht="15" hidden="1" customHeight="1" x14ac:dyDescent="0.35">
      <c r="H101" s="332"/>
      <c r="I101" s="332"/>
    </row>
  </sheetData>
  <sheetProtection algorithmName="SHA-512" hashValue="K7aEcQ8Lbb8tFeWjDMJnIIf7rDnWQBb6njHT6pRcu4mCpzgW7lji5qAEYRt8/q//tNna/+zgZUf9X2z2CSnwMA==" saltValue="lpWn7fONlNJJ6hOE+VhhqA==" spinCount="100000" sheet="1" objects="1" scenarios="1"/>
  <mergeCells count="20">
    <mergeCell ref="B84:B85"/>
    <mergeCell ref="B91:F91"/>
    <mergeCell ref="B76:B77"/>
    <mergeCell ref="B78:B80"/>
    <mergeCell ref="B7:B8"/>
    <mergeCell ref="B26:B27"/>
    <mergeCell ref="B57:B58"/>
    <mergeCell ref="B59:B61"/>
    <mergeCell ref="B72:F72"/>
    <mergeCell ref="B81:B83"/>
    <mergeCell ref="B65:B66"/>
    <mergeCell ref="B32:B36"/>
    <mergeCell ref="B40:F40"/>
    <mergeCell ref="B53:F53"/>
    <mergeCell ref="B62:B64"/>
    <mergeCell ref="B2:F2"/>
    <mergeCell ref="B10:B12"/>
    <mergeCell ref="B13:B17"/>
    <mergeCell ref="B21:F21"/>
    <mergeCell ref="B29:B31"/>
  </mergeCells>
  <phoneticPr fontId="28" type="noConversion"/>
  <conditionalFormatting sqref="G5:G19 G24:G38 G55:G70 G74:G89 G93:G97">
    <cfRule type="expression" dxfId="43" priority="14">
      <formula>G5="ERRO"</formula>
    </cfRule>
  </conditionalFormatting>
  <conditionalFormatting sqref="G42:G48">
    <cfRule type="expression" dxfId="42" priority="1">
      <formula>G42="ERRO"</formula>
    </cfRule>
  </conditionalFormatting>
  <conditionalFormatting sqref="G50:G51">
    <cfRule type="expression" dxfId="41" priority="5">
      <formula>AND(G50&lt;=#REF!,G50&gt;0)</formula>
    </cfRule>
    <cfRule type="expression" dxfId="40" priority="6">
      <formula>OR(G50&gt;#REF!,G50&lt;0)</formula>
    </cfRule>
  </conditionalFormatting>
  <conditionalFormatting sqref="G99:G100">
    <cfRule type="expression" dxfId="39" priority="3">
      <formula>AND(G99&lt;=#REF!,G99&gt;0)</formula>
    </cfRule>
    <cfRule type="expression" dxfId="38" priority="4">
      <formula>OR(G99&gt;#REF!,G99&lt;0)</formula>
    </cfRule>
  </conditionalFormatting>
  <conditionalFormatting sqref="H7:DC7 H26:DC26 H36:DC36 H66:DC66 H85:DC85">
    <cfRule type="expression" dxfId="37" priority="7">
      <formula>OR(H7&gt;1,H7&lt;0)</formula>
    </cfRule>
  </conditionalFormatting>
  <conditionalFormatting sqref="H10:DC11 H62:DC63 H81:DC82">
    <cfRule type="expression" dxfId="36" priority="12">
      <formula>OR(H10&gt;365,H10&lt;0)</formula>
    </cfRule>
  </conditionalFormatting>
  <conditionalFormatting sqref="H12:DC12 H31:DC31 H64:DC64 H83:DC83">
    <cfRule type="expression" dxfId="35" priority="8">
      <formula>OR(H12&gt;8760,H12&lt;0)</formula>
    </cfRule>
  </conditionalFormatting>
  <conditionalFormatting sqref="H13:DC14">
    <cfRule type="expression" dxfId="34" priority="10">
      <formula>OR(H13&gt;22,H13&lt;0)</formula>
    </cfRule>
  </conditionalFormatting>
  <conditionalFormatting sqref="H15:DC15">
    <cfRule type="expression" dxfId="33" priority="9">
      <formula>OR(H15&gt;12,H15&lt;0)</formula>
    </cfRule>
  </conditionalFormatting>
  <conditionalFormatting sqref="H29:DC30">
    <cfRule type="expression" dxfId="32" priority="13">
      <formula>OR(H29&gt;365,H29&lt;0)</formula>
    </cfRule>
  </conditionalFormatting>
  <conditionalFormatting sqref="H32:DC34">
    <cfRule type="expression" dxfId="31" priority="11">
      <formula>OR(H32&gt;22,H32&lt;0)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DC1:IV1 A8:F8 A44 A43 E43:F43 A49:F93 A45 E45:F45 A95:F95 A94:C94 E94:F94 A96:C96 E96:F96 DC49:IV65536 A46:F46 I13:Z15 H24:Z28 I9:Z11 H12:Z12 H35:Z46 H49:Z96 H7:Z8 A97:Z65536 DD24:IV46 DD2:IV3 A1:Z3 C5:Z6 A5:A7 C7:F7 A11:F12 A9:A10 C9:F10 A14:F17 A13 C13:F13 A20:F22 A18:A19 C18:F19 A27:F27 A24:A26 C24:F26 A30:F41 A28:A29 C28:F29 DD5:IV22 H16:Z22 A42 C42:F42 C43 C44:F44 C45 H29:DC30 H32:DC34" unlockedFormula="1"/>
    <ignoredError sqref="G49:G96 G24:G41 G43 G45 G7:G22 H31:Z31" formula="1" unlockedFormula="1"/>
    <ignoredError sqref="AA31:BU31 BV31:DC31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04BFFFF-B1D6-4CD4-8E34-0CD188170578}">
          <x14:formula1>
            <xm:f>'AUX1'!$A$2:$A$21</xm:f>
          </x14:formula1>
          <xm:sqref>H4:AA4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8"/>
  <dimension ref="B2:Z211"/>
  <sheetViews>
    <sheetView zoomScale="90" zoomScaleNormal="90" workbookViewId="0">
      <selection activeCell="X108" sqref="X108"/>
    </sheetView>
  </sheetViews>
  <sheetFormatPr defaultColWidth="9.1796875" defaultRowHeight="15" customHeight="1" outlineLevelRow="1" x14ac:dyDescent="0.35"/>
  <cols>
    <col min="1" max="1" width="3.7265625" style="53" customWidth="1"/>
    <col min="2" max="2" width="4.453125" style="53" bestFit="1" customWidth="1"/>
    <col min="3" max="7" width="10.7265625" style="53" customWidth="1"/>
    <col min="8" max="9" width="11.453125" style="53" bestFit="1" customWidth="1"/>
    <col min="10" max="11" width="18.81640625" style="53" bestFit="1" customWidth="1"/>
    <col min="12" max="12" width="20.26953125" style="53" customWidth="1"/>
    <col min="13" max="13" width="18" style="53" bestFit="1" customWidth="1"/>
    <col min="14" max="14" width="18.81640625" style="53" bestFit="1" customWidth="1"/>
    <col min="15" max="15" width="3.7265625" style="53" customWidth="1"/>
    <col min="16" max="16" width="12.54296875" style="53" bestFit="1" customWidth="1"/>
    <col min="17" max="17" width="10.7265625" style="53" customWidth="1"/>
    <col min="18" max="18" width="7.1796875" style="53" bestFit="1" customWidth="1"/>
    <col min="19" max="19" width="10.7265625" style="53" customWidth="1"/>
    <col min="20" max="20" width="14.453125" style="53" bestFit="1" customWidth="1"/>
    <col min="21" max="21" width="10.7265625" style="53" customWidth="1"/>
    <col min="22" max="22" width="8.453125" style="53" bestFit="1" customWidth="1"/>
    <col min="23" max="23" width="10.1796875" style="53" bestFit="1" customWidth="1"/>
    <col min="24" max="25" width="17.7265625" style="53" bestFit="1" customWidth="1"/>
    <col min="26" max="16384" width="9.1796875" style="53"/>
  </cols>
  <sheetData>
    <row r="2" spans="2:26" ht="15" customHeight="1" x14ac:dyDescent="0.35">
      <c r="B2" s="766" t="s">
        <v>931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8"/>
      <c r="P2" s="663" t="str">
        <f>B2</f>
        <v>OUTROS - EX ANTE</v>
      </c>
      <c r="Q2" s="663"/>
      <c r="R2" s="663"/>
      <c r="S2" s="663"/>
      <c r="T2" s="663"/>
      <c r="U2" s="663"/>
      <c r="V2" s="663"/>
      <c r="W2" s="663"/>
      <c r="X2" s="663"/>
      <c r="Y2" s="663"/>
    </row>
    <row r="3" spans="2:26" ht="15" customHeight="1" x14ac:dyDescent="0.35">
      <c r="B3" s="766" t="s">
        <v>896</v>
      </c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8"/>
      <c r="P3" s="663" t="s">
        <v>897</v>
      </c>
      <c r="Q3" s="663"/>
      <c r="R3" s="663"/>
      <c r="S3" s="663"/>
      <c r="T3" s="663"/>
      <c r="U3" s="663"/>
      <c r="V3" s="663"/>
      <c r="W3" s="663"/>
      <c r="X3" s="663"/>
      <c r="Y3" s="663"/>
    </row>
    <row r="4" spans="2:26" ht="15" customHeight="1" x14ac:dyDescent="0.35">
      <c r="B4" s="858" t="s">
        <v>538</v>
      </c>
      <c r="C4" s="859"/>
      <c r="D4" s="859"/>
      <c r="E4" s="859"/>
      <c r="F4" s="859"/>
      <c r="G4" s="859"/>
      <c r="H4" s="859"/>
      <c r="I4" s="859"/>
      <c r="J4" s="859"/>
      <c r="K4" s="807" t="s">
        <v>529</v>
      </c>
      <c r="L4" s="807"/>
      <c r="M4" s="807"/>
      <c r="N4" s="807"/>
      <c r="P4" s="858" t="s">
        <v>1210</v>
      </c>
      <c r="Q4" s="859"/>
      <c r="R4" s="859"/>
      <c r="S4" s="859"/>
      <c r="T4" s="859"/>
      <c r="U4" s="859"/>
      <c r="V4" s="859"/>
      <c r="W4" s="859"/>
      <c r="X4" s="881"/>
      <c r="Y4" s="196" t="s">
        <v>581</v>
      </c>
    </row>
    <row r="5" spans="2:26" ht="15" customHeight="1" x14ac:dyDescent="0.35">
      <c r="B5" s="879" t="s">
        <v>518</v>
      </c>
      <c r="C5" s="879"/>
      <c r="D5" s="879"/>
      <c r="E5" s="880"/>
      <c r="F5" s="880"/>
      <c r="G5" s="880"/>
      <c r="H5" s="197" t="s">
        <v>541</v>
      </c>
      <c r="I5" s="197" t="s">
        <v>55</v>
      </c>
      <c r="J5" s="197" t="s">
        <v>540</v>
      </c>
      <c r="K5" s="198" t="s">
        <v>1206</v>
      </c>
      <c r="L5" s="162" t="s">
        <v>1854</v>
      </c>
      <c r="M5" s="162" t="s">
        <v>1855</v>
      </c>
      <c r="N5" s="163" t="s">
        <v>539</v>
      </c>
      <c r="P5" s="879" t="str">
        <f>B5</f>
        <v>Materiais e equipamentos</v>
      </c>
      <c r="Q5" s="879"/>
      <c r="R5" s="879"/>
      <c r="S5" s="880"/>
      <c r="T5" s="880"/>
      <c r="U5" s="880"/>
      <c r="V5" s="197" t="s">
        <v>541</v>
      </c>
      <c r="W5" s="198" t="s">
        <v>535</v>
      </c>
      <c r="X5" s="198" t="s">
        <v>1239</v>
      </c>
      <c r="Y5" s="163" t="s">
        <v>1240</v>
      </c>
    </row>
    <row r="6" spans="2:26" ht="15" customHeight="1" x14ac:dyDescent="0.35">
      <c r="B6" s="199">
        <v>1</v>
      </c>
      <c r="C6" s="815"/>
      <c r="D6" s="816"/>
      <c r="E6" s="816"/>
      <c r="F6" s="816"/>
      <c r="G6" s="816"/>
      <c r="H6" s="19"/>
      <c r="I6" s="2"/>
      <c r="J6" s="1"/>
      <c r="K6" s="169">
        <f>N6-L6-M6</f>
        <v>0</v>
      </c>
      <c r="L6" s="1"/>
      <c r="M6" s="1"/>
      <c r="N6" s="169">
        <f>I6*J6</f>
        <v>0</v>
      </c>
      <c r="P6" s="199">
        <f>B6</f>
        <v>1</v>
      </c>
      <c r="Q6" s="813" t="str">
        <f>IF(OR(C6=0,C6=""),"",C6)</f>
        <v/>
      </c>
      <c r="R6" s="813"/>
      <c r="S6" s="813"/>
      <c r="T6" s="813"/>
      <c r="U6" s="814"/>
      <c r="V6" s="202" t="str">
        <f>IF(N6=0,"",H6)</f>
        <v/>
      </c>
      <c r="W6" s="203">
        <f>IF(OR(V6="",V6=0),0,([1]Projeto!$AD$8*((1+[1]Projeto!$AD$8)^V6))/(((1+[1]Projeto!$AD$8)^V6)-1))</f>
        <v>0</v>
      </c>
      <c r="X6" s="204">
        <f>IF(AND(K6&gt;0,[1]CustoContabil!$F$6&gt;0),K6*([1]CustoContabil!$F$21/[1]CustoContabil!$F$6)*W6,0)</f>
        <v>0</v>
      </c>
      <c r="Y6" s="204">
        <f>IF(AND(N6&gt;0,[1]CustoContabil!$D$6&gt;0),N6*([1]CustoContabil!$D$21/[1]CustoContabil!$D$6)*W6,0)</f>
        <v>0</v>
      </c>
      <c r="Z6" s="205"/>
    </row>
    <row r="7" spans="2:26" ht="15" customHeight="1" x14ac:dyDescent="0.35">
      <c r="B7" s="199">
        <v>2</v>
      </c>
      <c r="C7" s="815"/>
      <c r="D7" s="816"/>
      <c r="E7" s="816"/>
      <c r="F7" s="816"/>
      <c r="G7" s="816"/>
      <c r="H7" s="19"/>
      <c r="I7" s="2"/>
      <c r="J7" s="1"/>
      <c r="K7" s="169">
        <f t="shared" ref="K7:K70" si="0">N7-L7-M7</f>
        <v>0</v>
      </c>
      <c r="L7" s="1"/>
      <c r="M7" s="1"/>
      <c r="N7" s="169">
        <f t="shared" ref="N7:N70" si="1">I7*J7</f>
        <v>0</v>
      </c>
      <c r="P7" s="199">
        <f t="shared" ref="P7:P70" si="2">B7</f>
        <v>2</v>
      </c>
      <c r="Q7" s="813" t="str">
        <f t="shared" ref="Q7:Q70" si="3">IF(OR(C7=0,C7=""),"",C7)</f>
        <v/>
      </c>
      <c r="R7" s="813"/>
      <c r="S7" s="813"/>
      <c r="T7" s="813"/>
      <c r="U7" s="814"/>
      <c r="V7" s="202" t="str">
        <f t="shared" ref="V7:V70" si="4">IF(N7=0,"",H7)</f>
        <v/>
      </c>
      <c r="W7" s="203">
        <f>IF(OR(V7="",V7=0),0,([1]Projeto!$AD$8*((1+[1]Projeto!$AD$8)^V7))/(((1+[1]Projeto!$AD$8)^V7)-1))</f>
        <v>0</v>
      </c>
      <c r="X7" s="204">
        <f>IF(AND(K7&gt;0,[1]CustoContabil!$F$6&gt;0),K7*([1]CustoContabil!$F$21/[1]CustoContabil!$F$6)*W7,0)</f>
        <v>0</v>
      </c>
      <c r="Y7" s="204">
        <f>IF(AND(N7&gt;0,[1]CustoContabil!$D$6&gt;0),N7*([1]CustoContabil!$D$21/[1]CustoContabil!$D$6)*W7,0)</f>
        <v>0</v>
      </c>
      <c r="Z7" s="205"/>
    </row>
    <row r="8" spans="2:26" ht="15" customHeight="1" x14ac:dyDescent="0.35">
      <c r="B8" s="199">
        <v>3</v>
      </c>
      <c r="C8" s="815"/>
      <c r="D8" s="816"/>
      <c r="E8" s="816"/>
      <c r="F8" s="816"/>
      <c r="G8" s="816"/>
      <c r="H8" s="19"/>
      <c r="I8" s="2"/>
      <c r="J8" s="1"/>
      <c r="K8" s="169">
        <f t="shared" si="0"/>
        <v>0</v>
      </c>
      <c r="L8" s="1"/>
      <c r="M8" s="1"/>
      <c r="N8" s="169">
        <f t="shared" si="1"/>
        <v>0</v>
      </c>
      <c r="P8" s="199">
        <f t="shared" si="2"/>
        <v>3</v>
      </c>
      <c r="Q8" s="813" t="str">
        <f t="shared" si="3"/>
        <v/>
      </c>
      <c r="R8" s="813"/>
      <c r="S8" s="813"/>
      <c r="T8" s="813"/>
      <c r="U8" s="814"/>
      <c r="V8" s="202" t="str">
        <f t="shared" si="4"/>
        <v/>
      </c>
      <c r="W8" s="203">
        <f>IF(OR(V8="",V8=0),0,([1]Projeto!$AD$8*((1+[1]Projeto!$AD$8)^V8))/(((1+[1]Projeto!$AD$8)^V8)-1))</f>
        <v>0</v>
      </c>
      <c r="X8" s="204">
        <f>IF(AND(K8&gt;0,[1]CustoContabil!$F$6&gt;0),K8*([1]CustoContabil!$F$21/[1]CustoContabil!$F$6)*W8,0)</f>
        <v>0</v>
      </c>
      <c r="Y8" s="204">
        <f>IF(AND(N8&gt;0,[1]CustoContabil!$D$6&gt;0),N8*([1]CustoContabil!$D$21/[1]CustoContabil!$D$6)*W8,0)</f>
        <v>0</v>
      </c>
      <c r="Z8" s="205"/>
    </row>
    <row r="9" spans="2:26" ht="15" customHeight="1" x14ac:dyDescent="0.35">
      <c r="B9" s="199">
        <v>4</v>
      </c>
      <c r="C9" s="815"/>
      <c r="D9" s="816"/>
      <c r="E9" s="816"/>
      <c r="F9" s="816"/>
      <c r="G9" s="816"/>
      <c r="H9" s="19"/>
      <c r="I9" s="2"/>
      <c r="J9" s="1"/>
      <c r="K9" s="169">
        <f t="shared" si="0"/>
        <v>0</v>
      </c>
      <c r="L9" s="1"/>
      <c r="M9" s="1"/>
      <c r="N9" s="169">
        <f t="shared" si="1"/>
        <v>0</v>
      </c>
      <c r="P9" s="199">
        <f t="shared" si="2"/>
        <v>4</v>
      </c>
      <c r="Q9" s="813" t="str">
        <f t="shared" si="3"/>
        <v/>
      </c>
      <c r="R9" s="813"/>
      <c r="S9" s="813"/>
      <c r="T9" s="813"/>
      <c r="U9" s="814"/>
      <c r="V9" s="202" t="str">
        <f t="shared" si="4"/>
        <v/>
      </c>
      <c r="W9" s="203">
        <f>IF(OR(V9="",V9=0),0,([1]Projeto!$AD$8*((1+[1]Projeto!$AD$8)^V9))/(((1+[1]Projeto!$AD$8)^V9)-1))</f>
        <v>0</v>
      </c>
      <c r="X9" s="204">
        <f>IF(AND(K9&gt;0,[1]CustoContabil!$F$6&gt;0),K9*([1]CustoContabil!$F$21/[1]CustoContabil!$F$6)*W9,0)</f>
        <v>0</v>
      </c>
      <c r="Y9" s="204">
        <f>IF(AND(N9&gt;0,[1]CustoContabil!$D$6&gt;0),N9*([1]CustoContabil!$D$21/[1]CustoContabil!$D$6)*W9,0)</f>
        <v>0</v>
      </c>
      <c r="Z9" s="205"/>
    </row>
    <row r="10" spans="2:26" ht="15" customHeight="1" x14ac:dyDescent="0.35">
      <c r="B10" s="199">
        <v>5</v>
      </c>
      <c r="C10" s="815"/>
      <c r="D10" s="816"/>
      <c r="E10" s="816"/>
      <c r="F10" s="816"/>
      <c r="G10" s="816"/>
      <c r="H10" s="19"/>
      <c r="I10" s="2"/>
      <c r="J10" s="1"/>
      <c r="K10" s="169">
        <f t="shared" si="0"/>
        <v>0</v>
      </c>
      <c r="L10" s="1"/>
      <c r="M10" s="1"/>
      <c r="N10" s="169">
        <f t="shared" si="1"/>
        <v>0</v>
      </c>
      <c r="P10" s="199">
        <f t="shared" si="2"/>
        <v>5</v>
      </c>
      <c r="Q10" s="813" t="str">
        <f t="shared" si="3"/>
        <v/>
      </c>
      <c r="R10" s="813"/>
      <c r="S10" s="813"/>
      <c r="T10" s="813"/>
      <c r="U10" s="814"/>
      <c r="V10" s="202" t="str">
        <f t="shared" si="4"/>
        <v/>
      </c>
      <c r="W10" s="203">
        <f>IF(OR(V10="",V10=0),0,([1]Projeto!$AD$8*((1+[1]Projeto!$AD$8)^V10))/(((1+[1]Projeto!$AD$8)^V10)-1))</f>
        <v>0</v>
      </c>
      <c r="X10" s="204">
        <f>IF(AND(K10&gt;0,[1]CustoContabil!$F$6&gt;0),K10*([1]CustoContabil!$F$21/[1]CustoContabil!$F$6)*W10,0)</f>
        <v>0</v>
      </c>
      <c r="Y10" s="204">
        <f>IF(AND(N10&gt;0,[1]CustoContabil!$D$6&gt;0),N10*([1]CustoContabil!$D$21/[1]CustoContabil!$D$6)*W10,0)</f>
        <v>0</v>
      </c>
      <c r="Z10" s="205"/>
    </row>
    <row r="11" spans="2:26" ht="15" customHeight="1" x14ac:dyDescent="0.35">
      <c r="B11" s="199">
        <v>6</v>
      </c>
      <c r="C11" s="815"/>
      <c r="D11" s="816"/>
      <c r="E11" s="816"/>
      <c r="F11" s="816"/>
      <c r="G11" s="816"/>
      <c r="H11" s="19"/>
      <c r="I11" s="2"/>
      <c r="J11" s="1"/>
      <c r="K11" s="169">
        <f t="shared" si="0"/>
        <v>0</v>
      </c>
      <c r="L11" s="1"/>
      <c r="M11" s="1"/>
      <c r="N11" s="169">
        <f t="shared" si="1"/>
        <v>0</v>
      </c>
      <c r="P11" s="199">
        <f t="shared" si="2"/>
        <v>6</v>
      </c>
      <c r="Q11" s="813" t="str">
        <f t="shared" si="3"/>
        <v/>
      </c>
      <c r="R11" s="813"/>
      <c r="S11" s="813"/>
      <c r="T11" s="813"/>
      <c r="U11" s="814"/>
      <c r="V11" s="202" t="str">
        <f t="shared" si="4"/>
        <v/>
      </c>
      <c r="W11" s="203">
        <f>IF(OR(V11="",V11=0),0,([1]Projeto!$AD$8*((1+[1]Projeto!$AD$8)^V11))/(((1+[1]Projeto!$AD$8)^V11)-1))</f>
        <v>0</v>
      </c>
      <c r="X11" s="204">
        <f>IF(AND(K11&gt;0,[1]CustoContabil!$F$6&gt;0),K11*([1]CustoContabil!$F$21/[1]CustoContabil!$F$6)*W11,0)</f>
        <v>0</v>
      </c>
      <c r="Y11" s="204">
        <f>IF(AND(N11&gt;0,[1]CustoContabil!$D$6&gt;0),N11*([1]CustoContabil!$D$21/[1]CustoContabil!$D$6)*W11,0)</f>
        <v>0</v>
      </c>
      <c r="Z11" s="205"/>
    </row>
    <row r="12" spans="2:26" ht="15" customHeight="1" x14ac:dyDescent="0.35">
      <c r="B12" s="199">
        <v>7</v>
      </c>
      <c r="C12" s="815"/>
      <c r="D12" s="816"/>
      <c r="E12" s="816"/>
      <c r="F12" s="816"/>
      <c r="G12" s="816"/>
      <c r="H12" s="19"/>
      <c r="I12" s="2"/>
      <c r="J12" s="1"/>
      <c r="K12" s="169">
        <f t="shared" si="0"/>
        <v>0</v>
      </c>
      <c r="L12" s="1"/>
      <c r="M12" s="1"/>
      <c r="N12" s="169">
        <f t="shared" si="1"/>
        <v>0</v>
      </c>
      <c r="P12" s="199">
        <f t="shared" si="2"/>
        <v>7</v>
      </c>
      <c r="Q12" s="813" t="str">
        <f t="shared" si="3"/>
        <v/>
      </c>
      <c r="R12" s="813"/>
      <c r="S12" s="813"/>
      <c r="T12" s="813"/>
      <c r="U12" s="814"/>
      <c r="V12" s="202" t="str">
        <f t="shared" si="4"/>
        <v/>
      </c>
      <c r="W12" s="203">
        <f>IF(OR(V12="",V12=0),0,([1]Projeto!$AD$8*((1+[1]Projeto!$AD$8)^V12))/(((1+[1]Projeto!$AD$8)^V12)-1))</f>
        <v>0</v>
      </c>
      <c r="X12" s="204">
        <f>IF(AND(K12&gt;0,[1]CustoContabil!$F$6&gt;0),K12*([1]CustoContabil!$F$21/[1]CustoContabil!$F$6)*W12,0)</f>
        <v>0</v>
      </c>
      <c r="Y12" s="204">
        <f>IF(AND(N12&gt;0,[1]CustoContabil!$D$6&gt;0),N12*([1]CustoContabil!$D$21/[1]CustoContabil!$D$6)*W12,0)</f>
        <v>0</v>
      </c>
      <c r="Z12" s="205"/>
    </row>
    <row r="13" spans="2:26" ht="15" customHeight="1" x14ac:dyDescent="0.35">
      <c r="B13" s="199">
        <v>8</v>
      </c>
      <c r="C13" s="815"/>
      <c r="D13" s="816"/>
      <c r="E13" s="816"/>
      <c r="F13" s="816"/>
      <c r="G13" s="816"/>
      <c r="H13" s="19"/>
      <c r="I13" s="2"/>
      <c r="J13" s="1"/>
      <c r="K13" s="169">
        <f t="shared" si="0"/>
        <v>0</v>
      </c>
      <c r="L13" s="1"/>
      <c r="M13" s="1"/>
      <c r="N13" s="169">
        <f t="shared" si="1"/>
        <v>0</v>
      </c>
      <c r="P13" s="199">
        <f t="shared" si="2"/>
        <v>8</v>
      </c>
      <c r="Q13" s="813" t="str">
        <f t="shared" si="3"/>
        <v/>
      </c>
      <c r="R13" s="813"/>
      <c r="S13" s="813"/>
      <c r="T13" s="813"/>
      <c r="U13" s="814"/>
      <c r="V13" s="202" t="str">
        <f t="shared" si="4"/>
        <v/>
      </c>
      <c r="W13" s="203">
        <f>IF(OR(V13="",V13=0),0,([1]Projeto!$AD$8*((1+[1]Projeto!$AD$8)^V13))/(((1+[1]Projeto!$AD$8)^V13)-1))</f>
        <v>0</v>
      </c>
      <c r="X13" s="204">
        <f>IF(AND(K13&gt;0,[1]CustoContabil!$F$6&gt;0),K13*([1]CustoContabil!$F$21/[1]CustoContabil!$F$6)*W13,0)</f>
        <v>0</v>
      </c>
      <c r="Y13" s="204">
        <f>IF(AND(N13&gt;0,[1]CustoContabil!$D$6&gt;0),N13*([1]CustoContabil!$D$21/[1]CustoContabil!$D$6)*W13,0)</f>
        <v>0</v>
      </c>
      <c r="Z13" s="205"/>
    </row>
    <row r="14" spans="2:26" ht="15" customHeight="1" x14ac:dyDescent="0.35">
      <c r="B14" s="199">
        <v>9</v>
      </c>
      <c r="C14" s="815"/>
      <c r="D14" s="816"/>
      <c r="E14" s="816"/>
      <c r="F14" s="816"/>
      <c r="G14" s="816"/>
      <c r="H14" s="19"/>
      <c r="I14" s="2"/>
      <c r="J14" s="1"/>
      <c r="K14" s="169">
        <f t="shared" si="0"/>
        <v>0</v>
      </c>
      <c r="L14" s="1"/>
      <c r="M14" s="1"/>
      <c r="N14" s="169">
        <f t="shared" si="1"/>
        <v>0</v>
      </c>
      <c r="P14" s="199">
        <f t="shared" si="2"/>
        <v>9</v>
      </c>
      <c r="Q14" s="813" t="str">
        <f t="shared" si="3"/>
        <v/>
      </c>
      <c r="R14" s="813"/>
      <c r="S14" s="813"/>
      <c r="T14" s="813"/>
      <c r="U14" s="814"/>
      <c r="V14" s="202" t="str">
        <f t="shared" si="4"/>
        <v/>
      </c>
      <c r="W14" s="203">
        <f>IF(OR(V14="",V14=0),0,([1]Projeto!$AD$8*((1+[1]Projeto!$AD$8)^V14))/(((1+[1]Projeto!$AD$8)^V14)-1))</f>
        <v>0</v>
      </c>
      <c r="X14" s="204">
        <f>IF(AND(K14&gt;0,[1]CustoContabil!$F$6&gt;0),K14*([1]CustoContabil!$F$21/[1]CustoContabil!$F$6)*W14,0)</f>
        <v>0</v>
      </c>
      <c r="Y14" s="204">
        <f>IF(AND(N14&gt;0,[1]CustoContabil!$D$6&gt;0),N14*([1]CustoContabil!$D$21/[1]CustoContabil!$D$6)*W14,0)</f>
        <v>0</v>
      </c>
      <c r="Z14" s="205"/>
    </row>
    <row r="15" spans="2:26" ht="15" customHeight="1" x14ac:dyDescent="0.35">
      <c r="B15" s="199">
        <v>10</v>
      </c>
      <c r="C15" s="815"/>
      <c r="D15" s="816"/>
      <c r="E15" s="816"/>
      <c r="F15" s="816"/>
      <c r="G15" s="816"/>
      <c r="H15" s="19"/>
      <c r="I15" s="2"/>
      <c r="J15" s="1"/>
      <c r="K15" s="169">
        <f t="shared" si="0"/>
        <v>0</v>
      </c>
      <c r="L15" s="1"/>
      <c r="M15" s="1"/>
      <c r="N15" s="169">
        <f t="shared" si="1"/>
        <v>0</v>
      </c>
      <c r="P15" s="199">
        <f t="shared" si="2"/>
        <v>10</v>
      </c>
      <c r="Q15" s="813" t="str">
        <f t="shared" si="3"/>
        <v/>
      </c>
      <c r="R15" s="813"/>
      <c r="S15" s="813"/>
      <c r="T15" s="813"/>
      <c r="U15" s="814"/>
      <c r="V15" s="202" t="str">
        <f t="shared" si="4"/>
        <v/>
      </c>
      <c r="W15" s="203">
        <f>IF(OR(V15="",V15=0),0,([1]Projeto!$AD$8*((1+[1]Projeto!$AD$8)^V15))/(((1+[1]Projeto!$AD$8)^V15)-1))</f>
        <v>0</v>
      </c>
      <c r="X15" s="204">
        <f>IF(AND(K15&gt;0,[1]CustoContabil!$F$6&gt;0),K15*([1]CustoContabil!$F$21/[1]CustoContabil!$F$6)*W15,0)</f>
        <v>0</v>
      </c>
      <c r="Y15" s="204">
        <f>IF(AND(N15&gt;0,[1]CustoContabil!$D$6&gt;0),N15*([1]CustoContabil!$D$21/[1]CustoContabil!$D$6)*W15,0)</f>
        <v>0</v>
      </c>
      <c r="Z15" s="205"/>
    </row>
    <row r="16" spans="2:26" ht="15" customHeight="1" x14ac:dyDescent="0.35">
      <c r="B16" s="199">
        <v>11</v>
      </c>
      <c r="C16" s="815"/>
      <c r="D16" s="816"/>
      <c r="E16" s="816"/>
      <c r="F16" s="816"/>
      <c r="G16" s="816"/>
      <c r="H16" s="19"/>
      <c r="I16" s="2"/>
      <c r="J16" s="1"/>
      <c r="K16" s="169">
        <f t="shared" si="0"/>
        <v>0</v>
      </c>
      <c r="L16" s="1"/>
      <c r="M16" s="1"/>
      <c r="N16" s="169">
        <f t="shared" si="1"/>
        <v>0</v>
      </c>
      <c r="P16" s="199">
        <f t="shared" si="2"/>
        <v>11</v>
      </c>
      <c r="Q16" s="813" t="str">
        <f t="shared" si="3"/>
        <v/>
      </c>
      <c r="R16" s="813"/>
      <c r="S16" s="813"/>
      <c r="T16" s="813"/>
      <c r="U16" s="814"/>
      <c r="V16" s="202" t="str">
        <f t="shared" si="4"/>
        <v/>
      </c>
      <c r="W16" s="203">
        <f>IF(OR(V16="",V16=0),0,([1]Projeto!$AD$8*((1+[1]Projeto!$AD$8)^V16))/(((1+[1]Projeto!$AD$8)^V16)-1))</f>
        <v>0</v>
      </c>
      <c r="X16" s="204">
        <f>IF(AND(K16&gt;0,[1]CustoContabil!$F$6&gt;0),K16*([1]CustoContabil!$F$21/[1]CustoContabil!$F$6)*W16,0)</f>
        <v>0</v>
      </c>
      <c r="Y16" s="204">
        <f>IF(AND(N16&gt;0,[1]CustoContabil!$D$6&gt;0),N16*([1]CustoContabil!$D$21/[1]CustoContabil!$D$6)*W16,0)</f>
        <v>0</v>
      </c>
      <c r="Z16" s="205"/>
    </row>
    <row r="17" spans="2:26" ht="15" customHeight="1" x14ac:dyDescent="0.35">
      <c r="B17" s="199">
        <v>12</v>
      </c>
      <c r="C17" s="815"/>
      <c r="D17" s="816"/>
      <c r="E17" s="816"/>
      <c r="F17" s="816"/>
      <c r="G17" s="816"/>
      <c r="H17" s="19"/>
      <c r="I17" s="2"/>
      <c r="J17" s="1"/>
      <c r="K17" s="169">
        <f t="shared" si="0"/>
        <v>0</v>
      </c>
      <c r="L17" s="1"/>
      <c r="M17" s="1"/>
      <c r="N17" s="169">
        <f t="shared" si="1"/>
        <v>0</v>
      </c>
      <c r="P17" s="199">
        <f t="shared" si="2"/>
        <v>12</v>
      </c>
      <c r="Q17" s="813" t="str">
        <f t="shared" si="3"/>
        <v/>
      </c>
      <c r="R17" s="813"/>
      <c r="S17" s="813"/>
      <c r="T17" s="813"/>
      <c r="U17" s="814"/>
      <c r="V17" s="202" t="str">
        <f t="shared" si="4"/>
        <v/>
      </c>
      <c r="W17" s="203">
        <f>IF(OR(V17="",V17=0),0,([1]Projeto!$AD$8*((1+[1]Projeto!$AD$8)^V17))/(((1+[1]Projeto!$AD$8)^V17)-1))</f>
        <v>0</v>
      </c>
      <c r="X17" s="204">
        <f>IF(AND(K17&gt;0,[1]CustoContabil!$F$6&gt;0),K17*([1]CustoContabil!$F$21/[1]CustoContabil!$F$6)*W17,0)</f>
        <v>0</v>
      </c>
      <c r="Y17" s="204">
        <f>IF(AND(N17&gt;0,[1]CustoContabil!$D$6&gt;0),N17*([1]CustoContabil!$D$21/[1]CustoContabil!$D$6)*W17,0)</f>
        <v>0</v>
      </c>
      <c r="Z17" s="205"/>
    </row>
    <row r="18" spans="2:26" ht="15" customHeight="1" x14ac:dyDescent="0.35">
      <c r="B18" s="199">
        <v>13</v>
      </c>
      <c r="C18" s="815"/>
      <c r="D18" s="816"/>
      <c r="E18" s="816"/>
      <c r="F18" s="816"/>
      <c r="G18" s="816"/>
      <c r="H18" s="19"/>
      <c r="I18" s="2"/>
      <c r="J18" s="1"/>
      <c r="K18" s="169">
        <f t="shared" si="0"/>
        <v>0</v>
      </c>
      <c r="L18" s="1"/>
      <c r="M18" s="1"/>
      <c r="N18" s="169">
        <f t="shared" si="1"/>
        <v>0</v>
      </c>
      <c r="P18" s="199">
        <f t="shared" si="2"/>
        <v>13</v>
      </c>
      <c r="Q18" s="813" t="str">
        <f t="shared" si="3"/>
        <v/>
      </c>
      <c r="R18" s="813"/>
      <c r="S18" s="813"/>
      <c r="T18" s="813"/>
      <c r="U18" s="814"/>
      <c r="V18" s="202" t="str">
        <f t="shared" si="4"/>
        <v/>
      </c>
      <c r="W18" s="203">
        <f>IF(OR(V18="",V18=0),0,([1]Projeto!$AD$8*((1+[1]Projeto!$AD$8)^V18))/(((1+[1]Projeto!$AD$8)^V18)-1))</f>
        <v>0</v>
      </c>
      <c r="X18" s="204">
        <f>IF(AND(K18&gt;0,[1]CustoContabil!$F$6&gt;0),K18*([1]CustoContabil!$F$21/[1]CustoContabil!$F$6)*W18,0)</f>
        <v>0</v>
      </c>
      <c r="Y18" s="204">
        <f>IF(AND(N18&gt;0,[1]CustoContabil!$D$6&gt;0),N18*([1]CustoContabil!$D$21/[1]CustoContabil!$D$6)*W18,0)</f>
        <v>0</v>
      </c>
      <c r="Z18" s="205"/>
    </row>
    <row r="19" spans="2:26" ht="15" customHeight="1" x14ac:dyDescent="0.35">
      <c r="B19" s="199">
        <v>14</v>
      </c>
      <c r="C19" s="815"/>
      <c r="D19" s="816"/>
      <c r="E19" s="816"/>
      <c r="F19" s="816"/>
      <c r="G19" s="816"/>
      <c r="H19" s="19"/>
      <c r="I19" s="2"/>
      <c r="J19" s="1"/>
      <c r="K19" s="169">
        <f t="shared" si="0"/>
        <v>0</v>
      </c>
      <c r="L19" s="1"/>
      <c r="M19" s="1"/>
      <c r="N19" s="169">
        <f t="shared" si="1"/>
        <v>0</v>
      </c>
      <c r="P19" s="199">
        <f t="shared" si="2"/>
        <v>14</v>
      </c>
      <c r="Q19" s="813" t="str">
        <f t="shared" si="3"/>
        <v/>
      </c>
      <c r="R19" s="813"/>
      <c r="S19" s="813"/>
      <c r="T19" s="813"/>
      <c r="U19" s="814"/>
      <c r="V19" s="202" t="str">
        <f t="shared" si="4"/>
        <v/>
      </c>
      <c r="W19" s="203">
        <f>IF(OR(V19="",V19=0),0,([1]Projeto!$AD$8*((1+[1]Projeto!$AD$8)^V19))/(((1+[1]Projeto!$AD$8)^V19)-1))</f>
        <v>0</v>
      </c>
      <c r="X19" s="204">
        <f>IF(AND(K19&gt;0,[1]CustoContabil!$F$6&gt;0),K19*([1]CustoContabil!$F$21/[1]CustoContabil!$F$6)*W19,0)</f>
        <v>0</v>
      </c>
      <c r="Y19" s="204">
        <f>IF(AND(N19&gt;0,[1]CustoContabil!$D$6&gt;0),N19*([1]CustoContabil!$D$21/[1]CustoContabil!$D$6)*W19,0)</f>
        <v>0</v>
      </c>
      <c r="Z19" s="205"/>
    </row>
    <row r="20" spans="2:26" ht="15" customHeight="1" x14ac:dyDescent="0.35">
      <c r="B20" s="199">
        <v>15</v>
      </c>
      <c r="C20" s="815"/>
      <c r="D20" s="816"/>
      <c r="E20" s="816"/>
      <c r="F20" s="816"/>
      <c r="G20" s="816"/>
      <c r="H20" s="19"/>
      <c r="I20" s="2"/>
      <c r="J20" s="1"/>
      <c r="K20" s="169">
        <f t="shared" si="0"/>
        <v>0</v>
      </c>
      <c r="L20" s="1"/>
      <c r="M20" s="1"/>
      <c r="N20" s="169">
        <f t="shared" si="1"/>
        <v>0</v>
      </c>
      <c r="P20" s="199">
        <f t="shared" si="2"/>
        <v>15</v>
      </c>
      <c r="Q20" s="813" t="str">
        <f t="shared" si="3"/>
        <v/>
      </c>
      <c r="R20" s="813"/>
      <c r="S20" s="813"/>
      <c r="T20" s="813"/>
      <c r="U20" s="814"/>
      <c r="V20" s="202" t="str">
        <f t="shared" si="4"/>
        <v/>
      </c>
      <c r="W20" s="203">
        <f>IF(OR(V20="",V20=0),0,([1]Projeto!$AD$8*((1+[1]Projeto!$AD$8)^V20))/(((1+[1]Projeto!$AD$8)^V20)-1))</f>
        <v>0</v>
      </c>
      <c r="X20" s="204">
        <f>IF(AND(K20&gt;0,[1]CustoContabil!$F$6&gt;0),K20*([1]CustoContabil!$F$21/[1]CustoContabil!$F$6)*W20,0)</f>
        <v>0</v>
      </c>
      <c r="Y20" s="204">
        <f>IF(AND(N20&gt;0,[1]CustoContabil!$D$6&gt;0),N20*([1]CustoContabil!$D$21/[1]CustoContabil!$D$6)*W20,0)</f>
        <v>0</v>
      </c>
      <c r="Z20" s="205"/>
    </row>
    <row r="21" spans="2:26" ht="15" customHeight="1" x14ac:dyDescent="0.35">
      <c r="B21" s="199">
        <v>16</v>
      </c>
      <c r="C21" s="815"/>
      <c r="D21" s="816"/>
      <c r="E21" s="816"/>
      <c r="F21" s="816"/>
      <c r="G21" s="816"/>
      <c r="H21" s="19"/>
      <c r="I21" s="2"/>
      <c r="J21" s="1"/>
      <c r="K21" s="169">
        <f t="shared" si="0"/>
        <v>0</v>
      </c>
      <c r="L21" s="1"/>
      <c r="M21" s="1"/>
      <c r="N21" s="169">
        <f t="shared" si="1"/>
        <v>0</v>
      </c>
      <c r="P21" s="199">
        <f t="shared" si="2"/>
        <v>16</v>
      </c>
      <c r="Q21" s="813" t="str">
        <f t="shared" si="3"/>
        <v/>
      </c>
      <c r="R21" s="813"/>
      <c r="S21" s="813"/>
      <c r="T21" s="813"/>
      <c r="U21" s="814"/>
      <c r="V21" s="202" t="str">
        <f t="shared" si="4"/>
        <v/>
      </c>
      <c r="W21" s="203">
        <f>IF(OR(V21="",V21=0),0,([1]Projeto!$AD$8*((1+[1]Projeto!$AD$8)^V21))/(((1+[1]Projeto!$AD$8)^V21)-1))</f>
        <v>0</v>
      </c>
      <c r="X21" s="204">
        <f>IF(AND(K21&gt;0,[1]CustoContabil!$F$6&gt;0),K21*([1]CustoContabil!$F$21/[1]CustoContabil!$F$6)*W21,0)</f>
        <v>0</v>
      </c>
      <c r="Y21" s="204">
        <f>IF(AND(N21&gt;0,[1]CustoContabil!$D$6&gt;0),N21*([1]CustoContabil!$D$21/[1]CustoContabil!$D$6)*W21,0)</f>
        <v>0</v>
      </c>
      <c r="Z21" s="205"/>
    </row>
    <row r="22" spans="2:26" ht="15" customHeight="1" x14ac:dyDescent="0.35">
      <c r="B22" s="199">
        <v>17</v>
      </c>
      <c r="C22" s="815"/>
      <c r="D22" s="816"/>
      <c r="E22" s="816"/>
      <c r="F22" s="816"/>
      <c r="G22" s="816"/>
      <c r="H22" s="19"/>
      <c r="I22" s="2"/>
      <c r="J22" s="1"/>
      <c r="K22" s="169">
        <f t="shared" si="0"/>
        <v>0</v>
      </c>
      <c r="L22" s="1"/>
      <c r="M22" s="1"/>
      <c r="N22" s="169">
        <f t="shared" si="1"/>
        <v>0</v>
      </c>
      <c r="P22" s="199">
        <f t="shared" si="2"/>
        <v>17</v>
      </c>
      <c r="Q22" s="813" t="str">
        <f t="shared" si="3"/>
        <v/>
      </c>
      <c r="R22" s="813"/>
      <c r="S22" s="813"/>
      <c r="T22" s="813"/>
      <c r="U22" s="814"/>
      <c r="V22" s="202" t="str">
        <f t="shared" si="4"/>
        <v/>
      </c>
      <c r="W22" s="203">
        <f>IF(OR(V22="",V22=0),0,([1]Projeto!$AD$8*((1+[1]Projeto!$AD$8)^V22))/(((1+[1]Projeto!$AD$8)^V22)-1))</f>
        <v>0</v>
      </c>
      <c r="X22" s="204">
        <f>IF(AND(K22&gt;0,[1]CustoContabil!$F$6&gt;0),K22*([1]CustoContabil!$F$21/[1]CustoContabil!$F$6)*W22,0)</f>
        <v>0</v>
      </c>
      <c r="Y22" s="204">
        <f>IF(AND(N22&gt;0,[1]CustoContabil!$D$6&gt;0),N22*([1]CustoContabil!$D$21/[1]CustoContabil!$D$6)*W22,0)</f>
        <v>0</v>
      </c>
      <c r="Z22" s="205"/>
    </row>
    <row r="23" spans="2:26" ht="15" customHeight="1" x14ac:dyDescent="0.35">
      <c r="B23" s="199">
        <v>18</v>
      </c>
      <c r="C23" s="815"/>
      <c r="D23" s="816"/>
      <c r="E23" s="816"/>
      <c r="F23" s="816"/>
      <c r="G23" s="816"/>
      <c r="H23" s="19"/>
      <c r="I23" s="2"/>
      <c r="J23" s="1"/>
      <c r="K23" s="169">
        <f t="shared" si="0"/>
        <v>0</v>
      </c>
      <c r="L23" s="1"/>
      <c r="M23" s="1"/>
      <c r="N23" s="169">
        <f t="shared" si="1"/>
        <v>0</v>
      </c>
      <c r="P23" s="199">
        <f t="shared" si="2"/>
        <v>18</v>
      </c>
      <c r="Q23" s="813" t="str">
        <f t="shared" si="3"/>
        <v/>
      </c>
      <c r="R23" s="813"/>
      <c r="S23" s="813"/>
      <c r="T23" s="813"/>
      <c r="U23" s="814"/>
      <c r="V23" s="202" t="str">
        <f t="shared" si="4"/>
        <v/>
      </c>
      <c r="W23" s="203">
        <f>IF(OR(V23="",V23=0),0,([1]Projeto!$AD$8*((1+[1]Projeto!$AD$8)^V23))/(((1+[1]Projeto!$AD$8)^V23)-1))</f>
        <v>0</v>
      </c>
      <c r="X23" s="204">
        <f>IF(AND(K23&gt;0,[1]CustoContabil!$F$6&gt;0),K23*([1]CustoContabil!$F$21/[1]CustoContabil!$F$6)*W23,0)</f>
        <v>0</v>
      </c>
      <c r="Y23" s="204">
        <f>IF(AND(N23&gt;0,[1]CustoContabil!$D$6&gt;0),N23*([1]CustoContabil!$D$21/[1]CustoContabil!$D$6)*W23,0)</f>
        <v>0</v>
      </c>
      <c r="Z23" s="205"/>
    </row>
    <row r="24" spans="2:26" ht="15" customHeight="1" x14ac:dyDescent="0.35">
      <c r="B24" s="199">
        <v>19</v>
      </c>
      <c r="C24" s="815"/>
      <c r="D24" s="816"/>
      <c r="E24" s="816"/>
      <c r="F24" s="816"/>
      <c r="G24" s="816"/>
      <c r="H24" s="19"/>
      <c r="I24" s="2"/>
      <c r="J24" s="1"/>
      <c r="K24" s="169">
        <f t="shared" si="0"/>
        <v>0</v>
      </c>
      <c r="L24" s="1"/>
      <c r="M24" s="1"/>
      <c r="N24" s="169">
        <f t="shared" si="1"/>
        <v>0</v>
      </c>
      <c r="P24" s="199">
        <f t="shared" si="2"/>
        <v>19</v>
      </c>
      <c r="Q24" s="813" t="str">
        <f t="shared" si="3"/>
        <v/>
      </c>
      <c r="R24" s="813"/>
      <c r="S24" s="813"/>
      <c r="T24" s="813"/>
      <c r="U24" s="814"/>
      <c r="V24" s="202" t="str">
        <f t="shared" si="4"/>
        <v/>
      </c>
      <c r="W24" s="203">
        <f>IF(OR(V24="",V24=0),0,([1]Projeto!$AD$8*((1+[1]Projeto!$AD$8)^V24))/(((1+[1]Projeto!$AD$8)^V24)-1))</f>
        <v>0</v>
      </c>
      <c r="X24" s="204">
        <f>IF(AND(K24&gt;0,[1]CustoContabil!$F$6&gt;0),K24*([1]CustoContabil!$F$21/[1]CustoContabil!$F$6)*W24,0)</f>
        <v>0</v>
      </c>
      <c r="Y24" s="204">
        <f>IF(AND(N24&gt;0,[1]CustoContabil!$D$6&gt;0),N24*([1]CustoContabil!$D$21/[1]CustoContabil!$D$6)*W24,0)</f>
        <v>0</v>
      </c>
      <c r="Z24" s="205"/>
    </row>
    <row r="25" spans="2:26" ht="15" customHeight="1" x14ac:dyDescent="0.35">
      <c r="B25" s="199">
        <v>20</v>
      </c>
      <c r="C25" s="815"/>
      <c r="D25" s="816"/>
      <c r="E25" s="816"/>
      <c r="F25" s="816"/>
      <c r="G25" s="816"/>
      <c r="H25" s="19"/>
      <c r="I25" s="2"/>
      <c r="J25" s="1"/>
      <c r="K25" s="169">
        <f t="shared" si="0"/>
        <v>0</v>
      </c>
      <c r="L25" s="1"/>
      <c r="M25" s="1"/>
      <c r="N25" s="169">
        <f t="shared" si="1"/>
        <v>0</v>
      </c>
      <c r="P25" s="199">
        <f t="shared" si="2"/>
        <v>20</v>
      </c>
      <c r="Q25" s="813" t="str">
        <f t="shared" si="3"/>
        <v/>
      </c>
      <c r="R25" s="813"/>
      <c r="S25" s="813"/>
      <c r="T25" s="813"/>
      <c r="U25" s="814"/>
      <c r="V25" s="202" t="str">
        <f t="shared" si="4"/>
        <v/>
      </c>
      <c r="W25" s="203">
        <f>IF(OR(V25="",V25=0),0,([1]Projeto!$AD$8*((1+[1]Projeto!$AD$8)^V25))/(((1+[1]Projeto!$AD$8)^V25)-1))</f>
        <v>0</v>
      </c>
      <c r="X25" s="204">
        <f>IF(AND(K25&gt;0,[1]CustoContabil!$F$6&gt;0),K25*([1]CustoContabil!$F$21/[1]CustoContabil!$F$6)*W25,0)</f>
        <v>0</v>
      </c>
      <c r="Y25" s="204">
        <f>IF(AND(N25&gt;0,[1]CustoContabil!$D$6&gt;0),N25*([1]CustoContabil!$D$21/[1]CustoContabil!$D$6)*W25,0)</f>
        <v>0</v>
      </c>
      <c r="Z25" s="205"/>
    </row>
    <row r="26" spans="2:26" ht="15" customHeight="1" outlineLevel="1" x14ac:dyDescent="0.35">
      <c r="B26" s="199">
        <v>21</v>
      </c>
      <c r="C26" s="815"/>
      <c r="D26" s="816"/>
      <c r="E26" s="816"/>
      <c r="F26" s="816"/>
      <c r="G26" s="816"/>
      <c r="H26" s="19"/>
      <c r="I26" s="2"/>
      <c r="J26" s="1"/>
      <c r="K26" s="169">
        <f t="shared" si="0"/>
        <v>0</v>
      </c>
      <c r="L26" s="1"/>
      <c r="M26" s="1"/>
      <c r="N26" s="169">
        <f t="shared" si="1"/>
        <v>0</v>
      </c>
      <c r="P26" s="199">
        <f t="shared" si="2"/>
        <v>21</v>
      </c>
      <c r="Q26" s="813" t="str">
        <f t="shared" si="3"/>
        <v/>
      </c>
      <c r="R26" s="813"/>
      <c r="S26" s="813"/>
      <c r="T26" s="813"/>
      <c r="U26" s="814"/>
      <c r="V26" s="202" t="str">
        <f t="shared" si="4"/>
        <v/>
      </c>
      <c r="W26" s="203">
        <f>IF(OR(V26="",V26=0),0,([1]Projeto!$AD$8*((1+[1]Projeto!$AD$8)^V26))/(((1+[1]Projeto!$AD$8)^V26)-1))</f>
        <v>0</v>
      </c>
      <c r="X26" s="204">
        <f>IF(AND(K26&gt;0,[1]CustoContabil!$F$6&gt;0),K26*([1]CustoContabil!$F$21/[1]CustoContabil!$F$6)*W26,0)</f>
        <v>0</v>
      </c>
      <c r="Y26" s="204">
        <f>IF(AND(N26&gt;0,[1]CustoContabil!$D$6&gt;0),N26*([1]CustoContabil!$D$21/[1]CustoContabil!$D$6)*W26,0)</f>
        <v>0</v>
      </c>
      <c r="Z26" s="205"/>
    </row>
    <row r="27" spans="2:26" ht="15" customHeight="1" outlineLevel="1" x14ac:dyDescent="0.35">
      <c r="B27" s="199">
        <v>22</v>
      </c>
      <c r="C27" s="815"/>
      <c r="D27" s="816"/>
      <c r="E27" s="816"/>
      <c r="F27" s="816"/>
      <c r="G27" s="816"/>
      <c r="H27" s="19"/>
      <c r="I27" s="2"/>
      <c r="J27" s="1"/>
      <c r="K27" s="169">
        <f t="shared" si="0"/>
        <v>0</v>
      </c>
      <c r="L27" s="1"/>
      <c r="M27" s="1"/>
      <c r="N27" s="169">
        <f t="shared" si="1"/>
        <v>0</v>
      </c>
      <c r="P27" s="199">
        <f t="shared" si="2"/>
        <v>22</v>
      </c>
      <c r="Q27" s="813" t="str">
        <f t="shared" si="3"/>
        <v/>
      </c>
      <c r="R27" s="813"/>
      <c r="S27" s="813"/>
      <c r="T27" s="813"/>
      <c r="U27" s="814"/>
      <c r="V27" s="202" t="str">
        <f t="shared" si="4"/>
        <v/>
      </c>
      <c r="W27" s="203">
        <f>IF(OR(V27="",V27=0),0,([1]Projeto!$AD$8*((1+[1]Projeto!$AD$8)^V27))/(((1+[1]Projeto!$AD$8)^V27)-1))</f>
        <v>0</v>
      </c>
      <c r="X27" s="204">
        <f>IF(AND(K27&gt;0,[1]CustoContabil!$F$6&gt;0),K27*([1]CustoContabil!$F$21/[1]CustoContabil!$F$6)*W27,0)</f>
        <v>0</v>
      </c>
      <c r="Y27" s="204">
        <f>IF(AND(N27&gt;0,[1]CustoContabil!$D$6&gt;0),N27*([1]CustoContabil!$D$21/[1]CustoContabil!$D$6)*W27,0)</f>
        <v>0</v>
      </c>
      <c r="Z27" s="205"/>
    </row>
    <row r="28" spans="2:26" ht="15" customHeight="1" outlineLevel="1" x14ac:dyDescent="0.35">
      <c r="B28" s="199">
        <v>23</v>
      </c>
      <c r="C28" s="815"/>
      <c r="D28" s="816"/>
      <c r="E28" s="816"/>
      <c r="F28" s="816"/>
      <c r="G28" s="816"/>
      <c r="H28" s="19"/>
      <c r="I28" s="2"/>
      <c r="J28" s="1"/>
      <c r="K28" s="169">
        <f t="shared" si="0"/>
        <v>0</v>
      </c>
      <c r="L28" s="1"/>
      <c r="M28" s="1"/>
      <c r="N28" s="169">
        <f t="shared" si="1"/>
        <v>0</v>
      </c>
      <c r="P28" s="199">
        <f t="shared" si="2"/>
        <v>23</v>
      </c>
      <c r="Q28" s="813" t="str">
        <f t="shared" si="3"/>
        <v/>
      </c>
      <c r="R28" s="813"/>
      <c r="S28" s="813"/>
      <c r="T28" s="813"/>
      <c r="U28" s="814"/>
      <c r="V28" s="202" t="str">
        <f t="shared" si="4"/>
        <v/>
      </c>
      <c r="W28" s="203">
        <f>IF(OR(V28="",V28=0),0,([1]Projeto!$AD$8*((1+[1]Projeto!$AD$8)^V28))/(((1+[1]Projeto!$AD$8)^V28)-1))</f>
        <v>0</v>
      </c>
      <c r="X28" s="204">
        <f>IF(AND(K28&gt;0,[1]CustoContabil!$F$6&gt;0),K28*([1]CustoContabil!$F$21/[1]CustoContabil!$F$6)*W28,0)</f>
        <v>0</v>
      </c>
      <c r="Y28" s="204">
        <f>IF(AND(N28&gt;0,[1]CustoContabil!$D$6&gt;0),N28*([1]CustoContabil!$D$21/[1]CustoContabil!$D$6)*W28,0)</f>
        <v>0</v>
      </c>
      <c r="Z28" s="205"/>
    </row>
    <row r="29" spans="2:26" ht="15" customHeight="1" outlineLevel="1" x14ac:dyDescent="0.35">
      <c r="B29" s="199">
        <v>24</v>
      </c>
      <c r="C29" s="815"/>
      <c r="D29" s="816"/>
      <c r="E29" s="816"/>
      <c r="F29" s="816"/>
      <c r="G29" s="816"/>
      <c r="H29" s="19"/>
      <c r="I29" s="2"/>
      <c r="J29" s="1"/>
      <c r="K29" s="169">
        <f t="shared" si="0"/>
        <v>0</v>
      </c>
      <c r="L29" s="1"/>
      <c r="M29" s="1"/>
      <c r="N29" s="169">
        <f t="shared" si="1"/>
        <v>0</v>
      </c>
      <c r="P29" s="199">
        <f t="shared" si="2"/>
        <v>24</v>
      </c>
      <c r="Q29" s="813" t="str">
        <f t="shared" si="3"/>
        <v/>
      </c>
      <c r="R29" s="813"/>
      <c r="S29" s="813"/>
      <c r="T29" s="813"/>
      <c r="U29" s="814"/>
      <c r="V29" s="202" t="str">
        <f t="shared" si="4"/>
        <v/>
      </c>
      <c r="W29" s="203">
        <f>IF(OR(V29="",V29=0),0,([1]Projeto!$AD$8*((1+[1]Projeto!$AD$8)^V29))/(((1+[1]Projeto!$AD$8)^V29)-1))</f>
        <v>0</v>
      </c>
      <c r="X29" s="204">
        <f>IF(AND(K29&gt;0,[1]CustoContabil!$F$6&gt;0),K29*([1]CustoContabil!$F$21/[1]CustoContabil!$F$6)*W29,0)</f>
        <v>0</v>
      </c>
      <c r="Y29" s="204">
        <f>IF(AND(N29&gt;0,[1]CustoContabil!$D$6&gt;0),N29*([1]CustoContabil!$D$21/[1]CustoContabil!$D$6)*W29,0)</f>
        <v>0</v>
      </c>
      <c r="Z29" s="205"/>
    </row>
    <row r="30" spans="2:26" ht="15" customHeight="1" outlineLevel="1" x14ac:dyDescent="0.35">
      <c r="B30" s="199">
        <v>25</v>
      </c>
      <c r="C30" s="815"/>
      <c r="D30" s="816"/>
      <c r="E30" s="816"/>
      <c r="F30" s="816"/>
      <c r="G30" s="816"/>
      <c r="H30" s="19"/>
      <c r="I30" s="2"/>
      <c r="J30" s="1"/>
      <c r="K30" s="169">
        <f t="shared" si="0"/>
        <v>0</v>
      </c>
      <c r="L30" s="1"/>
      <c r="M30" s="1"/>
      <c r="N30" s="169">
        <f t="shared" si="1"/>
        <v>0</v>
      </c>
      <c r="P30" s="199">
        <f t="shared" si="2"/>
        <v>25</v>
      </c>
      <c r="Q30" s="813" t="str">
        <f t="shared" si="3"/>
        <v/>
      </c>
      <c r="R30" s="813"/>
      <c r="S30" s="813"/>
      <c r="T30" s="813"/>
      <c r="U30" s="814"/>
      <c r="V30" s="202" t="str">
        <f t="shared" si="4"/>
        <v/>
      </c>
      <c r="W30" s="203">
        <f>IF(OR(V30="",V30=0),0,([1]Projeto!$AD$8*((1+[1]Projeto!$AD$8)^V30))/(((1+[1]Projeto!$AD$8)^V30)-1))</f>
        <v>0</v>
      </c>
      <c r="X30" s="204">
        <f>IF(AND(K30&gt;0,[1]CustoContabil!$F$6&gt;0),K30*([1]CustoContabil!$F$21/[1]CustoContabil!$F$6)*W30,0)</f>
        <v>0</v>
      </c>
      <c r="Y30" s="204">
        <f>IF(AND(N30&gt;0,[1]CustoContabil!$D$6&gt;0),N30*([1]CustoContabil!$D$21/[1]CustoContabil!$D$6)*W30,0)</f>
        <v>0</v>
      </c>
      <c r="Z30" s="205"/>
    </row>
    <row r="31" spans="2:26" ht="15" customHeight="1" outlineLevel="1" x14ac:dyDescent="0.35">
      <c r="B31" s="199">
        <v>26</v>
      </c>
      <c r="C31" s="815"/>
      <c r="D31" s="816"/>
      <c r="E31" s="816"/>
      <c r="F31" s="816"/>
      <c r="G31" s="816"/>
      <c r="H31" s="19"/>
      <c r="I31" s="2"/>
      <c r="J31" s="1"/>
      <c r="K31" s="169">
        <f t="shared" si="0"/>
        <v>0</v>
      </c>
      <c r="L31" s="1"/>
      <c r="M31" s="1"/>
      <c r="N31" s="169">
        <f t="shared" si="1"/>
        <v>0</v>
      </c>
      <c r="P31" s="199">
        <f t="shared" si="2"/>
        <v>26</v>
      </c>
      <c r="Q31" s="813" t="str">
        <f t="shared" si="3"/>
        <v/>
      </c>
      <c r="R31" s="813"/>
      <c r="S31" s="813"/>
      <c r="T31" s="813"/>
      <c r="U31" s="814"/>
      <c r="V31" s="202" t="str">
        <f t="shared" si="4"/>
        <v/>
      </c>
      <c r="W31" s="203">
        <f>IF(OR(V31="",V31=0),0,([1]Projeto!$AD$8*((1+[1]Projeto!$AD$8)^V31))/(((1+[1]Projeto!$AD$8)^V31)-1))</f>
        <v>0</v>
      </c>
      <c r="X31" s="204">
        <f>IF(AND(K31&gt;0,[1]CustoContabil!$F$6&gt;0),K31*([1]CustoContabil!$F$21/[1]CustoContabil!$F$6)*W31,0)</f>
        <v>0</v>
      </c>
      <c r="Y31" s="204">
        <f>IF(AND(N31&gt;0,[1]CustoContabil!$D$6&gt;0),N31*([1]CustoContabil!$D$21/[1]CustoContabil!$D$6)*W31,0)</f>
        <v>0</v>
      </c>
      <c r="Z31" s="205"/>
    </row>
    <row r="32" spans="2:26" ht="15" customHeight="1" outlineLevel="1" x14ac:dyDescent="0.35">
      <c r="B32" s="199">
        <v>27</v>
      </c>
      <c r="C32" s="815"/>
      <c r="D32" s="816"/>
      <c r="E32" s="816"/>
      <c r="F32" s="816"/>
      <c r="G32" s="816"/>
      <c r="H32" s="19"/>
      <c r="I32" s="2"/>
      <c r="J32" s="1"/>
      <c r="K32" s="169">
        <f t="shared" si="0"/>
        <v>0</v>
      </c>
      <c r="L32" s="1"/>
      <c r="M32" s="1"/>
      <c r="N32" s="169">
        <f t="shared" si="1"/>
        <v>0</v>
      </c>
      <c r="P32" s="199">
        <f t="shared" si="2"/>
        <v>27</v>
      </c>
      <c r="Q32" s="813" t="str">
        <f t="shared" si="3"/>
        <v/>
      </c>
      <c r="R32" s="813"/>
      <c r="S32" s="813"/>
      <c r="T32" s="813"/>
      <c r="U32" s="814"/>
      <c r="V32" s="202" t="str">
        <f t="shared" si="4"/>
        <v/>
      </c>
      <c r="W32" s="203">
        <f>IF(OR(V32="",V32=0),0,([1]Projeto!$AD$8*((1+[1]Projeto!$AD$8)^V32))/(((1+[1]Projeto!$AD$8)^V32)-1))</f>
        <v>0</v>
      </c>
      <c r="X32" s="204">
        <f>IF(AND(K32&gt;0,[1]CustoContabil!$F$6&gt;0),K32*([1]CustoContabil!$F$21/[1]CustoContabil!$F$6)*W32,0)</f>
        <v>0</v>
      </c>
      <c r="Y32" s="204">
        <f>IF(AND(N32&gt;0,[1]CustoContabil!$D$6&gt;0),N32*([1]CustoContabil!$D$21/[1]CustoContabil!$D$6)*W32,0)</f>
        <v>0</v>
      </c>
      <c r="Z32" s="205"/>
    </row>
    <row r="33" spans="2:26" ht="15" customHeight="1" outlineLevel="1" x14ac:dyDescent="0.35">
      <c r="B33" s="199">
        <v>28</v>
      </c>
      <c r="C33" s="815"/>
      <c r="D33" s="816"/>
      <c r="E33" s="816"/>
      <c r="F33" s="816"/>
      <c r="G33" s="816"/>
      <c r="H33" s="19"/>
      <c r="I33" s="2"/>
      <c r="J33" s="1"/>
      <c r="K33" s="169">
        <f t="shared" si="0"/>
        <v>0</v>
      </c>
      <c r="L33" s="1"/>
      <c r="M33" s="1"/>
      <c r="N33" s="169">
        <f t="shared" si="1"/>
        <v>0</v>
      </c>
      <c r="P33" s="199">
        <f t="shared" si="2"/>
        <v>28</v>
      </c>
      <c r="Q33" s="813" t="str">
        <f t="shared" si="3"/>
        <v/>
      </c>
      <c r="R33" s="813"/>
      <c r="S33" s="813"/>
      <c r="T33" s="813"/>
      <c r="U33" s="814"/>
      <c r="V33" s="202" t="str">
        <f t="shared" si="4"/>
        <v/>
      </c>
      <c r="W33" s="203">
        <f>IF(OR(V33="",V33=0),0,([1]Projeto!$AD$8*((1+[1]Projeto!$AD$8)^V33))/(((1+[1]Projeto!$AD$8)^V33)-1))</f>
        <v>0</v>
      </c>
      <c r="X33" s="204">
        <f>IF(AND(K33&gt;0,[1]CustoContabil!$F$6&gt;0),K33*([1]CustoContabil!$F$21/[1]CustoContabil!$F$6)*W33,0)</f>
        <v>0</v>
      </c>
      <c r="Y33" s="204">
        <f>IF(AND(N33&gt;0,[1]CustoContabil!$D$6&gt;0),N33*([1]CustoContabil!$D$21/[1]CustoContabil!$D$6)*W33,0)</f>
        <v>0</v>
      </c>
      <c r="Z33" s="205"/>
    </row>
    <row r="34" spans="2:26" ht="15" customHeight="1" outlineLevel="1" x14ac:dyDescent="0.35">
      <c r="B34" s="199">
        <v>29</v>
      </c>
      <c r="C34" s="815"/>
      <c r="D34" s="816"/>
      <c r="E34" s="816"/>
      <c r="F34" s="816"/>
      <c r="G34" s="816"/>
      <c r="H34" s="19"/>
      <c r="I34" s="2"/>
      <c r="J34" s="1"/>
      <c r="K34" s="169">
        <f t="shared" si="0"/>
        <v>0</v>
      </c>
      <c r="L34" s="1"/>
      <c r="M34" s="1"/>
      <c r="N34" s="169">
        <f t="shared" si="1"/>
        <v>0</v>
      </c>
      <c r="P34" s="199">
        <f t="shared" si="2"/>
        <v>29</v>
      </c>
      <c r="Q34" s="813" t="str">
        <f t="shared" si="3"/>
        <v/>
      </c>
      <c r="R34" s="813"/>
      <c r="S34" s="813"/>
      <c r="T34" s="813"/>
      <c r="U34" s="814"/>
      <c r="V34" s="202" t="str">
        <f t="shared" si="4"/>
        <v/>
      </c>
      <c r="W34" s="203">
        <f>IF(OR(V34="",V34=0),0,([1]Projeto!$AD$8*((1+[1]Projeto!$AD$8)^V34))/(((1+[1]Projeto!$AD$8)^V34)-1))</f>
        <v>0</v>
      </c>
      <c r="X34" s="204">
        <f>IF(AND(K34&gt;0,[1]CustoContabil!$F$6&gt;0),K34*([1]CustoContabil!$F$21/[1]CustoContabil!$F$6)*W34,0)</f>
        <v>0</v>
      </c>
      <c r="Y34" s="204">
        <f>IF(AND(N34&gt;0,[1]CustoContabil!$D$6&gt;0),N34*([1]CustoContabil!$D$21/[1]CustoContabil!$D$6)*W34,0)</f>
        <v>0</v>
      </c>
      <c r="Z34" s="205"/>
    </row>
    <row r="35" spans="2:26" ht="15" customHeight="1" outlineLevel="1" x14ac:dyDescent="0.35">
      <c r="B35" s="199">
        <v>30</v>
      </c>
      <c r="C35" s="815"/>
      <c r="D35" s="816"/>
      <c r="E35" s="816"/>
      <c r="F35" s="816"/>
      <c r="G35" s="816"/>
      <c r="H35" s="19"/>
      <c r="I35" s="2"/>
      <c r="J35" s="1"/>
      <c r="K35" s="169">
        <f t="shared" si="0"/>
        <v>0</v>
      </c>
      <c r="L35" s="1"/>
      <c r="M35" s="1"/>
      <c r="N35" s="169">
        <f t="shared" si="1"/>
        <v>0</v>
      </c>
      <c r="P35" s="199">
        <f t="shared" si="2"/>
        <v>30</v>
      </c>
      <c r="Q35" s="813" t="str">
        <f t="shared" si="3"/>
        <v/>
      </c>
      <c r="R35" s="813"/>
      <c r="S35" s="813"/>
      <c r="T35" s="813"/>
      <c r="U35" s="814"/>
      <c r="V35" s="202" t="str">
        <f t="shared" si="4"/>
        <v/>
      </c>
      <c r="W35" s="203">
        <f>IF(OR(V35="",V35=0),0,([1]Projeto!$AD$8*((1+[1]Projeto!$AD$8)^V35))/(((1+[1]Projeto!$AD$8)^V35)-1))</f>
        <v>0</v>
      </c>
      <c r="X35" s="204">
        <f>IF(AND(K35&gt;0,[1]CustoContabil!$F$6&gt;0),K35*([1]CustoContabil!$F$21/[1]CustoContabil!$F$6)*W35,0)</f>
        <v>0</v>
      </c>
      <c r="Y35" s="204">
        <f>IF(AND(N35&gt;0,[1]CustoContabil!$D$6&gt;0),N35*([1]CustoContabil!$D$21/[1]CustoContabil!$D$6)*W35,0)</f>
        <v>0</v>
      </c>
      <c r="Z35" s="205"/>
    </row>
    <row r="36" spans="2:26" ht="15" customHeight="1" outlineLevel="1" x14ac:dyDescent="0.35">
      <c r="B36" s="199">
        <v>31</v>
      </c>
      <c r="C36" s="815"/>
      <c r="D36" s="816"/>
      <c r="E36" s="816"/>
      <c r="F36" s="816"/>
      <c r="G36" s="816"/>
      <c r="H36" s="19"/>
      <c r="I36" s="2"/>
      <c r="J36" s="1"/>
      <c r="K36" s="169">
        <f t="shared" si="0"/>
        <v>0</v>
      </c>
      <c r="L36" s="1"/>
      <c r="M36" s="1"/>
      <c r="N36" s="169">
        <f t="shared" si="1"/>
        <v>0</v>
      </c>
      <c r="P36" s="199">
        <f t="shared" si="2"/>
        <v>31</v>
      </c>
      <c r="Q36" s="813" t="str">
        <f t="shared" si="3"/>
        <v/>
      </c>
      <c r="R36" s="813"/>
      <c r="S36" s="813"/>
      <c r="T36" s="813"/>
      <c r="U36" s="814"/>
      <c r="V36" s="202" t="str">
        <f t="shared" si="4"/>
        <v/>
      </c>
      <c r="W36" s="203">
        <f>IF(OR(V36="",V36=0),0,([1]Projeto!$AD$8*((1+[1]Projeto!$AD$8)^V36))/(((1+[1]Projeto!$AD$8)^V36)-1))</f>
        <v>0</v>
      </c>
      <c r="X36" s="204">
        <f>IF(AND(K36&gt;0,[1]CustoContabil!$F$6&gt;0),K36*([1]CustoContabil!$F$21/[1]CustoContabil!$F$6)*W36,0)</f>
        <v>0</v>
      </c>
      <c r="Y36" s="204">
        <f>IF(AND(N36&gt;0,[1]CustoContabil!$D$6&gt;0),N36*([1]CustoContabil!$D$21/[1]CustoContabil!$D$6)*W36,0)</f>
        <v>0</v>
      </c>
      <c r="Z36" s="205"/>
    </row>
    <row r="37" spans="2:26" ht="15" customHeight="1" outlineLevel="1" x14ac:dyDescent="0.35">
      <c r="B37" s="199">
        <v>32</v>
      </c>
      <c r="C37" s="815"/>
      <c r="D37" s="816"/>
      <c r="E37" s="816"/>
      <c r="F37" s="816"/>
      <c r="G37" s="816"/>
      <c r="H37" s="19"/>
      <c r="I37" s="2"/>
      <c r="J37" s="1"/>
      <c r="K37" s="169">
        <f t="shared" si="0"/>
        <v>0</v>
      </c>
      <c r="L37" s="1"/>
      <c r="M37" s="1"/>
      <c r="N37" s="169">
        <f t="shared" si="1"/>
        <v>0</v>
      </c>
      <c r="P37" s="199">
        <f t="shared" si="2"/>
        <v>32</v>
      </c>
      <c r="Q37" s="813" t="str">
        <f t="shared" si="3"/>
        <v/>
      </c>
      <c r="R37" s="813"/>
      <c r="S37" s="813"/>
      <c r="T37" s="813"/>
      <c r="U37" s="814"/>
      <c r="V37" s="202" t="str">
        <f t="shared" si="4"/>
        <v/>
      </c>
      <c r="W37" s="203">
        <f>IF(OR(V37="",V37=0),0,([1]Projeto!$AD$8*((1+[1]Projeto!$AD$8)^V37))/(((1+[1]Projeto!$AD$8)^V37)-1))</f>
        <v>0</v>
      </c>
      <c r="X37" s="204">
        <f>IF(AND(K37&gt;0,[1]CustoContabil!$F$6&gt;0),K37*([1]CustoContabil!$F$21/[1]CustoContabil!$F$6)*W37,0)</f>
        <v>0</v>
      </c>
      <c r="Y37" s="204">
        <f>IF(AND(N37&gt;0,[1]CustoContabil!$D$6&gt;0),N37*([1]CustoContabil!$D$21/[1]CustoContabil!$D$6)*W37,0)</f>
        <v>0</v>
      </c>
      <c r="Z37" s="205"/>
    </row>
    <row r="38" spans="2:26" ht="15" customHeight="1" outlineLevel="1" x14ac:dyDescent="0.35">
      <c r="B38" s="199">
        <v>33</v>
      </c>
      <c r="C38" s="815"/>
      <c r="D38" s="816"/>
      <c r="E38" s="816"/>
      <c r="F38" s="816"/>
      <c r="G38" s="816"/>
      <c r="H38" s="19"/>
      <c r="I38" s="2"/>
      <c r="J38" s="1"/>
      <c r="K38" s="169">
        <f t="shared" si="0"/>
        <v>0</v>
      </c>
      <c r="L38" s="1"/>
      <c r="M38" s="1"/>
      <c r="N38" s="169">
        <f t="shared" si="1"/>
        <v>0</v>
      </c>
      <c r="P38" s="199">
        <f t="shared" si="2"/>
        <v>33</v>
      </c>
      <c r="Q38" s="813" t="str">
        <f t="shared" si="3"/>
        <v/>
      </c>
      <c r="R38" s="813"/>
      <c r="S38" s="813"/>
      <c r="T38" s="813"/>
      <c r="U38" s="814"/>
      <c r="V38" s="202" t="str">
        <f t="shared" si="4"/>
        <v/>
      </c>
      <c r="W38" s="203">
        <f>IF(OR(V38="",V38=0),0,([1]Projeto!$AD$8*((1+[1]Projeto!$AD$8)^V38))/(((1+[1]Projeto!$AD$8)^V38)-1))</f>
        <v>0</v>
      </c>
      <c r="X38" s="204">
        <f>IF(AND(K38&gt;0,[1]CustoContabil!$F$6&gt;0),K38*([1]CustoContabil!$F$21/[1]CustoContabil!$F$6)*W38,0)</f>
        <v>0</v>
      </c>
      <c r="Y38" s="204">
        <f>IF(AND(N38&gt;0,[1]CustoContabil!$D$6&gt;0),N38*([1]CustoContabil!$D$21/[1]CustoContabil!$D$6)*W38,0)</f>
        <v>0</v>
      </c>
      <c r="Z38" s="205"/>
    </row>
    <row r="39" spans="2:26" ht="15" customHeight="1" outlineLevel="1" x14ac:dyDescent="0.35">
      <c r="B39" s="199">
        <v>34</v>
      </c>
      <c r="C39" s="815"/>
      <c r="D39" s="816"/>
      <c r="E39" s="816"/>
      <c r="F39" s="816"/>
      <c r="G39" s="816"/>
      <c r="H39" s="19"/>
      <c r="I39" s="2"/>
      <c r="J39" s="1"/>
      <c r="K39" s="169">
        <f t="shared" si="0"/>
        <v>0</v>
      </c>
      <c r="L39" s="1"/>
      <c r="M39" s="1"/>
      <c r="N39" s="169">
        <f t="shared" si="1"/>
        <v>0</v>
      </c>
      <c r="P39" s="199">
        <f t="shared" si="2"/>
        <v>34</v>
      </c>
      <c r="Q39" s="813" t="str">
        <f t="shared" si="3"/>
        <v/>
      </c>
      <c r="R39" s="813"/>
      <c r="S39" s="813"/>
      <c r="T39" s="813"/>
      <c r="U39" s="814"/>
      <c r="V39" s="202" t="str">
        <f t="shared" si="4"/>
        <v/>
      </c>
      <c r="W39" s="203">
        <f>IF(OR(V39="",V39=0),0,([1]Projeto!$AD$8*((1+[1]Projeto!$AD$8)^V39))/(((1+[1]Projeto!$AD$8)^V39)-1))</f>
        <v>0</v>
      </c>
      <c r="X39" s="204">
        <f>IF(AND(K39&gt;0,[1]CustoContabil!$F$6&gt;0),K39*([1]CustoContabil!$F$21/[1]CustoContabil!$F$6)*W39,0)</f>
        <v>0</v>
      </c>
      <c r="Y39" s="204">
        <f>IF(AND(N39&gt;0,[1]CustoContabil!$D$6&gt;0),N39*([1]CustoContabil!$D$21/[1]CustoContabil!$D$6)*W39,0)</f>
        <v>0</v>
      </c>
      <c r="Z39" s="205"/>
    </row>
    <row r="40" spans="2:26" ht="15" customHeight="1" outlineLevel="1" x14ac:dyDescent="0.35">
      <c r="B40" s="199">
        <v>35</v>
      </c>
      <c r="C40" s="815"/>
      <c r="D40" s="816"/>
      <c r="E40" s="816"/>
      <c r="F40" s="816"/>
      <c r="G40" s="816"/>
      <c r="H40" s="19"/>
      <c r="I40" s="2"/>
      <c r="J40" s="1"/>
      <c r="K40" s="169">
        <f t="shared" si="0"/>
        <v>0</v>
      </c>
      <c r="L40" s="1"/>
      <c r="M40" s="1"/>
      <c r="N40" s="169">
        <f t="shared" si="1"/>
        <v>0</v>
      </c>
      <c r="P40" s="199">
        <f t="shared" si="2"/>
        <v>35</v>
      </c>
      <c r="Q40" s="813" t="str">
        <f t="shared" si="3"/>
        <v/>
      </c>
      <c r="R40" s="813"/>
      <c r="S40" s="813"/>
      <c r="T40" s="813"/>
      <c r="U40" s="814"/>
      <c r="V40" s="202" t="str">
        <f t="shared" si="4"/>
        <v/>
      </c>
      <c r="W40" s="203">
        <f>IF(OR(V40="",V40=0),0,([1]Projeto!$AD$8*((1+[1]Projeto!$AD$8)^V40))/(((1+[1]Projeto!$AD$8)^V40)-1))</f>
        <v>0</v>
      </c>
      <c r="X40" s="204">
        <f>IF(AND(K40&gt;0,[1]CustoContabil!$F$6&gt;0),K40*([1]CustoContabil!$F$21/[1]CustoContabil!$F$6)*W40,0)</f>
        <v>0</v>
      </c>
      <c r="Y40" s="204">
        <f>IF(AND(N40&gt;0,[1]CustoContabil!$D$6&gt;0),N40*([1]CustoContabil!$D$21/[1]CustoContabil!$D$6)*W40,0)</f>
        <v>0</v>
      </c>
      <c r="Z40" s="205"/>
    </row>
    <row r="41" spans="2:26" ht="15" customHeight="1" outlineLevel="1" x14ac:dyDescent="0.35">
      <c r="B41" s="199">
        <v>36</v>
      </c>
      <c r="C41" s="815"/>
      <c r="D41" s="816"/>
      <c r="E41" s="816"/>
      <c r="F41" s="816"/>
      <c r="G41" s="816"/>
      <c r="H41" s="19"/>
      <c r="I41" s="2"/>
      <c r="J41" s="1"/>
      <c r="K41" s="169">
        <f t="shared" si="0"/>
        <v>0</v>
      </c>
      <c r="L41" s="1"/>
      <c r="M41" s="1"/>
      <c r="N41" s="169">
        <f t="shared" si="1"/>
        <v>0</v>
      </c>
      <c r="P41" s="199">
        <f t="shared" si="2"/>
        <v>36</v>
      </c>
      <c r="Q41" s="813" t="str">
        <f t="shared" si="3"/>
        <v/>
      </c>
      <c r="R41" s="813"/>
      <c r="S41" s="813"/>
      <c r="T41" s="813"/>
      <c r="U41" s="814"/>
      <c r="V41" s="202" t="str">
        <f t="shared" si="4"/>
        <v/>
      </c>
      <c r="W41" s="203">
        <f>IF(OR(V41="",V41=0),0,([1]Projeto!$AD$8*((1+[1]Projeto!$AD$8)^V41))/(((1+[1]Projeto!$AD$8)^V41)-1))</f>
        <v>0</v>
      </c>
      <c r="X41" s="204">
        <f>IF(AND(K41&gt;0,[1]CustoContabil!$F$6&gt;0),K41*([1]CustoContabil!$F$21/[1]CustoContabil!$F$6)*W41,0)</f>
        <v>0</v>
      </c>
      <c r="Y41" s="204">
        <f>IF(AND(N41&gt;0,[1]CustoContabil!$D$6&gt;0),N41*([1]CustoContabil!$D$21/[1]CustoContabil!$D$6)*W41,0)</f>
        <v>0</v>
      </c>
      <c r="Z41" s="205"/>
    </row>
    <row r="42" spans="2:26" ht="15" customHeight="1" outlineLevel="1" x14ac:dyDescent="0.35">
      <c r="B42" s="199">
        <v>37</v>
      </c>
      <c r="C42" s="815"/>
      <c r="D42" s="816"/>
      <c r="E42" s="816"/>
      <c r="F42" s="816"/>
      <c r="G42" s="816"/>
      <c r="H42" s="19"/>
      <c r="I42" s="2"/>
      <c r="J42" s="1"/>
      <c r="K42" s="169">
        <f t="shared" si="0"/>
        <v>0</v>
      </c>
      <c r="L42" s="1"/>
      <c r="M42" s="1"/>
      <c r="N42" s="169">
        <f t="shared" si="1"/>
        <v>0</v>
      </c>
      <c r="P42" s="199">
        <f t="shared" si="2"/>
        <v>37</v>
      </c>
      <c r="Q42" s="813" t="str">
        <f t="shared" si="3"/>
        <v/>
      </c>
      <c r="R42" s="813"/>
      <c r="S42" s="813"/>
      <c r="T42" s="813"/>
      <c r="U42" s="814"/>
      <c r="V42" s="202" t="str">
        <f t="shared" si="4"/>
        <v/>
      </c>
      <c r="W42" s="203">
        <f>IF(OR(V42="",V42=0),0,([1]Projeto!$AD$8*((1+[1]Projeto!$AD$8)^V42))/(((1+[1]Projeto!$AD$8)^V42)-1))</f>
        <v>0</v>
      </c>
      <c r="X42" s="204">
        <f>IF(AND(K42&gt;0,[1]CustoContabil!$F$6&gt;0),K42*([1]CustoContabil!$F$21/[1]CustoContabil!$F$6)*W42,0)</f>
        <v>0</v>
      </c>
      <c r="Y42" s="204">
        <f>IF(AND(N42&gt;0,[1]CustoContabil!$D$6&gt;0),N42*([1]CustoContabil!$D$21/[1]CustoContabil!$D$6)*W42,0)</f>
        <v>0</v>
      </c>
      <c r="Z42" s="205"/>
    </row>
    <row r="43" spans="2:26" ht="15" customHeight="1" outlineLevel="1" x14ac:dyDescent="0.35">
      <c r="B43" s="199">
        <v>38</v>
      </c>
      <c r="C43" s="815"/>
      <c r="D43" s="816"/>
      <c r="E43" s="816"/>
      <c r="F43" s="816"/>
      <c r="G43" s="816"/>
      <c r="H43" s="19"/>
      <c r="I43" s="2"/>
      <c r="J43" s="1"/>
      <c r="K43" s="169">
        <f t="shared" si="0"/>
        <v>0</v>
      </c>
      <c r="L43" s="1"/>
      <c r="M43" s="1"/>
      <c r="N43" s="169">
        <f t="shared" si="1"/>
        <v>0</v>
      </c>
      <c r="P43" s="199">
        <f t="shared" si="2"/>
        <v>38</v>
      </c>
      <c r="Q43" s="813" t="str">
        <f t="shared" si="3"/>
        <v/>
      </c>
      <c r="R43" s="813"/>
      <c r="S43" s="813"/>
      <c r="T43" s="813"/>
      <c r="U43" s="814"/>
      <c r="V43" s="202" t="str">
        <f t="shared" si="4"/>
        <v/>
      </c>
      <c r="W43" s="203">
        <f>IF(OR(V43="",V43=0),0,([1]Projeto!$AD$8*((1+[1]Projeto!$AD$8)^V43))/(((1+[1]Projeto!$AD$8)^V43)-1))</f>
        <v>0</v>
      </c>
      <c r="X43" s="204">
        <f>IF(AND(K43&gt;0,[1]CustoContabil!$F$6&gt;0),K43*([1]CustoContabil!$F$21/[1]CustoContabil!$F$6)*W43,0)</f>
        <v>0</v>
      </c>
      <c r="Y43" s="204">
        <f>IF(AND(N43&gt;0,[1]CustoContabil!$D$6&gt;0),N43*([1]CustoContabil!$D$21/[1]CustoContabil!$D$6)*W43,0)</f>
        <v>0</v>
      </c>
      <c r="Z43" s="205"/>
    </row>
    <row r="44" spans="2:26" ht="15" customHeight="1" outlineLevel="1" x14ac:dyDescent="0.35">
      <c r="B44" s="199">
        <v>39</v>
      </c>
      <c r="C44" s="815"/>
      <c r="D44" s="816"/>
      <c r="E44" s="816"/>
      <c r="F44" s="816"/>
      <c r="G44" s="816"/>
      <c r="H44" s="19"/>
      <c r="I44" s="2"/>
      <c r="J44" s="1"/>
      <c r="K44" s="169">
        <f t="shared" si="0"/>
        <v>0</v>
      </c>
      <c r="L44" s="1"/>
      <c r="M44" s="1"/>
      <c r="N44" s="169">
        <f t="shared" si="1"/>
        <v>0</v>
      </c>
      <c r="P44" s="199">
        <f t="shared" si="2"/>
        <v>39</v>
      </c>
      <c r="Q44" s="813" t="str">
        <f t="shared" si="3"/>
        <v/>
      </c>
      <c r="R44" s="813"/>
      <c r="S44" s="813"/>
      <c r="T44" s="813"/>
      <c r="U44" s="814"/>
      <c r="V44" s="202" t="str">
        <f t="shared" si="4"/>
        <v/>
      </c>
      <c r="W44" s="203">
        <f>IF(OR(V44="",V44=0),0,([1]Projeto!$AD$8*((1+[1]Projeto!$AD$8)^V44))/(((1+[1]Projeto!$AD$8)^V44)-1))</f>
        <v>0</v>
      </c>
      <c r="X44" s="204">
        <f>IF(AND(K44&gt;0,[1]CustoContabil!$F$6&gt;0),K44*([1]CustoContabil!$F$21/[1]CustoContabil!$F$6)*W44,0)</f>
        <v>0</v>
      </c>
      <c r="Y44" s="204">
        <f>IF(AND(N44&gt;0,[1]CustoContabil!$D$6&gt;0),N44*([1]CustoContabil!$D$21/[1]CustoContabil!$D$6)*W44,0)</f>
        <v>0</v>
      </c>
      <c r="Z44" s="205"/>
    </row>
    <row r="45" spans="2:26" ht="15" customHeight="1" outlineLevel="1" x14ac:dyDescent="0.35">
      <c r="B45" s="199">
        <v>40</v>
      </c>
      <c r="C45" s="815"/>
      <c r="D45" s="816"/>
      <c r="E45" s="816"/>
      <c r="F45" s="816"/>
      <c r="G45" s="816"/>
      <c r="H45" s="19"/>
      <c r="I45" s="2"/>
      <c r="J45" s="1"/>
      <c r="K45" s="169">
        <f t="shared" si="0"/>
        <v>0</v>
      </c>
      <c r="L45" s="1"/>
      <c r="M45" s="1"/>
      <c r="N45" s="169">
        <f t="shared" si="1"/>
        <v>0</v>
      </c>
      <c r="P45" s="199">
        <f t="shared" si="2"/>
        <v>40</v>
      </c>
      <c r="Q45" s="813" t="str">
        <f t="shared" si="3"/>
        <v/>
      </c>
      <c r="R45" s="813"/>
      <c r="S45" s="813"/>
      <c r="T45" s="813"/>
      <c r="U45" s="814"/>
      <c r="V45" s="202" t="str">
        <f t="shared" si="4"/>
        <v/>
      </c>
      <c r="W45" s="203">
        <f>IF(OR(V45="",V45=0),0,([1]Projeto!$AD$8*((1+[1]Projeto!$AD$8)^V45))/(((1+[1]Projeto!$AD$8)^V45)-1))</f>
        <v>0</v>
      </c>
      <c r="X45" s="204">
        <f>IF(AND(K45&gt;0,[1]CustoContabil!$F$6&gt;0),K45*([1]CustoContabil!$F$21/[1]CustoContabil!$F$6)*W45,0)</f>
        <v>0</v>
      </c>
      <c r="Y45" s="204">
        <f>IF(AND(N45&gt;0,[1]CustoContabil!$D$6&gt;0),N45*([1]CustoContabil!$D$21/[1]CustoContabil!$D$6)*W45,0)</f>
        <v>0</v>
      </c>
      <c r="Z45" s="205"/>
    </row>
    <row r="46" spans="2:26" ht="15" customHeight="1" outlineLevel="1" x14ac:dyDescent="0.35">
      <c r="B46" s="199">
        <v>41</v>
      </c>
      <c r="C46" s="815"/>
      <c r="D46" s="816"/>
      <c r="E46" s="816"/>
      <c r="F46" s="816"/>
      <c r="G46" s="816"/>
      <c r="H46" s="19"/>
      <c r="I46" s="2"/>
      <c r="J46" s="1"/>
      <c r="K46" s="169">
        <f t="shared" si="0"/>
        <v>0</v>
      </c>
      <c r="L46" s="1"/>
      <c r="M46" s="1"/>
      <c r="N46" s="169">
        <f t="shared" si="1"/>
        <v>0</v>
      </c>
      <c r="P46" s="199">
        <f t="shared" si="2"/>
        <v>41</v>
      </c>
      <c r="Q46" s="813" t="str">
        <f t="shared" si="3"/>
        <v/>
      </c>
      <c r="R46" s="813"/>
      <c r="S46" s="813"/>
      <c r="T46" s="813"/>
      <c r="U46" s="814"/>
      <c r="V46" s="202" t="str">
        <f t="shared" si="4"/>
        <v/>
      </c>
      <c r="W46" s="203">
        <f>IF(OR(V46="",V46=0),0,([1]Projeto!$AD$8*((1+[1]Projeto!$AD$8)^V46))/(((1+[1]Projeto!$AD$8)^V46)-1))</f>
        <v>0</v>
      </c>
      <c r="X46" s="204">
        <f>IF(AND(K46&gt;0,[1]CustoContabil!$F$6&gt;0),K46*([1]CustoContabil!$F$21/[1]CustoContabil!$F$6)*W46,0)</f>
        <v>0</v>
      </c>
      <c r="Y46" s="204">
        <f>IF(AND(N46&gt;0,[1]CustoContabil!$D$6&gt;0),N46*([1]CustoContabil!$D$21/[1]CustoContabil!$D$6)*W46,0)</f>
        <v>0</v>
      </c>
      <c r="Z46" s="205"/>
    </row>
    <row r="47" spans="2:26" ht="15" customHeight="1" outlineLevel="1" x14ac:dyDescent="0.35">
      <c r="B47" s="199">
        <v>42</v>
      </c>
      <c r="C47" s="815"/>
      <c r="D47" s="816"/>
      <c r="E47" s="816"/>
      <c r="F47" s="816"/>
      <c r="G47" s="816"/>
      <c r="H47" s="19"/>
      <c r="I47" s="2"/>
      <c r="J47" s="1"/>
      <c r="K47" s="169">
        <f t="shared" si="0"/>
        <v>0</v>
      </c>
      <c r="L47" s="1"/>
      <c r="M47" s="1"/>
      <c r="N47" s="169">
        <f t="shared" si="1"/>
        <v>0</v>
      </c>
      <c r="P47" s="199">
        <f t="shared" si="2"/>
        <v>42</v>
      </c>
      <c r="Q47" s="813" t="str">
        <f t="shared" si="3"/>
        <v/>
      </c>
      <c r="R47" s="813"/>
      <c r="S47" s="813"/>
      <c r="T47" s="813"/>
      <c r="U47" s="814"/>
      <c r="V47" s="202" t="str">
        <f t="shared" si="4"/>
        <v/>
      </c>
      <c r="W47" s="203">
        <f>IF(OR(V47="",V47=0),0,([1]Projeto!$AD$8*((1+[1]Projeto!$AD$8)^V47))/(((1+[1]Projeto!$AD$8)^V47)-1))</f>
        <v>0</v>
      </c>
      <c r="X47" s="204">
        <f>IF(AND(K47&gt;0,[1]CustoContabil!$F$6&gt;0),K47*([1]CustoContabil!$F$21/[1]CustoContabil!$F$6)*W47,0)</f>
        <v>0</v>
      </c>
      <c r="Y47" s="204">
        <f>IF(AND(N47&gt;0,[1]CustoContabil!$D$6&gt;0),N47*([1]CustoContabil!$D$21/[1]CustoContabil!$D$6)*W47,0)</f>
        <v>0</v>
      </c>
      <c r="Z47" s="205"/>
    </row>
    <row r="48" spans="2:26" ht="15" customHeight="1" outlineLevel="1" x14ac:dyDescent="0.35">
      <c r="B48" s="199">
        <v>43</v>
      </c>
      <c r="C48" s="815"/>
      <c r="D48" s="816"/>
      <c r="E48" s="816"/>
      <c r="F48" s="816"/>
      <c r="G48" s="816"/>
      <c r="H48" s="19"/>
      <c r="I48" s="2"/>
      <c r="J48" s="1"/>
      <c r="K48" s="169">
        <f t="shared" si="0"/>
        <v>0</v>
      </c>
      <c r="L48" s="1"/>
      <c r="M48" s="1"/>
      <c r="N48" s="169">
        <f t="shared" si="1"/>
        <v>0</v>
      </c>
      <c r="P48" s="199">
        <f t="shared" si="2"/>
        <v>43</v>
      </c>
      <c r="Q48" s="813" t="str">
        <f t="shared" si="3"/>
        <v/>
      </c>
      <c r="R48" s="813"/>
      <c r="S48" s="813"/>
      <c r="T48" s="813"/>
      <c r="U48" s="814"/>
      <c r="V48" s="202" t="str">
        <f t="shared" si="4"/>
        <v/>
      </c>
      <c r="W48" s="203">
        <f>IF(OR(V48="",V48=0),0,([1]Projeto!$AD$8*((1+[1]Projeto!$AD$8)^V48))/(((1+[1]Projeto!$AD$8)^V48)-1))</f>
        <v>0</v>
      </c>
      <c r="X48" s="204">
        <f>IF(AND(K48&gt;0,[1]CustoContabil!$F$6&gt;0),K48*([1]CustoContabil!$F$21/[1]CustoContabil!$F$6)*W48,0)</f>
        <v>0</v>
      </c>
      <c r="Y48" s="204">
        <f>IF(AND(N48&gt;0,[1]CustoContabil!$D$6&gt;0),N48*([1]CustoContabil!$D$21/[1]CustoContabil!$D$6)*W48,0)</f>
        <v>0</v>
      </c>
      <c r="Z48" s="205"/>
    </row>
    <row r="49" spans="2:26" ht="15" customHeight="1" outlineLevel="1" x14ac:dyDescent="0.35">
      <c r="B49" s="199">
        <v>44</v>
      </c>
      <c r="C49" s="815"/>
      <c r="D49" s="816"/>
      <c r="E49" s="816"/>
      <c r="F49" s="816"/>
      <c r="G49" s="816"/>
      <c r="H49" s="19"/>
      <c r="I49" s="2"/>
      <c r="J49" s="1"/>
      <c r="K49" s="169">
        <f t="shared" si="0"/>
        <v>0</v>
      </c>
      <c r="L49" s="1"/>
      <c r="M49" s="1"/>
      <c r="N49" s="169">
        <f t="shared" si="1"/>
        <v>0</v>
      </c>
      <c r="P49" s="199">
        <f t="shared" si="2"/>
        <v>44</v>
      </c>
      <c r="Q49" s="813" t="str">
        <f t="shared" si="3"/>
        <v/>
      </c>
      <c r="R49" s="813"/>
      <c r="S49" s="813"/>
      <c r="T49" s="813"/>
      <c r="U49" s="814"/>
      <c r="V49" s="202" t="str">
        <f t="shared" si="4"/>
        <v/>
      </c>
      <c r="W49" s="203">
        <f>IF(OR(V49="",V49=0),0,([1]Projeto!$AD$8*((1+[1]Projeto!$AD$8)^V49))/(((1+[1]Projeto!$AD$8)^V49)-1))</f>
        <v>0</v>
      </c>
      <c r="X49" s="204">
        <f>IF(AND(K49&gt;0,[1]CustoContabil!$F$6&gt;0),K49*([1]CustoContabil!$F$21/[1]CustoContabil!$F$6)*W49,0)</f>
        <v>0</v>
      </c>
      <c r="Y49" s="204">
        <f>IF(AND(N49&gt;0,[1]CustoContabil!$D$6&gt;0),N49*([1]CustoContabil!$D$21/[1]CustoContabil!$D$6)*W49,0)</f>
        <v>0</v>
      </c>
      <c r="Z49" s="205"/>
    </row>
    <row r="50" spans="2:26" ht="15" customHeight="1" outlineLevel="1" x14ac:dyDescent="0.35">
      <c r="B50" s="199">
        <v>45</v>
      </c>
      <c r="C50" s="815"/>
      <c r="D50" s="816"/>
      <c r="E50" s="816"/>
      <c r="F50" s="816"/>
      <c r="G50" s="816"/>
      <c r="H50" s="19"/>
      <c r="I50" s="2"/>
      <c r="J50" s="1"/>
      <c r="K50" s="169">
        <f t="shared" si="0"/>
        <v>0</v>
      </c>
      <c r="L50" s="1"/>
      <c r="M50" s="1"/>
      <c r="N50" s="169">
        <f t="shared" si="1"/>
        <v>0</v>
      </c>
      <c r="P50" s="199">
        <f t="shared" si="2"/>
        <v>45</v>
      </c>
      <c r="Q50" s="813" t="str">
        <f t="shared" si="3"/>
        <v/>
      </c>
      <c r="R50" s="813"/>
      <c r="S50" s="813"/>
      <c r="T50" s="813"/>
      <c r="U50" s="814"/>
      <c r="V50" s="202" t="str">
        <f t="shared" si="4"/>
        <v/>
      </c>
      <c r="W50" s="203">
        <f>IF(OR(V50="",V50=0),0,([1]Projeto!$AD$8*((1+[1]Projeto!$AD$8)^V50))/(((1+[1]Projeto!$AD$8)^V50)-1))</f>
        <v>0</v>
      </c>
      <c r="X50" s="204">
        <f>IF(AND(K50&gt;0,[1]CustoContabil!$F$6&gt;0),K50*([1]CustoContabil!$F$21/[1]CustoContabil!$F$6)*W50,0)</f>
        <v>0</v>
      </c>
      <c r="Y50" s="204">
        <f>IF(AND(N50&gt;0,[1]CustoContabil!$D$6&gt;0),N50*([1]CustoContabil!$D$21/[1]CustoContabil!$D$6)*W50,0)</f>
        <v>0</v>
      </c>
      <c r="Z50" s="205"/>
    </row>
    <row r="51" spans="2:26" ht="15" customHeight="1" outlineLevel="1" x14ac:dyDescent="0.35">
      <c r="B51" s="199">
        <v>46</v>
      </c>
      <c r="C51" s="815"/>
      <c r="D51" s="816"/>
      <c r="E51" s="816"/>
      <c r="F51" s="816"/>
      <c r="G51" s="816"/>
      <c r="H51" s="19"/>
      <c r="I51" s="2"/>
      <c r="J51" s="1"/>
      <c r="K51" s="169">
        <f t="shared" si="0"/>
        <v>0</v>
      </c>
      <c r="L51" s="1"/>
      <c r="M51" s="1"/>
      <c r="N51" s="169">
        <f t="shared" si="1"/>
        <v>0</v>
      </c>
      <c r="P51" s="199">
        <f t="shared" si="2"/>
        <v>46</v>
      </c>
      <c r="Q51" s="813" t="str">
        <f t="shared" si="3"/>
        <v/>
      </c>
      <c r="R51" s="813"/>
      <c r="S51" s="813"/>
      <c r="T51" s="813"/>
      <c r="U51" s="814"/>
      <c r="V51" s="202" t="str">
        <f t="shared" si="4"/>
        <v/>
      </c>
      <c r="W51" s="203">
        <f>IF(OR(V51="",V51=0),0,([1]Projeto!$AD$8*((1+[1]Projeto!$AD$8)^V51))/(((1+[1]Projeto!$AD$8)^V51)-1))</f>
        <v>0</v>
      </c>
      <c r="X51" s="204">
        <f>IF(AND(K51&gt;0,[1]CustoContabil!$F$6&gt;0),K51*([1]CustoContabil!$F$21/[1]CustoContabil!$F$6)*W51,0)</f>
        <v>0</v>
      </c>
      <c r="Y51" s="204">
        <f>IF(AND(N51&gt;0,[1]CustoContabil!$D$6&gt;0),N51*([1]CustoContabil!$D$21/[1]CustoContabil!$D$6)*W51,0)</f>
        <v>0</v>
      </c>
      <c r="Z51" s="205"/>
    </row>
    <row r="52" spans="2:26" ht="15" customHeight="1" outlineLevel="1" x14ac:dyDescent="0.35">
      <c r="B52" s="199">
        <v>47</v>
      </c>
      <c r="C52" s="815"/>
      <c r="D52" s="816"/>
      <c r="E52" s="816"/>
      <c r="F52" s="816"/>
      <c r="G52" s="816"/>
      <c r="H52" s="19"/>
      <c r="I52" s="2"/>
      <c r="J52" s="1"/>
      <c r="K52" s="169">
        <f t="shared" si="0"/>
        <v>0</v>
      </c>
      <c r="L52" s="1"/>
      <c r="M52" s="1"/>
      <c r="N52" s="169">
        <f t="shared" si="1"/>
        <v>0</v>
      </c>
      <c r="P52" s="199">
        <f t="shared" si="2"/>
        <v>47</v>
      </c>
      <c r="Q52" s="813" t="str">
        <f t="shared" si="3"/>
        <v/>
      </c>
      <c r="R52" s="813"/>
      <c r="S52" s="813"/>
      <c r="T52" s="813"/>
      <c r="U52" s="814"/>
      <c r="V52" s="202" t="str">
        <f t="shared" si="4"/>
        <v/>
      </c>
      <c r="W52" s="203">
        <f>IF(OR(V52="",V52=0),0,([1]Projeto!$AD$8*((1+[1]Projeto!$AD$8)^V52))/(((1+[1]Projeto!$AD$8)^V52)-1))</f>
        <v>0</v>
      </c>
      <c r="X52" s="204">
        <f>IF(AND(K52&gt;0,[1]CustoContabil!$F$6&gt;0),K52*([1]CustoContabil!$F$21/[1]CustoContabil!$F$6)*W52,0)</f>
        <v>0</v>
      </c>
      <c r="Y52" s="204">
        <f>IF(AND(N52&gt;0,[1]CustoContabil!$D$6&gt;0),N52*([1]CustoContabil!$D$21/[1]CustoContabil!$D$6)*W52,0)</f>
        <v>0</v>
      </c>
      <c r="Z52" s="205"/>
    </row>
    <row r="53" spans="2:26" ht="15" customHeight="1" outlineLevel="1" x14ac:dyDescent="0.35">
      <c r="B53" s="199">
        <v>48</v>
      </c>
      <c r="C53" s="815"/>
      <c r="D53" s="816"/>
      <c r="E53" s="816"/>
      <c r="F53" s="816"/>
      <c r="G53" s="816"/>
      <c r="H53" s="19"/>
      <c r="I53" s="2"/>
      <c r="J53" s="1"/>
      <c r="K53" s="169">
        <f t="shared" si="0"/>
        <v>0</v>
      </c>
      <c r="L53" s="1"/>
      <c r="M53" s="1"/>
      <c r="N53" s="169">
        <f t="shared" si="1"/>
        <v>0</v>
      </c>
      <c r="P53" s="199">
        <f t="shared" si="2"/>
        <v>48</v>
      </c>
      <c r="Q53" s="813" t="str">
        <f t="shared" si="3"/>
        <v/>
      </c>
      <c r="R53" s="813"/>
      <c r="S53" s="813"/>
      <c r="T53" s="813"/>
      <c r="U53" s="814"/>
      <c r="V53" s="202" t="str">
        <f t="shared" si="4"/>
        <v/>
      </c>
      <c r="W53" s="203">
        <f>IF(OR(V53="",V53=0),0,([1]Projeto!$AD$8*((1+[1]Projeto!$AD$8)^V53))/(((1+[1]Projeto!$AD$8)^V53)-1))</f>
        <v>0</v>
      </c>
      <c r="X53" s="204">
        <f>IF(AND(K53&gt;0,[1]CustoContabil!$F$6&gt;0),K53*([1]CustoContabil!$F$21/[1]CustoContabil!$F$6)*W53,0)</f>
        <v>0</v>
      </c>
      <c r="Y53" s="204">
        <f>IF(AND(N53&gt;0,[1]CustoContabil!$D$6&gt;0),N53*([1]CustoContabil!$D$21/[1]CustoContabil!$D$6)*W53,0)</f>
        <v>0</v>
      </c>
      <c r="Z53" s="205"/>
    </row>
    <row r="54" spans="2:26" ht="15" customHeight="1" outlineLevel="1" x14ac:dyDescent="0.35">
      <c r="B54" s="199">
        <v>49</v>
      </c>
      <c r="C54" s="815"/>
      <c r="D54" s="816"/>
      <c r="E54" s="816"/>
      <c r="F54" s="816"/>
      <c r="G54" s="816"/>
      <c r="H54" s="19"/>
      <c r="I54" s="2"/>
      <c r="J54" s="1"/>
      <c r="K54" s="169">
        <f t="shared" si="0"/>
        <v>0</v>
      </c>
      <c r="L54" s="1"/>
      <c r="M54" s="1"/>
      <c r="N54" s="169">
        <f t="shared" si="1"/>
        <v>0</v>
      </c>
      <c r="P54" s="199">
        <f t="shared" si="2"/>
        <v>49</v>
      </c>
      <c r="Q54" s="813" t="str">
        <f t="shared" si="3"/>
        <v/>
      </c>
      <c r="R54" s="813"/>
      <c r="S54" s="813"/>
      <c r="T54" s="813"/>
      <c r="U54" s="814"/>
      <c r="V54" s="202" t="str">
        <f t="shared" si="4"/>
        <v/>
      </c>
      <c r="W54" s="203">
        <f>IF(OR(V54="",V54=0),0,([1]Projeto!$AD$8*((1+[1]Projeto!$AD$8)^V54))/(((1+[1]Projeto!$AD$8)^V54)-1))</f>
        <v>0</v>
      </c>
      <c r="X54" s="204">
        <f>IF(AND(K54&gt;0,[1]CustoContabil!$F$6&gt;0),K54*([1]CustoContabil!$F$21/[1]CustoContabil!$F$6)*W54,0)</f>
        <v>0</v>
      </c>
      <c r="Y54" s="204">
        <f>IF(AND(N54&gt;0,[1]CustoContabil!$D$6&gt;0),N54*([1]CustoContabil!$D$21/[1]CustoContabil!$D$6)*W54,0)</f>
        <v>0</v>
      </c>
      <c r="Z54" s="205"/>
    </row>
    <row r="55" spans="2:26" ht="15" customHeight="1" outlineLevel="1" x14ac:dyDescent="0.35">
      <c r="B55" s="199">
        <v>50</v>
      </c>
      <c r="C55" s="815"/>
      <c r="D55" s="816"/>
      <c r="E55" s="816"/>
      <c r="F55" s="816"/>
      <c r="G55" s="816"/>
      <c r="H55" s="19"/>
      <c r="I55" s="2"/>
      <c r="J55" s="1"/>
      <c r="K55" s="169">
        <f t="shared" si="0"/>
        <v>0</v>
      </c>
      <c r="L55" s="1"/>
      <c r="M55" s="1"/>
      <c r="N55" s="169">
        <f t="shared" si="1"/>
        <v>0</v>
      </c>
      <c r="P55" s="199">
        <f t="shared" si="2"/>
        <v>50</v>
      </c>
      <c r="Q55" s="813" t="str">
        <f t="shared" si="3"/>
        <v/>
      </c>
      <c r="R55" s="813"/>
      <c r="S55" s="813"/>
      <c r="T55" s="813"/>
      <c r="U55" s="814"/>
      <c r="V55" s="202" t="str">
        <f t="shared" si="4"/>
        <v/>
      </c>
      <c r="W55" s="203">
        <f>IF(OR(V55="",V55=0),0,([1]Projeto!$AD$8*((1+[1]Projeto!$AD$8)^V55))/(((1+[1]Projeto!$AD$8)^V55)-1))</f>
        <v>0</v>
      </c>
      <c r="X55" s="204">
        <f>IF(AND(K55&gt;0,[1]CustoContabil!$F$6&gt;0),K55*([1]CustoContabil!$F$21/[1]CustoContabil!$F$6)*W55,0)</f>
        <v>0</v>
      </c>
      <c r="Y55" s="204">
        <f>IF(AND(N55&gt;0,[1]CustoContabil!$D$6&gt;0),N55*([1]CustoContabil!$D$21/[1]CustoContabil!$D$6)*W55,0)</f>
        <v>0</v>
      </c>
      <c r="Z55" s="205"/>
    </row>
    <row r="56" spans="2:26" ht="15" customHeight="1" outlineLevel="1" x14ac:dyDescent="0.35">
      <c r="B56" s="199">
        <v>51</v>
      </c>
      <c r="C56" s="815"/>
      <c r="D56" s="816"/>
      <c r="E56" s="816"/>
      <c r="F56" s="816"/>
      <c r="G56" s="816"/>
      <c r="H56" s="19"/>
      <c r="I56" s="2"/>
      <c r="J56" s="1"/>
      <c r="K56" s="169">
        <f t="shared" si="0"/>
        <v>0</v>
      </c>
      <c r="L56" s="1"/>
      <c r="M56" s="1"/>
      <c r="N56" s="169">
        <f t="shared" si="1"/>
        <v>0</v>
      </c>
      <c r="P56" s="199">
        <f t="shared" si="2"/>
        <v>51</v>
      </c>
      <c r="Q56" s="813" t="str">
        <f t="shared" si="3"/>
        <v/>
      </c>
      <c r="R56" s="813"/>
      <c r="S56" s="813"/>
      <c r="T56" s="813"/>
      <c r="U56" s="814"/>
      <c r="V56" s="202" t="str">
        <f t="shared" si="4"/>
        <v/>
      </c>
      <c r="W56" s="203">
        <f>IF(OR(V56="",V56=0),0,([1]Projeto!$AD$8*((1+[1]Projeto!$AD$8)^V56))/(((1+[1]Projeto!$AD$8)^V56)-1))</f>
        <v>0</v>
      </c>
      <c r="X56" s="204">
        <f>IF(AND(K56&gt;0,[1]CustoContabil!$F$6&gt;0),K56*([1]CustoContabil!$F$21/[1]CustoContabil!$F$6)*W56,0)</f>
        <v>0</v>
      </c>
      <c r="Y56" s="204">
        <f>IF(AND(N56&gt;0,[1]CustoContabil!$D$6&gt;0),N56*([1]CustoContabil!$D$21/[1]CustoContabil!$D$6)*W56,0)</f>
        <v>0</v>
      </c>
    </row>
    <row r="57" spans="2:26" ht="15" customHeight="1" outlineLevel="1" x14ac:dyDescent="0.35">
      <c r="B57" s="199">
        <v>52</v>
      </c>
      <c r="C57" s="815"/>
      <c r="D57" s="816"/>
      <c r="E57" s="816"/>
      <c r="F57" s="816"/>
      <c r="G57" s="816"/>
      <c r="H57" s="19"/>
      <c r="I57" s="2"/>
      <c r="J57" s="1"/>
      <c r="K57" s="169">
        <f t="shared" si="0"/>
        <v>0</v>
      </c>
      <c r="L57" s="1"/>
      <c r="M57" s="1"/>
      <c r="N57" s="169">
        <f t="shared" si="1"/>
        <v>0</v>
      </c>
      <c r="P57" s="199">
        <f t="shared" si="2"/>
        <v>52</v>
      </c>
      <c r="Q57" s="813" t="str">
        <f t="shared" si="3"/>
        <v/>
      </c>
      <c r="R57" s="813"/>
      <c r="S57" s="813"/>
      <c r="T57" s="813"/>
      <c r="U57" s="814"/>
      <c r="V57" s="202" t="str">
        <f t="shared" si="4"/>
        <v/>
      </c>
      <c r="W57" s="203">
        <f>IF(OR(V57="",V57=0),0,([1]Projeto!$AD$8*((1+[1]Projeto!$AD$8)^V57))/(((1+[1]Projeto!$AD$8)^V57)-1))</f>
        <v>0</v>
      </c>
      <c r="X57" s="204">
        <f>IF(AND(K57&gt;0,[1]CustoContabil!$F$6&gt;0),K57*([1]CustoContabil!$F$21/[1]CustoContabil!$F$6)*W57,0)</f>
        <v>0</v>
      </c>
      <c r="Y57" s="204">
        <f>IF(AND(N57&gt;0,[1]CustoContabil!$D$6&gt;0),N57*([1]CustoContabil!$D$21/[1]CustoContabil!$D$6)*W57,0)</f>
        <v>0</v>
      </c>
    </row>
    <row r="58" spans="2:26" ht="15" customHeight="1" outlineLevel="1" x14ac:dyDescent="0.35">
      <c r="B58" s="199">
        <v>53</v>
      </c>
      <c r="C58" s="815"/>
      <c r="D58" s="816"/>
      <c r="E58" s="816"/>
      <c r="F58" s="816"/>
      <c r="G58" s="816"/>
      <c r="H58" s="19"/>
      <c r="I58" s="2"/>
      <c r="J58" s="1"/>
      <c r="K58" s="169">
        <f t="shared" si="0"/>
        <v>0</v>
      </c>
      <c r="L58" s="1"/>
      <c r="M58" s="1"/>
      <c r="N58" s="169">
        <f t="shared" si="1"/>
        <v>0</v>
      </c>
      <c r="P58" s="199">
        <f t="shared" si="2"/>
        <v>53</v>
      </c>
      <c r="Q58" s="813" t="str">
        <f t="shared" si="3"/>
        <v/>
      </c>
      <c r="R58" s="813"/>
      <c r="S58" s="813"/>
      <c r="T58" s="813"/>
      <c r="U58" s="814"/>
      <c r="V58" s="202" t="str">
        <f t="shared" si="4"/>
        <v/>
      </c>
      <c r="W58" s="203">
        <f>IF(OR(V58="",V58=0),0,([1]Projeto!$AD$8*((1+[1]Projeto!$AD$8)^V58))/(((1+[1]Projeto!$AD$8)^V58)-1))</f>
        <v>0</v>
      </c>
      <c r="X58" s="204">
        <f>IF(AND(K58&gt;0,[1]CustoContabil!$F$6&gt;0),K58*([1]CustoContabil!$F$21/[1]CustoContabil!$F$6)*W58,0)</f>
        <v>0</v>
      </c>
      <c r="Y58" s="204">
        <f>IF(AND(N58&gt;0,[1]CustoContabil!$D$6&gt;0),N58*([1]CustoContabil!$D$21/[1]CustoContabil!$D$6)*W58,0)</f>
        <v>0</v>
      </c>
    </row>
    <row r="59" spans="2:26" ht="15" customHeight="1" outlineLevel="1" x14ac:dyDescent="0.35">
      <c r="B59" s="199">
        <v>54</v>
      </c>
      <c r="C59" s="815"/>
      <c r="D59" s="816"/>
      <c r="E59" s="816"/>
      <c r="F59" s="816"/>
      <c r="G59" s="816"/>
      <c r="H59" s="19"/>
      <c r="I59" s="2"/>
      <c r="J59" s="1"/>
      <c r="K59" s="169">
        <f t="shared" si="0"/>
        <v>0</v>
      </c>
      <c r="L59" s="1"/>
      <c r="M59" s="1"/>
      <c r="N59" s="169">
        <f t="shared" si="1"/>
        <v>0</v>
      </c>
      <c r="P59" s="199">
        <f t="shared" si="2"/>
        <v>54</v>
      </c>
      <c r="Q59" s="813" t="str">
        <f t="shared" si="3"/>
        <v/>
      </c>
      <c r="R59" s="813"/>
      <c r="S59" s="813"/>
      <c r="T59" s="813"/>
      <c r="U59" s="814"/>
      <c r="V59" s="202" t="str">
        <f t="shared" si="4"/>
        <v/>
      </c>
      <c r="W59" s="203">
        <f>IF(OR(V59="",V59=0),0,([1]Projeto!$AD$8*((1+[1]Projeto!$AD$8)^V59))/(((1+[1]Projeto!$AD$8)^V59)-1))</f>
        <v>0</v>
      </c>
      <c r="X59" s="204">
        <f>IF(AND(K59&gt;0,[1]CustoContabil!$F$6&gt;0),K59*([1]CustoContabil!$F$21/[1]CustoContabil!$F$6)*W59,0)</f>
        <v>0</v>
      </c>
      <c r="Y59" s="204">
        <f>IF(AND(N59&gt;0,[1]CustoContabil!$D$6&gt;0),N59*([1]CustoContabil!$D$21/[1]CustoContabil!$D$6)*W59,0)</f>
        <v>0</v>
      </c>
    </row>
    <row r="60" spans="2:26" ht="15" customHeight="1" outlineLevel="1" x14ac:dyDescent="0.35">
      <c r="B60" s="199">
        <v>55</v>
      </c>
      <c r="C60" s="815"/>
      <c r="D60" s="816"/>
      <c r="E60" s="816"/>
      <c r="F60" s="816"/>
      <c r="G60" s="816"/>
      <c r="H60" s="19"/>
      <c r="I60" s="2"/>
      <c r="J60" s="1"/>
      <c r="K60" s="169">
        <f t="shared" si="0"/>
        <v>0</v>
      </c>
      <c r="L60" s="1"/>
      <c r="M60" s="1"/>
      <c r="N60" s="169">
        <f t="shared" si="1"/>
        <v>0</v>
      </c>
      <c r="P60" s="199">
        <f t="shared" si="2"/>
        <v>55</v>
      </c>
      <c r="Q60" s="813" t="str">
        <f t="shared" si="3"/>
        <v/>
      </c>
      <c r="R60" s="813"/>
      <c r="S60" s="813"/>
      <c r="T60" s="813"/>
      <c r="U60" s="814"/>
      <c r="V60" s="202" t="str">
        <f t="shared" si="4"/>
        <v/>
      </c>
      <c r="W60" s="203">
        <f>IF(OR(V60="",V60=0),0,([1]Projeto!$AD$8*((1+[1]Projeto!$AD$8)^V60))/(((1+[1]Projeto!$AD$8)^V60)-1))</f>
        <v>0</v>
      </c>
      <c r="X60" s="204">
        <f>IF(AND(K60&gt;0,[1]CustoContabil!$F$6&gt;0),K60*([1]CustoContabil!$F$21/[1]CustoContabil!$F$6)*W60,0)</f>
        <v>0</v>
      </c>
      <c r="Y60" s="204">
        <f>IF(AND(N60&gt;0,[1]CustoContabil!$D$6&gt;0),N60*([1]CustoContabil!$D$21/[1]CustoContabil!$D$6)*W60,0)</f>
        <v>0</v>
      </c>
    </row>
    <row r="61" spans="2:26" ht="15" customHeight="1" outlineLevel="1" x14ac:dyDescent="0.35">
      <c r="B61" s="199">
        <v>56</v>
      </c>
      <c r="C61" s="815"/>
      <c r="D61" s="816"/>
      <c r="E61" s="816"/>
      <c r="F61" s="816"/>
      <c r="G61" s="816"/>
      <c r="H61" s="19"/>
      <c r="I61" s="2"/>
      <c r="J61" s="1"/>
      <c r="K61" s="169">
        <f t="shared" si="0"/>
        <v>0</v>
      </c>
      <c r="L61" s="1"/>
      <c r="M61" s="1"/>
      <c r="N61" s="169">
        <f t="shared" si="1"/>
        <v>0</v>
      </c>
      <c r="P61" s="199">
        <f t="shared" si="2"/>
        <v>56</v>
      </c>
      <c r="Q61" s="813" t="str">
        <f t="shared" si="3"/>
        <v/>
      </c>
      <c r="R61" s="813"/>
      <c r="S61" s="813"/>
      <c r="T61" s="813"/>
      <c r="U61" s="814"/>
      <c r="V61" s="202" t="str">
        <f t="shared" si="4"/>
        <v/>
      </c>
      <c r="W61" s="203">
        <f>IF(OR(V61="",V61=0),0,([1]Projeto!$AD$8*((1+[1]Projeto!$AD$8)^V61))/(((1+[1]Projeto!$AD$8)^V61)-1))</f>
        <v>0</v>
      </c>
      <c r="X61" s="204">
        <f>IF(AND(K61&gt;0,[1]CustoContabil!$F$6&gt;0),K61*([1]CustoContabil!$F$21/[1]CustoContabil!$F$6)*W61,0)</f>
        <v>0</v>
      </c>
      <c r="Y61" s="204">
        <f>IF(AND(N61&gt;0,[1]CustoContabil!$D$6&gt;0),N61*([1]CustoContabil!$D$21/[1]CustoContabil!$D$6)*W61,0)</f>
        <v>0</v>
      </c>
    </row>
    <row r="62" spans="2:26" ht="15" customHeight="1" outlineLevel="1" x14ac:dyDescent="0.35">
      <c r="B62" s="199">
        <v>57</v>
      </c>
      <c r="C62" s="815"/>
      <c r="D62" s="816"/>
      <c r="E62" s="816"/>
      <c r="F62" s="816"/>
      <c r="G62" s="816"/>
      <c r="H62" s="19"/>
      <c r="I62" s="2"/>
      <c r="J62" s="1"/>
      <c r="K62" s="169">
        <f t="shared" si="0"/>
        <v>0</v>
      </c>
      <c r="L62" s="1"/>
      <c r="M62" s="1"/>
      <c r="N62" s="169">
        <f t="shared" si="1"/>
        <v>0</v>
      </c>
      <c r="P62" s="199">
        <f t="shared" si="2"/>
        <v>57</v>
      </c>
      <c r="Q62" s="813" t="str">
        <f t="shared" si="3"/>
        <v/>
      </c>
      <c r="R62" s="813"/>
      <c r="S62" s="813"/>
      <c r="T62" s="813"/>
      <c r="U62" s="814"/>
      <c r="V62" s="202" t="str">
        <f t="shared" si="4"/>
        <v/>
      </c>
      <c r="W62" s="203">
        <f>IF(OR(V62="",V62=0),0,([1]Projeto!$AD$8*((1+[1]Projeto!$AD$8)^V62))/(((1+[1]Projeto!$AD$8)^V62)-1))</f>
        <v>0</v>
      </c>
      <c r="X62" s="204">
        <f>IF(AND(K62&gt;0,[1]CustoContabil!$F$6&gt;0),K62*([1]CustoContabil!$F$21/[1]CustoContabil!$F$6)*W62,0)</f>
        <v>0</v>
      </c>
      <c r="Y62" s="204">
        <f>IF(AND(N62&gt;0,[1]CustoContabil!$D$6&gt;0),N62*([1]CustoContabil!$D$21/[1]CustoContabil!$D$6)*W62,0)</f>
        <v>0</v>
      </c>
    </row>
    <row r="63" spans="2:26" ht="15" customHeight="1" outlineLevel="1" x14ac:dyDescent="0.35">
      <c r="B63" s="199">
        <v>58</v>
      </c>
      <c r="C63" s="815"/>
      <c r="D63" s="816"/>
      <c r="E63" s="816"/>
      <c r="F63" s="816"/>
      <c r="G63" s="816"/>
      <c r="H63" s="19"/>
      <c r="I63" s="2"/>
      <c r="J63" s="1"/>
      <c r="K63" s="169">
        <f t="shared" si="0"/>
        <v>0</v>
      </c>
      <c r="L63" s="1"/>
      <c r="M63" s="1"/>
      <c r="N63" s="169">
        <f t="shared" si="1"/>
        <v>0</v>
      </c>
      <c r="P63" s="199">
        <f t="shared" si="2"/>
        <v>58</v>
      </c>
      <c r="Q63" s="813" t="str">
        <f t="shared" si="3"/>
        <v/>
      </c>
      <c r="R63" s="813"/>
      <c r="S63" s="813"/>
      <c r="T63" s="813"/>
      <c r="U63" s="814"/>
      <c r="V63" s="202" t="str">
        <f t="shared" si="4"/>
        <v/>
      </c>
      <c r="W63" s="203">
        <f>IF(OR(V63="",V63=0),0,([1]Projeto!$AD$8*((1+[1]Projeto!$AD$8)^V63))/(((1+[1]Projeto!$AD$8)^V63)-1))</f>
        <v>0</v>
      </c>
      <c r="X63" s="204">
        <f>IF(AND(K63&gt;0,[1]CustoContabil!$F$6&gt;0),K63*([1]CustoContabil!$F$21/[1]CustoContabil!$F$6)*W63,0)</f>
        <v>0</v>
      </c>
      <c r="Y63" s="204">
        <f>IF(AND(N63&gt;0,[1]CustoContabil!$D$6&gt;0),N63*([1]CustoContabil!$D$21/[1]CustoContabil!$D$6)*W63,0)</f>
        <v>0</v>
      </c>
    </row>
    <row r="64" spans="2:26" ht="15" customHeight="1" outlineLevel="1" x14ac:dyDescent="0.35">
      <c r="B64" s="199">
        <v>59</v>
      </c>
      <c r="C64" s="815"/>
      <c r="D64" s="816"/>
      <c r="E64" s="816"/>
      <c r="F64" s="816"/>
      <c r="G64" s="816"/>
      <c r="H64" s="19"/>
      <c r="I64" s="2"/>
      <c r="J64" s="1"/>
      <c r="K64" s="169">
        <f t="shared" si="0"/>
        <v>0</v>
      </c>
      <c r="L64" s="1"/>
      <c r="M64" s="1"/>
      <c r="N64" s="169">
        <f t="shared" si="1"/>
        <v>0</v>
      </c>
      <c r="P64" s="199">
        <f t="shared" si="2"/>
        <v>59</v>
      </c>
      <c r="Q64" s="813" t="str">
        <f t="shared" si="3"/>
        <v/>
      </c>
      <c r="R64" s="813"/>
      <c r="S64" s="813"/>
      <c r="T64" s="813"/>
      <c r="U64" s="814"/>
      <c r="V64" s="202" t="str">
        <f t="shared" si="4"/>
        <v/>
      </c>
      <c r="W64" s="203">
        <f>IF(OR(V64="",V64=0),0,([1]Projeto!$AD$8*((1+[1]Projeto!$AD$8)^V64))/(((1+[1]Projeto!$AD$8)^V64)-1))</f>
        <v>0</v>
      </c>
      <c r="X64" s="204">
        <f>IF(AND(K64&gt;0,[1]CustoContabil!$F$6&gt;0),K64*([1]CustoContabil!$F$21/[1]CustoContabil!$F$6)*W64,0)</f>
        <v>0</v>
      </c>
      <c r="Y64" s="204">
        <f>IF(AND(N64&gt;0,[1]CustoContabil!$D$6&gt;0),N64*([1]CustoContabil!$D$21/[1]CustoContabil!$D$6)*W64,0)</f>
        <v>0</v>
      </c>
    </row>
    <row r="65" spans="2:25" ht="15" customHeight="1" outlineLevel="1" x14ac:dyDescent="0.35">
      <c r="B65" s="199">
        <v>60</v>
      </c>
      <c r="C65" s="815"/>
      <c r="D65" s="816"/>
      <c r="E65" s="816"/>
      <c r="F65" s="816"/>
      <c r="G65" s="816"/>
      <c r="H65" s="19"/>
      <c r="I65" s="2"/>
      <c r="J65" s="1"/>
      <c r="K65" s="169">
        <f t="shared" si="0"/>
        <v>0</v>
      </c>
      <c r="L65" s="1"/>
      <c r="M65" s="1"/>
      <c r="N65" s="169">
        <f t="shared" si="1"/>
        <v>0</v>
      </c>
      <c r="P65" s="199">
        <f t="shared" si="2"/>
        <v>60</v>
      </c>
      <c r="Q65" s="813" t="str">
        <f t="shared" si="3"/>
        <v/>
      </c>
      <c r="R65" s="813"/>
      <c r="S65" s="813"/>
      <c r="T65" s="813"/>
      <c r="U65" s="814"/>
      <c r="V65" s="202" t="str">
        <f t="shared" si="4"/>
        <v/>
      </c>
      <c r="W65" s="203">
        <f>IF(OR(V65="",V65=0),0,([1]Projeto!$AD$8*((1+[1]Projeto!$AD$8)^V65))/(((1+[1]Projeto!$AD$8)^V65)-1))</f>
        <v>0</v>
      </c>
      <c r="X65" s="204">
        <f>IF(AND(K65&gt;0,[1]CustoContabil!$F$6&gt;0),K65*([1]CustoContabil!$F$21/[1]CustoContabil!$F$6)*W65,0)</f>
        <v>0</v>
      </c>
      <c r="Y65" s="204">
        <f>IF(AND(N65&gt;0,[1]CustoContabil!$D$6&gt;0),N65*([1]CustoContabil!$D$21/[1]CustoContabil!$D$6)*W65,0)</f>
        <v>0</v>
      </c>
    </row>
    <row r="66" spans="2:25" ht="15" customHeight="1" outlineLevel="1" x14ac:dyDescent="0.35">
      <c r="B66" s="199">
        <v>61</v>
      </c>
      <c r="C66" s="815"/>
      <c r="D66" s="816"/>
      <c r="E66" s="816"/>
      <c r="F66" s="816"/>
      <c r="G66" s="816"/>
      <c r="H66" s="19"/>
      <c r="I66" s="2"/>
      <c r="J66" s="1"/>
      <c r="K66" s="169">
        <f t="shared" si="0"/>
        <v>0</v>
      </c>
      <c r="L66" s="1"/>
      <c r="M66" s="1"/>
      <c r="N66" s="169">
        <f t="shared" si="1"/>
        <v>0</v>
      </c>
      <c r="P66" s="199">
        <f t="shared" si="2"/>
        <v>61</v>
      </c>
      <c r="Q66" s="813" t="str">
        <f t="shared" si="3"/>
        <v/>
      </c>
      <c r="R66" s="813"/>
      <c r="S66" s="813"/>
      <c r="T66" s="813"/>
      <c r="U66" s="814"/>
      <c r="V66" s="202" t="str">
        <f t="shared" si="4"/>
        <v/>
      </c>
      <c r="W66" s="203">
        <f>IF(OR(V66="",V66=0),0,([1]Projeto!$AD$8*((1+[1]Projeto!$AD$8)^V66))/(((1+[1]Projeto!$AD$8)^V66)-1))</f>
        <v>0</v>
      </c>
      <c r="X66" s="204">
        <f>IF(AND(K66&gt;0,[1]CustoContabil!$F$6&gt;0),K66*([1]CustoContabil!$F$21/[1]CustoContabil!$F$6)*W66,0)</f>
        <v>0</v>
      </c>
      <c r="Y66" s="204">
        <f>IF(AND(N66&gt;0,[1]CustoContabil!$D$6&gt;0),N66*([1]CustoContabil!$D$21/[1]CustoContabil!$D$6)*W66,0)</f>
        <v>0</v>
      </c>
    </row>
    <row r="67" spans="2:25" ht="15" customHeight="1" outlineLevel="1" x14ac:dyDescent="0.35">
      <c r="B67" s="199">
        <v>62</v>
      </c>
      <c r="C67" s="815"/>
      <c r="D67" s="816"/>
      <c r="E67" s="816"/>
      <c r="F67" s="816"/>
      <c r="G67" s="816"/>
      <c r="H67" s="19"/>
      <c r="I67" s="2"/>
      <c r="J67" s="1"/>
      <c r="K67" s="169">
        <f t="shared" si="0"/>
        <v>0</v>
      </c>
      <c r="L67" s="1"/>
      <c r="M67" s="1"/>
      <c r="N67" s="169">
        <f t="shared" si="1"/>
        <v>0</v>
      </c>
      <c r="P67" s="199">
        <f t="shared" si="2"/>
        <v>62</v>
      </c>
      <c r="Q67" s="813" t="str">
        <f t="shared" si="3"/>
        <v/>
      </c>
      <c r="R67" s="813"/>
      <c r="S67" s="813"/>
      <c r="T67" s="813"/>
      <c r="U67" s="814"/>
      <c r="V67" s="202" t="str">
        <f t="shared" si="4"/>
        <v/>
      </c>
      <c r="W67" s="203">
        <f>IF(OR(V67="",V67=0),0,([1]Projeto!$AD$8*((1+[1]Projeto!$AD$8)^V67))/(((1+[1]Projeto!$AD$8)^V67)-1))</f>
        <v>0</v>
      </c>
      <c r="X67" s="204">
        <f>IF(AND(K67&gt;0,[1]CustoContabil!$F$6&gt;0),K67*([1]CustoContabil!$F$21/[1]CustoContabil!$F$6)*W67,0)</f>
        <v>0</v>
      </c>
      <c r="Y67" s="204">
        <f>IF(AND(N67&gt;0,[1]CustoContabil!$D$6&gt;0),N67*([1]CustoContabil!$D$21/[1]CustoContabil!$D$6)*W67,0)</f>
        <v>0</v>
      </c>
    </row>
    <row r="68" spans="2:25" ht="15" customHeight="1" outlineLevel="1" x14ac:dyDescent="0.35">
      <c r="B68" s="199">
        <v>63</v>
      </c>
      <c r="C68" s="815"/>
      <c r="D68" s="816"/>
      <c r="E68" s="816"/>
      <c r="F68" s="816"/>
      <c r="G68" s="816"/>
      <c r="H68" s="19"/>
      <c r="I68" s="2"/>
      <c r="J68" s="1"/>
      <c r="K68" s="169">
        <f t="shared" si="0"/>
        <v>0</v>
      </c>
      <c r="L68" s="1"/>
      <c r="M68" s="1"/>
      <c r="N68" s="169">
        <f t="shared" si="1"/>
        <v>0</v>
      </c>
      <c r="P68" s="199">
        <f t="shared" si="2"/>
        <v>63</v>
      </c>
      <c r="Q68" s="813" t="str">
        <f t="shared" si="3"/>
        <v/>
      </c>
      <c r="R68" s="813"/>
      <c r="S68" s="813"/>
      <c r="T68" s="813"/>
      <c r="U68" s="814"/>
      <c r="V68" s="202" t="str">
        <f t="shared" si="4"/>
        <v/>
      </c>
      <c r="W68" s="203">
        <f>IF(OR(V68="",V68=0),0,([1]Projeto!$AD$8*((1+[1]Projeto!$AD$8)^V68))/(((1+[1]Projeto!$AD$8)^V68)-1))</f>
        <v>0</v>
      </c>
      <c r="X68" s="204">
        <f>IF(AND(K68&gt;0,[1]CustoContabil!$F$6&gt;0),K68*([1]CustoContabil!$F$21/[1]CustoContabil!$F$6)*W68,0)</f>
        <v>0</v>
      </c>
      <c r="Y68" s="204">
        <f>IF(AND(N68&gt;0,[1]CustoContabil!$D$6&gt;0),N68*([1]CustoContabil!$D$21/[1]CustoContabil!$D$6)*W68,0)</f>
        <v>0</v>
      </c>
    </row>
    <row r="69" spans="2:25" ht="15" customHeight="1" outlineLevel="1" x14ac:dyDescent="0.35">
      <c r="B69" s="199">
        <v>64</v>
      </c>
      <c r="C69" s="815"/>
      <c r="D69" s="816"/>
      <c r="E69" s="816"/>
      <c r="F69" s="816"/>
      <c r="G69" s="816"/>
      <c r="H69" s="19"/>
      <c r="I69" s="2"/>
      <c r="J69" s="1"/>
      <c r="K69" s="169">
        <f t="shared" si="0"/>
        <v>0</v>
      </c>
      <c r="L69" s="1"/>
      <c r="M69" s="1"/>
      <c r="N69" s="169">
        <f t="shared" si="1"/>
        <v>0</v>
      </c>
      <c r="P69" s="199">
        <f t="shared" si="2"/>
        <v>64</v>
      </c>
      <c r="Q69" s="813" t="str">
        <f t="shared" si="3"/>
        <v/>
      </c>
      <c r="R69" s="813"/>
      <c r="S69" s="813"/>
      <c r="T69" s="813"/>
      <c r="U69" s="814"/>
      <c r="V69" s="202" t="str">
        <f t="shared" si="4"/>
        <v/>
      </c>
      <c r="W69" s="203">
        <f>IF(OR(V69="",V69=0),0,([1]Projeto!$AD$8*((1+[1]Projeto!$AD$8)^V69))/(((1+[1]Projeto!$AD$8)^V69)-1))</f>
        <v>0</v>
      </c>
      <c r="X69" s="204">
        <f>IF(AND(K69&gt;0,[1]CustoContabil!$F$6&gt;0),K69*([1]CustoContabil!$F$21/[1]CustoContabil!$F$6)*W69,0)</f>
        <v>0</v>
      </c>
      <c r="Y69" s="204">
        <f>IF(AND(N69&gt;0,[1]CustoContabil!$D$6&gt;0),N69*([1]CustoContabil!$D$21/[1]CustoContabil!$D$6)*W69,0)</f>
        <v>0</v>
      </c>
    </row>
    <row r="70" spans="2:25" ht="15" customHeight="1" outlineLevel="1" x14ac:dyDescent="0.35">
      <c r="B70" s="199">
        <v>65</v>
      </c>
      <c r="C70" s="815"/>
      <c r="D70" s="816"/>
      <c r="E70" s="816"/>
      <c r="F70" s="816"/>
      <c r="G70" s="816"/>
      <c r="H70" s="19"/>
      <c r="I70" s="2"/>
      <c r="J70" s="1"/>
      <c r="K70" s="169">
        <f t="shared" si="0"/>
        <v>0</v>
      </c>
      <c r="L70" s="1"/>
      <c r="M70" s="1"/>
      <c r="N70" s="169">
        <f t="shared" si="1"/>
        <v>0</v>
      </c>
      <c r="P70" s="199">
        <f t="shared" si="2"/>
        <v>65</v>
      </c>
      <c r="Q70" s="813" t="str">
        <f t="shared" si="3"/>
        <v/>
      </c>
      <c r="R70" s="813"/>
      <c r="S70" s="813"/>
      <c r="T70" s="813"/>
      <c r="U70" s="814"/>
      <c r="V70" s="202" t="str">
        <f t="shared" si="4"/>
        <v/>
      </c>
      <c r="W70" s="203">
        <f>IF(OR(V70="",V70=0),0,([1]Projeto!$AD$8*((1+[1]Projeto!$AD$8)^V70))/(((1+[1]Projeto!$AD$8)^V70)-1))</f>
        <v>0</v>
      </c>
      <c r="X70" s="204">
        <f>IF(AND(K70&gt;0,[1]CustoContabil!$F$6&gt;0),K70*([1]CustoContabil!$F$21/[1]CustoContabil!$F$6)*W70,0)</f>
        <v>0</v>
      </c>
      <c r="Y70" s="204">
        <f>IF(AND(N70&gt;0,[1]CustoContabil!$D$6&gt;0),N70*([1]CustoContabil!$D$21/[1]CustoContabil!$D$6)*W70,0)</f>
        <v>0</v>
      </c>
    </row>
    <row r="71" spans="2:25" ht="15" customHeight="1" outlineLevel="1" x14ac:dyDescent="0.35">
      <c r="B71" s="199">
        <v>66</v>
      </c>
      <c r="C71" s="815"/>
      <c r="D71" s="816"/>
      <c r="E71" s="816"/>
      <c r="F71" s="816"/>
      <c r="G71" s="816"/>
      <c r="H71" s="19"/>
      <c r="I71" s="2"/>
      <c r="J71" s="1"/>
      <c r="K71" s="169">
        <f t="shared" ref="K71:K106" si="5">N71-L71-M71</f>
        <v>0</v>
      </c>
      <c r="L71" s="1"/>
      <c r="M71" s="1"/>
      <c r="N71" s="169">
        <f t="shared" ref="N71:N106" si="6">I71*J71</f>
        <v>0</v>
      </c>
      <c r="P71" s="199">
        <f t="shared" ref="P71:P105" si="7">B71</f>
        <v>66</v>
      </c>
      <c r="Q71" s="813" t="str">
        <f t="shared" ref="Q71:Q105" si="8">IF(OR(C71=0,C71=""),"",C71)</f>
        <v/>
      </c>
      <c r="R71" s="813"/>
      <c r="S71" s="813"/>
      <c r="T71" s="813"/>
      <c r="U71" s="814"/>
      <c r="V71" s="202" t="str">
        <f t="shared" ref="V71:V106" si="9">IF(N71=0,"",H71)</f>
        <v/>
      </c>
      <c r="W71" s="203">
        <f>IF(OR(V71="",V71=0),0,([1]Projeto!$AD$8*((1+[1]Projeto!$AD$8)^V71))/(((1+[1]Projeto!$AD$8)^V71)-1))</f>
        <v>0</v>
      </c>
      <c r="X71" s="204">
        <f>IF(AND(K71&gt;0,[1]CustoContabil!$F$6&gt;0),K71*([1]CustoContabil!$F$21/[1]CustoContabil!$F$6)*W71,0)</f>
        <v>0</v>
      </c>
      <c r="Y71" s="204">
        <f>IF(AND(N71&gt;0,[1]CustoContabil!$D$6&gt;0),N71*([1]CustoContabil!$D$21/[1]CustoContabil!$D$6)*W71,0)</f>
        <v>0</v>
      </c>
    </row>
    <row r="72" spans="2:25" ht="15" customHeight="1" outlineLevel="1" x14ac:dyDescent="0.35">
      <c r="B72" s="199">
        <v>67</v>
      </c>
      <c r="C72" s="815"/>
      <c r="D72" s="816"/>
      <c r="E72" s="816"/>
      <c r="F72" s="816"/>
      <c r="G72" s="816"/>
      <c r="H72" s="19"/>
      <c r="I72" s="2"/>
      <c r="J72" s="1"/>
      <c r="K72" s="169">
        <f t="shared" si="5"/>
        <v>0</v>
      </c>
      <c r="L72" s="1"/>
      <c r="M72" s="1"/>
      <c r="N72" s="169">
        <f t="shared" si="6"/>
        <v>0</v>
      </c>
      <c r="P72" s="199">
        <f t="shared" si="7"/>
        <v>67</v>
      </c>
      <c r="Q72" s="813" t="str">
        <f t="shared" si="8"/>
        <v/>
      </c>
      <c r="R72" s="813"/>
      <c r="S72" s="813"/>
      <c r="T72" s="813"/>
      <c r="U72" s="814"/>
      <c r="V72" s="202" t="str">
        <f t="shared" si="9"/>
        <v/>
      </c>
      <c r="W72" s="203">
        <f>IF(OR(V72="",V72=0),0,([1]Projeto!$AD$8*((1+[1]Projeto!$AD$8)^V72))/(((1+[1]Projeto!$AD$8)^V72)-1))</f>
        <v>0</v>
      </c>
      <c r="X72" s="204">
        <f>IF(AND(K72&gt;0,[1]CustoContabil!$F$6&gt;0),K72*([1]CustoContabil!$F$21/[1]CustoContabil!$F$6)*W72,0)</f>
        <v>0</v>
      </c>
      <c r="Y72" s="204">
        <f>IF(AND(N72&gt;0,[1]CustoContabil!$D$6&gt;0),N72*([1]CustoContabil!$D$21/[1]CustoContabil!$D$6)*W72,0)</f>
        <v>0</v>
      </c>
    </row>
    <row r="73" spans="2:25" ht="15" customHeight="1" outlineLevel="1" x14ac:dyDescent="0.35">
      <c r="B73" s="199">
        <v>68</v>
      </c>
      <c r="C73" s="815"/>
      <c r="D73" s="816"/>
      <c r="E73" s="816"/>
      <c r="F73" s="816"/>
      <c r="G73" s="816"/>
      <c r="H73" s="19"/>
      <c r="I73" s="2"/>
      <c r="J73" s="1"/>
      <c r="K73" s="169">
        <f t="shared" si="5"/>
        <v>0</v>
      </c>
      <c r="L73" s="1"/>
      <c r="M73" s="1"/>
      <c r="N73" s="169">
        <f t="shared" si="6"/>
        <v>0</v>
      </c>
      <c r="P73" s="199">
        <f t="shared" si="7"/>
        <v>68</v>
      </c>
      <c r="Q73" s="813" t="str">
        <f t="shared" si="8"/>
        <v/>
      </c>
      <c r="R73" s="813"/>
      <c r="S73" s="813"/>
      <c r="T73" s="813"/>
      <c r="U73" s="814"/>
      <c r="V73" s="202" t="str">
        <f t="shared" si="9"/>
        <v/>
      </c>
      <c r="W73" s="203">
        <f>IF(OR(V73="",V73=0),0,([1]Projeto!$AD$8*((1+[1]Projeto!$AD$8)^V73))/(((1+[1]Projeto!$AD$8)^V73)-1))</f>
        <v>0</v>
      </c>
      <c r="X73" s="204">
        <f>IF(AND(K73&gt;0,[1]CustoContabil!$F$6&gt;0),K73*([1]CustoContabil!$F$21/[1]CustoContabil!$F$6)*W73,0)</f>
        <v>0</v>
      </c>
      <c r="Y73" s="204">
        <f>IF(AND(N73&gt;0,[1]CustoContabil!$D$6&gt;0),N73*([1]CustoContabil!$D$21/[1]CustoContabil!$D$6)*W73,0)</f>
        <v>0</v>
      </c>
    </row>
    <row r="74" spans="2:25" ht="15" customHeight="1" outlineLevel="1" x14ac:dyDescent="0.35">
      <c r="B74" s="199">
        <v>69</v>
      </c>
      <c r="C74" s="815"/>
      <c r="D74" s="816"/>
      <c r="E74" s="816"/>
      <c r="F74" s="816"/>
      <c r="G74" s="816"/>
      <c r="H74" s="19"/>
      <c r="I74" s="2"/>
      <c r="J74" s="1"/>
      <c r="K74" s="169">
        <f t="shared" si="5"/>
        <v>0</v>
      </c>
      <c r="L74" s="1"/>
      <c r="M74" s="1"/>
      <c r="N74" s="169">
        <f t="shared" si="6"/>
        <v>0</v>
      </c>
      <c r="P74" s="199">
        <f t="shared" si="7"/>
        <v>69</v>
      </c>
      <c r="Q74" s="813" t="str">
        <f t="shared" si="8"/>
        <v/>
      </c>
      <c r="R74" s="813"/>
      <c r="S74" s="813"/>
      <c r="T74" s="813"/>
      <c r="U74" s="814"/>
      <c r="V74" s="202" t="str">
        <f t="shared" si="9"/>
        <v/>
      </c>
      <c r="W74" s="203">
        <f>IF(OR(V74="",V74=0),0,([1]Projeto!$AD$8*((1+[1]Projeto!$AD$8)^V74))/(((1+[1]Projeto!$AD$8)^V74)-1))</f>
        <v>0</v>
      </c>
      <c r="X74" s="204">
        <f>IF(AND(K74&gt;0,[1]CustoContabil!$F$6&gt;0),K74*([1]CustoContabil!$F$21/[1]CustoContabil!$F$6)*W74,0)</f>
        <v>0</v>
      </c>
      <c r="Y74" s="204">
        <f>IF(AND(N74&gt;0,[1]CustoContabil!$D$6&gt;0),N74*([1]CustoContabil!$D$21/[1]CustoContabil!$D$6)*W74,0)</f>
        <v>0</v>
      </c>
    </row>
    <row r="75" spans="2:25" ht="15" customHeight="1" outlineLevel="1" x14ac:dyDescent="0.35">
      <c r="B75" s="199">
        <v>70</v>
      </c>
      <c r="C75" s="815"/>
      <c r="D75" s="816"/>
      <c r="E75" s="816"/>
      <c r="F75" s="816"/>
      <c r="G75" s="816"/>
      <c r="H75" s="19"/>
      <c r="I75" s="2"/>
      <c r="J75" s="1"/>
      <c r="K75" s="169">
        <f t="shared" si="5"/>
        <v>0</v>
      </c>
      <c r="L75" s="1"/>
      <c r="M75" s="1"/>
      <c r="N75" s="169">
        <f t="shared" si="6"/>
        <v>0</v>
      </c>
      <c r="P75" s="199">
        <f t="shared" si="7"/>
        <v>70</v>
      </c>
      <c r="Q75" s="813" t="str">
        <f t="shared" si="8"/>
        <v/>
      </c>
      <c r="R75" s="813"/>
      <c r="S75" s="813"/>
      <c r="T75" s="813"/>
      <c r="U75" s="814"/>
      <c r="V75" s="202" t="str">
        <f t="shared" si="9"/>
        <v/>
      </c>
      <c r="W75" s="203">
        <f>IF(OR(V75="",V75=0),0,([1]Projeto!$AD$8*((1+[1]Projeto!$AD$8)^V75))/(((1+[1]Projeto!$AD$8)^V75)-1))</f>
        <v>0</v>
      </c>
      <c r="X75" s="204">
        <f>IF(AND(K75&gt;0,[1]CustoContabil!$F$6&gt;0),K75*([1]CustoContabil!$F$21/[1]CustoContabil!$F$6)*W75,0)</f>
        <v>0</v>
      </c>
      <c r="Y75" s="204">
        <f>IF(AND(N75&gt;0,[1]CustoContabil!$D$6&gt;0),N75*([1]CustoContabil!$D$21/[1]CustoContabil!$D$6)*W75,0)</f>
        <v>0</v>
      </c>
    </row>
    <row r="76" spans="2:25" ht="15" customHeight="1" outlineLevel="1" x14ac:dyDescent="0.35">
      <c r="B76" s="199">
        <v>71</v>
      </c>
      <c r="C76" s="815"/>
      <c r="D76" s="816"/>
      <c r="E76" s="816"/>
      <c r="F76" s="816"/>
      <c r="G76" s="816"/>
      <c r="H76" s="19"/>
      <c r="I76" s="2"/>
      <c r="J76" s="1"/>
      <c r="K76" s="169">
        <f t="shared" si="5"/>
        <v>0</v>
      </c>
      <c r="L76" s="1"/>
      <c r="M76" s="1"/>
      <c r="N76" s="169">
        <f t="shared" si="6"/>
        <v>0</v>
      </c>
      <c r="P76" s="199">
        <f t="shared" si="7"/>
        <v>71</v>
      </c>
      <c r="Q76" s="813" t="str">
        <f t="shared" si="8"/>
        <v/>
      </c>
      <c r="R76" s="813"/>
      <c r="S76" s="813"/>
      <c r="T76" s="813"/>
      <c r="U76" s="814"/>
      <c r="V76" s="202" t="str">
        <f t="shared" si="9"/>
        <v/>
      </c>
      <c r="W76" s="203">
        <f>IF(OR(V76="",V76=0),0,([1]Projeto!$AD$8*((1+[1]Projeto!$AD$8)^V76))/(((1+[1]Projeto!$AD$8)^V76)-1))</f>
        <v>0</v>
      </c>
      <c r="X76" s="204">
        <f>IF(AND(K76&gt;0,[1]CustoContabil!$F$6&gt;0),K76*([1]CustoContabil!$F$21/[1]CustoContabil!$F$6)*W76,0)</f>
        <v>0</v>
      </c>
      <c r="Y76" s="204">
        <f>IF(AND(N76&gt;0,[1]CustoContabil!$D$6&gt;0),N76*([1]CustoContabil!$D$21/[1]CustoContabil!$D$6)*W76,0)</f>
        <v>0</v>
      </c>
    </row>
    <row r="77" spans="2:25" ht="15" customHeight="1" outlineLevel="1" x14ac:dyDescent="0.35">
      <c r="B77" s="199">
        <v>72</v>
      </c>
      <c r="C77" s="815"/>
      <c r="D77" s="816"/>
      <c r="E77" s="816"/>
      <c r="F77" s="816"/>
      <c r="G77" s="816"/>
      <c r="H77" s="19"/>
      <c r="I77" s="2"/>
      <c r="J77" s="1"/>
      <c r="K77" s="169">
        <f t="shared" si="5"/>
        <v>0</v>
      </c>
      <c r="L77" s="1"/>
      <c r="M77" s="1"/>
      <c r="N77" s="169">
        <f t="shared" si="6"/>
        <v>0</v>
      </c>
      <c r="P77" s="199">
        <f t="shared" si="7"/>
        <v>72</v>
      </c>
      <c r="Q77" s="813" t="str">
        <f t="shared" si="8"/>
        <v/>
      </c>
      <c r="R77" s="813"/>
      <c r="S77" s="813"/>
      <c r="T77" s="813"/>
      <c r="U77" s="814"/>
      <c r="V77" s="202" t="str">
        <f t="shared" si="9"/>
        <v/>
      </c>
      <c r="W77" s="203">
        <f>IF(OR(V77="",V77=0),0,([1]Projeto!$AD$8*((1+[1]Projeto!$AD$8)^V77))/(((1+[1]Projeto!$AD$8)^V77)-1))</f>
        <v>0</v>
      </c>
      <c r="X77" s="204">
        <f>IF(AND(K77&gt;0,[1]CustoContabil!$F$6&gt;0),K77*([1]CustoContabil!$F$21/[1]CustoContabil!$F$6)*W77,0)</f>
        <v>0</v>
      </c>
      <c r="Y77" s="204">
        <f>IF(AND(N77&gt;0,[1]CustoContabil!$D$6&gt;0),N77*([1]CustoContabil!$D$21/[1]CustoContabil!$D$6)*W77,0)</f>
        <v>0</v>
      </c>
    </row>
    <row r="78" spans="2:25" ht="15" customHeight="1" outlineLevel="1" x14ac:dyDescent="0.35">
      <c r="B78" s="199">
        <v>73</v>
      </c>
      <c r="C78" s="815"/>
      <c r="D78" s="816"/>
      <c r="E78" s="816"/>
      <c r="F78" s="816"/>
      <c r="G78" s="816"/>
      <c r="H78" s="19"/>
      <c r="I78" s="2"/>
      <c r="J78" s="1"/>
      <c r="K78" s="169">
        <f t="shared" si="5"/>
        <v>0</v>
      </c>
      <c r="L78" s="1"/>
      <c r="M78" s="1"/>
      <c r="N78" s="169">
        <f t="shared" si="6"/>
        <v>0</v>
      </c>
      <c r="P78" s="199">
        <f t="shared" si="7"/>
        <v>73</v>
      </c>
      <c r="Q78" s="813" t="str">
        <f t="shared" si="8"/>
        <v/>
      </c>
      <c r="R78" s="813"/>
      <c r="S78" s="813"/>
      <c r="T78" s="813"/>
      <c r="U78" s="814"/>
      <c r="V78" s="202" t="str">
        <f t="shared" si="9"/>
        <v/>
      </c>
      <c r="W78" s="203">
        <f>IF(OR(V78="",V78=0),0,([1]Projeto!$AD$8*((1+[1]Projeto!$AD$8)^V78))/(((1+[1]Projeto!$AD$8)^V78)-1))</f>
        <v>0</v>
      </c>
      <c r="X78" s="204">
        <f>IF(AND(K78&gt;0,[1]CustoContabil!$F$6&gt;0),K78*([1]CustoContabil!$F$21/[1]CustoContabil!$F$6)*W78,0)</f>
        <v>0</v>
      </c>
      <c r="Y78" s="204">
        <f>IF(AND(N78&gt;0,[1]CustoContabil!$D$6&gt;0),N78*([1]CustoContabil!$D$21/[1]CustoContabil!$D$6)*W78,0)</f>
        <v>0</v>
      </c>
    </row>
    <row r="79" spans="2:25" ht="15" customHeight="1" outlineLevel="1" x14ac:dyDescent="0.35">
      <c r="B79" s="199">
        <v>74</v>
      </c>
      <c r="C79" s="815"/>
      <c r="D79" s="816"/>
      <c r="E79" s="816"/>
      <c r="F79" s="816"/>
      <c r="G79" s="816"/>
      <c r="H79" s="19"/>
      <c r="I79" s="2"/>
      <c r="J79" s="1"/>
      <c r="K79" s="169">
        <f t="shared" si="5"/>
        <v>0</v>
      </c>
      <c r="L79" s="1"/>
      <c r="M79" s="1"/>
      <c r="N79" s="169">
        <f t="shared" si="6"/>
        <v>0</v>
      </c>
      <c r="P79" s="199">
        <f t="shared" si="7"/>
        <v>74</v>
      </c>
      <c r="Q79" s="813" t="str">
        <f t="shared" si="8"/>
        <v/>
      </c>
      <c r="R79" s="813"/>
      <c r="S79" s="813"/>
      <c r="T79" s="813"/>
      <c r="U79" s="814"/>
      <c r="V79" s="202" t="str">
        <f t="shared" si="9"/>
        <v/>
      </c>
      <c r="W79" s="203">
        <f>IF(OR(V79="",V79=0),0,([1]Projeto!$AD$8*((1+[1]Projeto!$AD$8)^V79))/(((1+[1]Projeto!$AD$8)^V79)-1))</f>
        <v>0</v>
      </c>
      <c r="X79" s="204">
        <f>IF(AND(K79&gt;0,[1]CustoContabil!$F$6&gt;0),K79*([1]CustoContabil!$F$21/[1]CustoContabil!$F$6)*W79,0)</f>
        <v>0</v>
      </c>
      <c r="Y79" s="204">
        <f>IF(AND(N79&gt;0,[1]CustoContabil!$D$6&gt;0),N79*([1]CustoContabil!$D$21/[1]CustoContabil!$D$6)*W79,0)</f>
        <v>0</v>
      </c>
    </row>
    <row r="80" spans="2:25" ht="15" customHeight="1" outlineLevel="1" x14ac:dyDescent="0.35">
      <c r="B80" s="199">
        <v>75</v>
      </c>
      <c r="C80" s="815"/>
      <c r="D80" s="816"/>
      <c r="E80" s="816"/>
      <c r="F80" s="816"/>
      <c r="G80" s="816"/>
      <c r="H80" s="19"/>
      <c r="I80" s="2"/>
      <c r="J80" s="1"/>
      <c r="K80" s="169">
        <f t="shared" si="5"/>
        <v>0</v>
      </c>
      <c r="L80" s="1"/>
      <c r="M80" s="1"/>
      <c r="N80" s="169">
        <f t="shared" si="6"/>
        <v>0</v>
      </c>
      <c r="P80" s="199">
        <f t="shared" si="7"/>
        <v>75</v>
      </c>
      <c r="Q80" s="813" t="str">
        <f t="shared" si="8"/>
        <v/>
      </c>
      <c r="R80" s="813"/>
      <c r="S80" s="813"/>
      <c r="T80" s="813"/>
      <c r="U80" s="814"/>
      <c r="V80" s="202" t="str">
        <f t="shared" si="9"/>
        <v/>
      </c>
      <c r="W80" s="203">
        <f>IF(OR(V80="",V80=0),0,([1]Projeto!$AD$8*((1+[1]Projeto!$AD$8)^V80))/(((1+[1]Projeto!$AD$8)^V80)-1))</f>
        <v>0</v>
      </c>
      <c r="X80" s="204">
        <f>IF(AND(K80&gt;0,[1]CustoContabil!$F$6&gt;0),K80*([1]CustoContabil!$F$21/[1]CustoContabil!$F$6)*W80,0)</f>
        <v>0</v>
      </c>
      <c r="Y80" s="204">
        <f>IF(AND(N80&gt;0,[1]CustoContabil!$D$6&gt;0),N80*([1]CustoContabil!$D$21/[1]CustoContabil!$D$6)*W80,0)</f>
        <v>0</v>
      </c>
    </row>
    <row r="81" spans="2:25" ht="15" customHeight="1" outlineLevel="1" x14ac:dyDescent="0.35">
      <c r="B81" s="199">
        <v>76</v>
      </c>
      <c r="C81" s="815"/>
      <c r="D81" s="816"/>
      <c r="E81" s="816"/>
      <c r="F81" s="816"/>
      <c r="G81" s="816"/>
      <c r="H81" s="19"/>
      <c r="I81" s="2"/>
      <c r="J81" s="1"/>
      <c r="K81" s="169">
        <f t="shared" si="5"/>
        <v>0</v>
      </c>
      <c r="L81" s="1"/>
      <c r="M81" s="1"/>
      <c r="N81" s="169">
        <f t="shared" si="6"/>
        <v>0</v>
      </c>
      <c r="P81" s="199">
        <f t="shared" si="7"/>
        <v>76</v>
      </c>
      <c r="Q81" s="813" t="str">
        <f t="shared" si="8"/>
        <v/>
      </c>
      <c r="R81" s="813"/>
      <c r="S81" s="813"/>
      <c r="T81" s="813"/>
      <c r="U81" s="814"/>
      <c r="V81" s="202" t="str">
        <f t="shared" si="9"/>
        <v/>
      </c>
      <c r="W81" s="203">
        <f>IF(OR(V81="",V81=0),0,([1]Projeto!$AD$8*((1+[1]Projeto!$AD$8)^V81))/(((1+[1]Projeto!$AD$8)^V81)-1))</f>
        <v>0</v>
      </c>
      <c r="X81" s="204">
        <f>IF(AND(K81&gt;0,[1]CustoContabil!$F$6&gt;0),K81*([1]CustoContabil!$F$21/[1]CustoContabil!$F$6)*W81,0)</f>
        <v>0</v>
      </c>
      <c r="Y81" s="204">
        <f>IF(AND(N81&gt;0,[1]CustoContabil!$D$6&gt;0),N81*([1]CustoContabil!$D$21/[1]CustoContabil!$D$6)*W81,0)</f>
        <v>0</v>
      </c>
    </row>
    <row r="82" spans="2:25" ht="15" customHeight="1" outlineLevel="1" x14ac:dyDescent="0.35">
      <c r="B82" s="199">
        <v>77</v>
      </c>
      <c r="C82" s="815"/>
      <c r="D82" s="816"/>
      <c r="E82" s="816"/>
      <c r="F82" s="816"/>
      <c r="G82" s="816"/>
      <c r="H82" s="19"/>
      <c r="I82" s="2"/>
      <c r="J82" s="1"/>
      <c r="K82" s="169">
        <f t="shared" si="5"/>
        <v>0</v>
      </c>
      <c r="L82" s="1"/>
      <c r="M82" s="1"/>
      <c r="N82" s="169">
        <f t="shared" si="6"/>
        <v>0</v>
      </c>
      <c r="P82" s="199">
        <f t="shared" si="7"/>
        <v>77</v>
      </c>
      <c r="Q82" s="813" t="str">
        <f t="shared" si="8"/>
        <v/>
      </c>
      <c r="R82" s="813"/>
      <c r="S82" s="813"/>
      <c r="T82" s="813"/>
      <c r="U82" s="814"/>
      <c r="V82" s="202" t="str">
        <f t="shared" si="9"/>
        <v/>
      </c>
      <c r="W82" s="203">
        <f>IF(OR(V82="",V82=0),0,([1]Projeto!$AD$8*((1+[1]Projeto!$AD$8)^V82))/(((1+[1]Projeto!$AD$8)^V82)-1))</f>
        <v>0</v>
      </c>
      <c r="X82" s="204">
        <f>IF(AND(K82&gt;0,[1]CustoContabil!$F$6&gt;0),K82*([1]CustoContabil!$F$21/[1]CustoContabil!$F$6)*W82,0)</f>
        <v>0</v>
      </c>
      <c r="Y82" s="204">
        <f>IF(AND(N82&gt;0,[1]CustoContabil!$D$6&gt;0),N82*([1]CustoContabil!$D$21/[1]CustoContabil!$D$6)*W82,0)</f>
        <v>0</v>
      </c>
    </row>
    <row r="83" spans="2:25" ht="15" customHeight="1" outlineLevel="1" x14ac:dyDescent="0.35">
      <c r="B83" s="199">
        <v>78</v>
      </c>
      <c r="C83" s="815"/>
      <c r="D83" s="816"/>
      <c r="E83" s="816"/>
      <c r="F83" s="816"/>
      <c r="G83" s="816"/>
      <c r="H83" s="19"/>
      <c r="I83" s="2"/>
      <c r="J83" s="1"/>
      <c r="K83" s="169">
        <f t="shared" si="5"/>
        <v>0</v>
      </c>
      <c r="L83" s="1"/>
      <c r="M83" s="1"/>
      <c r="N83" s="169">
        <f t="shared" si="6"/>
        <v>0</v>
      </c>
      <c r="P83" s="199">
        <f t="shared" si="7"/>
        <v>78</v>
      </c>
      <c r="Q83" s="813" t="str">
        <f t="shared" si="8"/>
        <v/>
      </c>
      <c r="R83" s="813"/>
      <c r="S83" s="813"/>
      <c r="T83" s="813"/>
      <c r="U83" s="814"/>
      <c r="V83" s="202" t="str">
        <f t="shared" si="9"/>
        <v/>
      </c>
      <c r="W83" s="203">
        <f>IF(OR(V83="",V83=0),0,([1]Projeto!$AD$8*((1+[1]Projeto!$AD$8)^V83))/(((1+[1]Projeto!$AD$8)^V83)-1))</f>
        <v>0</v>
      </c>
      <c r="X83" s="204">
        <f>IF(AND(K83&gt;0,[1]CustoContabil!$F$6&gt;0),K83*([1]CustoContabil!$F$21/[1]CustoContabil!$F$6)*W83,0)</f>
        <v>0</v>
      </c>
      <c r="Y83" s="204">
        <f>IF(AND(N83&gt;0,[1]CustoContabil!$D$6&gt;0),N83*([1]CustoContabil!$D$21/[1]CustoContabil!$D$6)*W83,0)</f>
        <v>0</v>
      </c>
    </row>
    <row r="84" spans="2:25" ht="15" customHeight="1" outlineLevel="1" x14ac:dyDescent="0.35">
      <c r="B84" s="199">
        <v>79</v>
      </c>
      <c r="C84" s="815"/>
      <c r="D84" s="816"/>
      <c r="E84" s="816"/>
      <c r="F84" s="816"/>
      <c r="G84" s="816"/>
      <c r="H84" s="19"/>
      <c r="I84" s="2"/>
      <c r="J84" s="1"/>
      <c r="K84" s="169">
        <f t="shared" si="5"/>
        <v>0</v>
      </c>
      <c r="L84" s="1"/>
      <c r="M84" s="1"/>
      <c r="N84" s="169">
        <f t="shared" si="6"/>
        <v>0</v>
      </c>
      <c r="P84" s="199">
        <f t="shared" si="7"/>
        <v>79</v>
      </c>
      <c r="Q84" s="813" t="str">
        <f t="shared" si="8"/>
        <v/>
      </c>
      <c r="R84" s="813"/>
      <c r="S84" s="813"/>
      <c r="T84" s="813"/>
      <c r="U84" s="814"/>
      <c r="V84" s="202" t="str">
        <f t="shared" si="9"/>
        <v/>
      </c>
      <c r="W84" s="203">
        <f>IF(OR(V84="",V84=0),0,([1]Projeto!$AD$8*((1+[1]Projeto!$AD$8)^V84))/(((1+[1]Projeto!$AD$8)^V84)-1))</f>
        <v>0</v>
      </c>
      <c r="X84" s="204">
        <f>IF(AND(K84&gt;0,[1]CustoContabil!$F$6&gt;0),K84*([1]CustoContabil!$F$21/[1]CustoContabil!$F$6)*W84,0)</f>
        <v>0</v>
      </c>
      <c r="Y84" s="204">
        <f>IF(AND(N84&gt;0,[1]CustoContabil!$D$6&gt;0),N84*([1]CustoContabil!$D$21/[1]CustoContabil!$D$6)*W84,0)</f>
        <v>0</v>
      </c>
    </row>
    <row r="85" spans="2:25" ht="15" customHeight="1" outlineLevel="1" x14ac:dyDescent="0.35">
      <c r="B85" s="199">
        <v>80</v>
      </c>
      <c r="C85" s="815"/>
      <c r="D85" s="816"/>
      <c r="E85" s="816"/>
      <c r="F85" s="816"/>
      <c r="G85" s="816"/>
      <c r="H85" s="19"/>
      <c r="I85" s="2"/>
      <c r="J85" s="1"/>
      <c r="K85" s="169">
        <f t="shared" si="5"/>
        <v>0</v>
      </c>
      <c r="L85" s="1"/>
      <c r="M85" s="1"/>
      <c r="N85" s="169">
        <f t="shared" si="6"/>
        <v>0</v>
      </c>
      <c r="P85" s="199">
        <f t="shared" si="7"/>
        <v>80</v>
      </c>
      <c r="Q85" s="813" t="str">
        <f t="shared" si="8"/>
        <v/>
      </c>
      <c r="R85" s="813"/>
      <c r="S85" s="813"/>
      <c r="T85" s="813"/>
      <c r="U85" s="814"/>
      <c r="V85" s="202" t="str">
        <f t="shared" si="9"/>
        <v/>
      </c>
      <c r="W85" s="203">
        <f>IF(OR(V85="",V85=0),0,([1]Projeto!$AD$8*((1+[1]Projeto!$AD$8)^V85))/(((1+[1]Projeto!$AD$8)^V85)-1))</f>
        <v>0</v>
      </c>
      <c r="X85" s="204">
        <f>IF(AND(K85&gt;0,[1]CustoContabil!$F$6&gt;0),K85*([1]CustoContabil!$F$21/[1]CustoContabil!$F$6)*W85,0)</f>
        <v>0</v>
      </c>
      <c r="Y85" s="204">
        <f>IF(AND(N85&gt;0,[1]CustoContabil!$D$6&gt;0),N85*([1]CustoContabil!$D$21/[1]CustoContabil!$D$6)*W85,0)</f>
        <v>0</v>
      </c>
    </row>
    <row r="86" spans="2:25" ht="15" customHeight="1" outlineLevel="1" x14ac:dyDescent="0.35">
      <c r="B86" s="199">
        <v>81</v>
      </c>
      <c r="C86" s="815"/>
      <c r="D86" s="816"/>
      <c r="E86" s="816"/>
      <c r="F86" s="816"/>
      <c r="G86" s="816"/>
      <c r="H86" s="19"/>
      <c r="I86" s="2"/>
      <c r="J86" s="1"/>
      <c r="K86" s="169">
        <f t="shared" si="5"/>
        <v>0</v>
      </c>
      <c r="L86" s="1"/>
      <c r="M86" s="1"/>
      <c r="N86" s="169">
        <f t="shared" si="6"/>
        <v>0</v>
      </c>
      <c r="P86" s="199">
        <f t="shared" si="7"/>
        <v>81</v>
      </c>
      <c r="Q86" s="813" t="str">
        <f t="shared" si="8"/>
        <v/>
      </c>
      <c r="R86" s="813"/>
      <c r="S86" s="813"/>
      <c r="T86" s="813"/>
      <c r="U86" s="814"/>
      <c r="V86" s="202" t="str">
        <f t="shared" si="9"/>
        <v/>
      </c>
      <c r="W86" s="203">
        <f>IF(OR(V86="",V86=0),0,([1]Projeto!$AD$8*((1+[1]Projeto!$AD$8)^V86))/(((1+[1]Projeto!$AD$8)^V86)-1))</f>
        <v>0</v>
      </c>
      <c r="X86" s="204">
        <f>IF(AND(K86&gt;0,[1]CustoContabil!$F$6&gt;0),K86*([1]CustoContabil!$F$21/[1]CustoContabil!$F$6)*W86,0)</f>
        <v>0</v>
      </c>
      <c r="Y86" s="204">
        <f>IF(AND(N86&gt;0,[1]CustoContabil!$D$6&gt;0),N86*([1]CustoContabil!$D$21/[1]CustoContabil!$D$6)*W86,0)</f>
        <v>0</v>
      </c>
    </row>
    <row r="87" spans="2:25" ht="15" customHeight="1" outlineLevel="1" x14ac:dyDescent="0.35">
      <c r="B87" s="199">
        <v>82</v>
      </c>
      <c r="C87" s="815"/>
      <c r="D87" s="816"/>
      <c r="E87" s="816"/>
      <c r="F87" s="816"/>
      <c r="G87" s="816"/>
      <c r="H87" s="19"/>
      <c r="I87" s="2"/>
      <c r="J87" s="1"/>
      <c r="K87" s="169">
        <f t="shared" si="5"/>
        <v>0</v>
      </c>
      <c r="L87" s="1"/>
      <c r="M87" s="1"/>
      <c r="N87" s="169">
        <f t="shared" si="6"/>
        <v>0</v>
      </c>
      <c r="P87" s="199">
        <f t="shared" si="7"/>
        <v>82</v>
      </c>
      <c r="Q87" s="813" t="str">
        <f t="shared" si="8"/>
        <v/>
      </c>
      <c r="R87" s="813"/>
      <c r="S87" s="813"/>
      <c r="T87" s="813"/>
      <c r="U87" s="814"/>
      <c r="V87" s="202" t="str">
        <f t="shared" si="9"/>
        <v/>
      </c>
      <c r="W87" s="203">
        <f>IF(OR(V87="",V87=0),0,([1]Projeto!$AD$8*((1+[1]Projeto!$AD$8)^V87))/(((1+[1]Projeto!$AD$8)^V87)-1))</f>
        <v>0</v>
      </c>
      <c r="X87" s="204">
        <f>IF(AND(K87&gt;0,[1]CustoContabil!$F$6&gt;0),K87*([1]CustoContabil!$F$21/[1]CustoContabil!$F$6)*W87,0)</f>
        <v>0</v>
      </c>
      <c r="Y87" s="204">
        <f>IF(AND(N87&gt;0,[1]CustoContabil!$D$6&gt;0),N87*([1]CustoContabil!$D$21/[1]CustoContabil!$D$6)*W87,0)</f>
        <v>0</v>
      </c>
    </row>
    <row r="88" spans="2:25" ht="15" customHeight="1" outlineLevel="1" x14ac:dyDescent="0.35">
      <c r="B88" s="199">
        <v>83</v>
      </c>
      <c r="C88" s="815"/>
      <c r="D88" s="816"/>
      <c r="E88" s="816"/>
      <c r="F88" s="816"/>
      <c r="G88" s="816"/>
      <c r="H88" s="19"/>
      <c r="I88" s="2"/>
      <c r="J88" s="1"/>
      <c r="K88" s="169">
        <f t="shared" si="5"/>
        <v>0</v>
      </c>
      <c r="L88" s="1"/>
      <c r="M88" s="1"/>
      <c r="N88" s="169">
        <f t="shared" si="6"/>
        <v>0</v>
      </c>
      <c r="P88" s="199">
        <f t="shared" si="7"/>
        <v>83</v>
      </c>
      <c r="Q88" s="813" t="str">
        <f t="shared" si="8"/>
        <v/>
      </c>
      <c r="R88" s="813"/>
      <c r="S88" s="813"/>
      <c r="T88" s="813"/>
      <c r="U88" s="814"/>
      <c r="V88" s="202" t="str">
        <f t="shared" si="9"/>
        <v/>
      </c>
      <c r="W88" s="203">
        <f>IF(OR(V88="",V88=0),0,([1]Projeto!$AD$8*((1+[1]Projeto!$AD$8)^V88))/(((1+[1]Projeto!$AD$8)^V88)-1))</f>
        <v>0</v>
      </c>
      <c r="X88" s="204">
        <f>IF(AND(K88&gt;0,[1]CustoContabil!$F$6&gt;0),K88*([1]CustoContabil!$F$21/[1]CustoContabil!$F$6)*W88,0)</f>
        <v>0</v>
      </c>
      <c r="Y88" s="204">
        <f>IF(AND(N88&gt;0,[1]CustoContabil!$D$6&gt;0),N88*([1]CustoContabil!$D$21/[1]CustoContabil!$D$6)*W88,0)</f>
        <v>0</v>
      </c>
    </row>
    <row r="89" spans="2:25" ht="15" customHeight="1" outlineLevel="1" x14ac:dyDescent="0.35">
      <c r="B89" s="199">
        <v>84</v>
      </c>
      <c r="C89" s="815"/>
      <c r="D89" s="816"/>
      <c r="E89" s="816"/>
      <c r="F89" s="816"/>
      <c r="G89" s="816"/>
      <c r="H89" s="19"/>
      <c r="I89" s="2"/>
      <c r="J89" s="1"/>
      <c r="K89" s="169">
        <f t="shared" si="5"/>
        <v>0</v>
      </c>
      <c r="L89" s="1"/>
      <c r="M89" s="1"/>
      <c r="N89" s="169">
        <f t="shared" si="6"/>
        <v>0</v>
      </c>
      <c r="P89" s="199">
        <f t="shared" si="7"/>
        <v>84</v>
      </c>
      <c r="Q89" s="813" t="str">
        <f t="shared" si="8"/>
        <v/>
      </c>
      <c r="R89" s="813"/>
      <c r="S89" s="813"/>
      <c r="T89" s="813"/>
      <c r="U89" s="814"/>
      <c r="V89" s="202" t="str">
        <f t="shared" si="9"/>
        <v/>
      </c>
      <c r="W89" s="203">
        <f>IF(OR(V89="",V89=0),0,([1]Projeto!$AD$8*((1+[1]Projeto!$AD$8)^V89))/(((1+[1]Projeto!$AD$8)^V89)-1))</f>
        <v>0</v>
      </c>
      <c r="X89" s="204">
        <f>IF(AND(K89&gt;0,[1]CustoContabil!$F$6&gt;0),K89*([1]CustoContabil!$F$21/[1]CustoContabil!$F$6)*W89,0)</f>
        <v>0</v>
      </c>
      <c r="Y89" s="204">
        <f>IF(AND(N89&gt;0,[1]CustoContabil!$D$6&gt;0),N89*([1]CustoContabil!$D$21/[1]CustoContabil!$D$6)*W89,0)</f>
        <v>0</v>
      </c>
    </row>
    <row r="90" spans="2:25" ht="15" customHeight="1" outlineLevel="1" x14ac:dyDescent="0.35">
      <c r="B90" s="199">
        <v>85</v>
      </c>
      <c r="C90" s="815"/>
      <c r="D90" s="816"/>
      <c r="E90" s="816"/>
      <c r="F90" s="816"/>
      <c r="G90" s="816"/>
      <c r="H90" s="19"/>
      <c r="I90" s="2"/>
      <c r="J90" s="1"/>
      <c r="K90" s="169">
        <f t="shared" si="5"/>
        <v>0</v>
      </c>
      <c r="L90" s="1"/>
      <c r="M90" s="1"/>
      <c r="N90" s="169">
        <f t="shared" si="6"/>
        <v>0</v>
      </c>
      <c r="P90" s="199">
        <f t="shared" si="7"/>
        <v>85</v>
      </c>
      <c r="Q90" s="813" t="str">
        <f t="shared" si="8"/>
        <v/>
      </c>
      <c r="R90" s="813"/>
      <c r="S90" s="813"/>
      <c r="T90" s="813"/>
      <c r="U90" s="814"/>
      <c r="V90" s="202" t="str">
        <f t="shared" si="9"/>
        <v/>
      </c>
      <c r="W90" s="203">
        <f>IF(OR(V90="",V90=0),0,([1]Projeto!$AD$8*((1+[1]Projeto!$AD$8)^V90))/(((1+[1]Projeto!$AD$8)^V90)-1))</f>
        <v>0</v>
      </c>
      <c r="X90" s="204">
        <f>IF(AND(K90&gt;0,[1]CustoContabil!$F$6&gt;0),K90*([1]CustoContabil!$F$21/[1]CustoContabil!$F$6)*W90,0)</f>
        <v>0</v>
      </c>
      <c r="Y90" s="204">
        <f>IF(AND(N90&gt;0,[1]CustoContabil!$D$6&gt;0),N90*([1]CustoContabil!$D$21/[1]CustoContabil!$D$6)*W90,0)</f>
        <v>0</v>
      </c>
    </row>
    <row r="91" spans="2:25" ht="15" customHeight="1" outlineLevel="1" x14ac:dyDescent="0.35">
      <c r="B91" s="199">
        <v>86</v>
      </c>
      <c r="C91" s="815"/>
      <c r="D91" s="816"/>
      <c r="E91" s="816"/>
      <c r="F91" s="816"/>
      <c r="G91" s="816"/>
      <c r="H91" s="19"/>
      <c r="I91" s="2"/>
      <c r="J91" s="1"/>
      <c r="K91" s="169">
        <f t="shared" si="5"/>
        <v>0</v>
      </c>
      <c r="L91" s="1"/>
      <c r="M91" s="1"/>
      <c r="N91" s="169">
        <f t="shared" si="6"/>
        <v>0</v>
      </c>
      <c r="P91" s="199">
        <f t="shared" si="7"/>
        <v>86</v>
      </c>
      <c r="Q91" s="813" t="str">
        <f t="shared" si="8"/>
        <v/>
      </c>
      <c r="R91" s="813"/>
      <c r="S91" s="813"/>
      <c r="T91" s="813"/>
      <c r="U91" s="814"/>
      <c r="V91" s="202" t="str">
        <f t="shared" si="9"/>
        <v/>
      </c>
      <c r="W91" s="203">
        <f>IF(OR(V91="",V91=0),0,([1]Projeto!$AD$8*((1+[1]Projeto!$AD$8)^V91))/(((1+[1]Projeto!$AD$8)^V91)-1))</f>
        <v>0</v>
      </c>
      <c r="X91" s="204">
        <f>IF(AND(K91&gt;0,[1]CustoContabil!$F$6&gt;0),K91*([1]CustoContabil!$F$21/[1]CustoContabil!$F$6)*W91,0)</f>
        <v>0</v>
      </c>
      <c r="Y91" s="204">
        <f>IF(AND(N91&gt;0,[1]CustoContabil!$D$6&gt;0),N91*([1]CustoContabil!$D$21/[1]CustoContabil!$D$6)*W91,0)</f>
        <v>0</v>
      </c>
    </row>
    <row r="92" spans="2:25" ht="15" customHeight="1" outlineLevel="1" x14ac:dyDescent="0.35">
      <c r="B92" s="199">
        <v>87</v>
      </c>
      <c r="C92" s="815"/>
      <c r="D92" s="816"/>
      <c r="E92" s="816"/>
      <c r="F92" s="816"/>
      <c r="G92" s="816"/>
      <c r="H92" s="19"/>
      <c r="I92" s="2"/>
      <c r="J92" s="1"/>
      <c r="K92" s="169">
        <f t="shared" si="5"/>
        <v>0</v>
      </c>
      <c r="L92" s="1"/>
      <c r="M92" s="1"/>
      <c r="N92" s="169">
        <f t="shared" si="6"/>
        <v>0</v>
      </c>
      <c r="P92" s="199">
        <f t="shared" si="7"/>
        <v>87</v>
      </c>
      <c r="Q92" s="813" t="str">
        <f t="shared" si="8"/>
        <v/>
      </c>
      <c r="R92" s="813"/>
      <c r="S92" s="813"/>
      <c r="T92" s="813"/>
      <c r="U92" s="814"/>
      <c r="V92" s="202" t="str">
        <f t="shared" si="9"/>
        <v/>
      </c>
      <c r="W92" s="203">
        <f>IF(OR(V92="",V92=0),0,([1]Projeto!$AD$8*((1+[1]Projeto!$AD$8)^V92))/(((1+[1]Projeto!$AD$8)^V92)-1))</f>
        <v>0</v>
      </c>
      <c r="X92" s="204">
        <f>IF(AND(K92&gt;0,[1]CustoContabil!$F$6&gt;0),K92*([1]CustoContabil!$F$21/[1]CustoContabil!$F$6)*W92,0)</f>
        <v>0</v>
      </c>
      <c r="Y92" s="204">
        <f>IF(AND(N92&gt;0,[1]CustoContabil!$D$6&gt;0),N92*([1]CustoContabil!$D$21/[1]CustoContabil!$D$6)*W92,0)</f>
        <v>0</v>
      </c>
    </row>
    <row r="93" spans="2:25" ht="15" customHeight="1" outlineLevel="1" x14ac:dyDescent="0.35">
      <c r="B93" s="199">
        <v>88</v>
      </c>
      <c r="C93" s="815"/>
      <c r="D93" s="816"/>
      <c r="E93" s="816"/>
      <c r="F93" s="816"/>
      <c r="G93" s="816"/>
      <c r="H93" s="19"/>
      <c r="I93" s="2"/>
      <c r="J93" s="1"/>
      <c r="K93" s="169">
        <f t="shared" si="5"/>
        <v>0</v>
      </c>
      <c r="L93" s="1"/>
      <c r="M93" s="1"/>
      <c r="N93" s="169">
        <f t="shared" si="6"/>
        <v>0</v>
      </c>
      <c r="P93" s="199">
        <f t="shared" si="7"/>
        <v>88</v>
      </c>
      <c r="Q93" s="813" t="str">
        <f t="shared" si="8"/>
        <v/>
      </c>
      <c r="R93" s="813"/>
      <c r="S93" s="813"/>
      <c r="T93" s="813"/>
      <c r="U93" s="814"/>
      <c r="V93" s="202" t="str">
        <f t="shared" si="9"/>
        <v/>
      </c>
      <c r="W93" s="203">
        <f>IF(OR(V93="",V93=0),0,([1]Projeto!$AD$8*((1+[1]Projeto!$AD$8)^V93))/(((1+[1]Projeto!$AD$8)^V93)-1))</f>
        <v>0</v>
      </c>
      <c r="X93" s="204">
        <f>IF(AND(K93&gt;0,[1]CustoContabil!$F$6&gt;0),K93*([1]CustoContabil!$F$21/[1]CustoContabil!$F$6)*W93,0)</f>
        <v>0</v>
      </c>
      <c r="Y93" s="204">
        <f>IF(AND(N93&gt;0,[1]CustoContabil!$D$6&gt;0),N93*([1]CustoContabil!$D$21/[1]CustoContabil!$D$6)*W93,0)</f>
        <v>0</v>
      </c>
    </row>
    <row r="94" spans="2:25" ht="15" customHeight="1" outlineLevel="1" x14ac:dyDescent="0.35">
      <c r="B94" s="199">
        <v>89</v>
      </c>
      <c r="C94" s="815"/>
      <c r="D94" s="816"/>
      <c r="E94" s="816"/>
      <c r="F94" s="816"/>
      <c r="G94" s="816"/>
      <c r="H94" s="19"/>
      <c r="I94" s="2"/>
      <c r="J94" s="1"/>
      <c r="K94" s="169">
        <f t="shared" si="5"/>
        <v>0</v>
      </c>
      <c r="L94" s="1"/>
      <c r="M94" s="1"/>
      <c r="N94" s="169">
        <f t="shared" si="6"/>
        <v>0</v>
      </c>
      <c r="P94" s="199">
        <f t="shared" si="7"/>
        <v>89</v>
      </c>
      <c r="Q94" s="813" t="str">
        <f t="shared" si="8"/>
        <v/>
      </c>
      <c r="R94" s="813"/>
      <c r="S94" s="813"/>
      <c r="T94" s="813"/>
      <c r="U94" s="814"/>
      <c r="V94" s="202" t="str">
        <f t="shared" si="9"/>
        <v/>
      </c>
      <c r="W94" s="203">
        <f>IF(OR(V94="",V94=0),0,([1]Projeto!$AD$8*((1+[1]Projeto!$AD$8)^V94))/(((1+[1]Projeto!$AD$8)^V94)-1))</f>
        <v>0</v>
      </c>
      <c r="X94" s="204">
        <f>IF(AND(K94&gt;0,[1]CustoContabil!$F$6&gt;0),K94*([1]CustoContabil!$F$21/[1]CustoContabil!$F$6)*W94,0)</f>
        <v>0</v>
      </c>
      <c r="Y94" s="204">
        <f>IF(AND(N94&gt;0,[1]CustoContabil!$D$6&gt;0),N94*([1]CustoContabil!$D$21/[1]CustoContabil!$D$6)*W94,0)</f>
        <v>0</v>
      </c>
    </row>
    <row r="95" spans="2:25" ht="15" customHeight="1" outlineLevel="1" x14ac:dyDescent="0.35">
      <c r="B95" s="199">
        <v>90</v>
      </c>
      <c r="C95" s="815"/>
      <c r="D95" s="816"/>
      <c r="E95" s="816"/>
      <c r="F95" s="816"/>
      <c r="G95" s="816"/>
      <c r="H95" s="19"/>
      <c r="I95" s="2"/>
      <c r="J95" s="1"/>
      <c r="K95" s="169">
        <f t="shared" si="5"/>
        <v>0</v>
      </c>
      <c r="L95" s="1"/>
      <c r="M95" s="1"/>
      <c r="N95" s="169">
        <f t="shared" si="6"/>
        <v>0</v>
      </c>
      <c r="P95" s="199">
        <f t="shared" si="7"/>
        <v>90</v>
      </c>
      <c r="Q95" s="813" t="str">
        <f t="shared" si="8"/>
        <v/>
      </c>
      <c r="R95" s="813"/>
      <c r="S95" s="813"/>
      <c r="T95" s="813"/>
      <c r="U95" s="814"/>
      <c r="V95" s="202" t="str">
        <f t="shared" si="9"/>
        <v/>
      </c>
      <c r="W95" s="203">
        <f>IF(OR(V95="",V95=0),0,([1]Projeto!$AD$8*((1+[1]Projeto!$AD$8)^V95))/(((1+[1]Projeto!$AD$8)^V95)-1))</f>
        <v>0</v>
      </c>
      <c r="X95" s="204">
        <f>IF(AND(K95&gt;0,[1]CustoContabil!$F$6&gt;0),K95*([1]CustoContabil!$F$21/[1]CustoContabil!$F$6)*W95,0)</f>
        <v>0</v>
      </c>
      <c r="Y95" s="204">
        <f>IF(AND(N95&gt;0,[1]CustoContabil!$D$6&gt;0),N95*([1]CustoContabil!$D$21/[1]CustoContabil!$D$6)*W95,0)</f>
        <v>0</v>
      </c>
    </row>
    <row r="96" spans="2:25" ht="15" customHeight="1" outlineLevel="1" x14ac:dyDescent="0.35">
      <c r="B96" s="199">
        <v>91</v>
      </c>
      <c r="C96" s="815"/>
      <c r="D96" s="816"/>
      <c r="E96" s="816"/>
      <c r="F96" s="816"/>
      <c r="G96" s="816"/>
      <c r="H96" s="19"/>
      <c r="I96" s="2"/>
      <c r="J96" s="1"/>
      <c r="K96" s="169">
        <f t="shared" si="5"/>
        <v>0</v>
      </c>
      <c r="L96" s="1"/>
      <c r="M96" s="1"/>
      <c r="N96" s="169">
        <f t="shared" si="6"/>
        <v>0</v>
      </c>
      <c r="P96" s="199">
        <f t="shared" si="7"/>
        <v>91</v>
      </c>
      <c r="Q96" s="813" t="str">
        <f t="shared" si="8"/>
        <v/>
      </c>
      <c r="R96" s="813"/>
      <c r="S96" s="813"/>
      <c r="T96" s="813"/>
      <c r="U96" s="814"/>
      <c r="V96" s="202" t="str">
        <f t="shared" si="9"/>
        <v/>
      </c>
      <c r="W96" s="203">
        <f>IF(OR(V96="",V96=0),0,([1]Projeto!$AD$8*((1+[1]Projeto!$AD$8)^V96))/(((1+[1]Projeto!$AD$8)^V96)-1))</f>
        <v>0</v>
      </c>
      <c r="X96" s="204">
        <f>IF(AND(K96&gt;0,[1]CustoContabil!$F$6&gt;0),K96*([1]CustoContabil!$F$21/[1]CustoContabil!$F$6)*W96,0)</f>
        <v>0</v>
      </c>
      <c r="Y96" s="204">
        <f>IF(AND(N96&gt;0,[1]CustoContabil!$D$6&gt;0),N96*([1]CustoContabil!$D$21/[1]CustoContabil!$D$6)*W96,0)</f>
        <v>0</v>
      </c>
    </row>
    <row r="97" spans="2:25" ht="15" customHeight="1" outlineLevel="1" x14ac:dyDescent="0.35">
      <c r="B97" s="199">
        <v>92</v>
      </c>
      <c r="C97" s="815"/>
      <c r="D97" s="816"/>
      <c r="E97" s="816"/>
      <c r="F97" s="816"/>
      <c r="G97" s="816"/>
      <c r="H97" s="19"/>
      <c r="I97" s="2"/>
      <c r="J97" s="1"/>
      <c r="K97" s="169">
        <f t="shared" si="5"/>
        <v>0</v>
      </c>
      <c r="L97" s="1"/>
      <c r="M97" s="1"/>
      <c r="N97" s="169">
        <f t="shared" si="6"/>
        <v>0</v>
      </c>
      <c r="P97" s="199">
        <f t="shared" si="7"/>
        <v>92</v>
      </c>
      <c r="Q97" s="813" t="str">
        <f t="shared" si="8"/>
        <v/>
      </c>
      <c r="R97" s="813"/>
      <c r="S97" s="813"/>
      <c r="T97" s="813"/>
      <c r="U97" s="814"/>
      <c r="V97" s="202" t="str">
        <f t="shared" si="9"/>
        <v/>
      </c>
      <c r="W97" s="203">
        <f>IF(OR(V97="",V97=0),0,([1]Projeto!$AD$8*((1+[1]Projeto!$AD$8)^V97))/(((1+[1]Projeto!$AD$8)^V97)-1))</f>
        <v>0</v>
      </c>
      <c r="X97" s="204">
        <f>IF(AND(K97&gt;0,[1]CustoContabil!$F$6&gt;0),K97*([1]CustoContabil!$F$21/[1]CustoContabil!$F$6)*W97,0)</f>
        <v>0</v>
      </c>
      <c r="Y97" s="204">
        <f>IF(AND(N97&gt;0,[1]CustoContabil!$D$6&gt;0),N97*([1]CustoContabil!$D$21/[1]CustoContabil!$D$6)*W97,0)</f>
        <v>0</v>
      </c>
    </row>
    <row r="98" spans="2:25" ht="15" customHeight="1" outlineLevel="1" x14ac:dyDescent="0.35">
      <c r="B98" s="199">
        <v>93</v>
      </c>
      <c r="C98" s="815"/>
      <c r="D98" s="816"/>
      <c r="E98" s="816"/>
      <c r="F98" s="816"/>
      <c r="G98" s="816"/>
      <c r="H98" s="19"/>
      <c r="I98" s="2"/>
      <c r="J98" s="1"/>
      <c r="K98" s="169">
        <f t="shared" si="5"/>
        <v>0</v>
      </c>
      <c r="L98" s="1"/>
      <c r="M98" s="1"/>
      <c r="N98" s="169">
        <f t="shared" si="6"/>
        <v>0</v>
      </c>
      <c r="P98" s="199">
        <f t="shared" si="7"/>
        <v>93</v>
      </c>
      <c r="Q98" s="813" t="str">
        <f t="shared" si="8"/>
        <v/>
      </c>
      <c r="R98" s="813"/>
      <c r="S98" s="813"/>
      <c r="T98" s="813"/>
      <c r="U98" s="814"/>
      <c r="V98" s="202" t="str">
        <f t="shared" si="9"/>
        <v/>
      </c>
      <c r="W98" s="203">
        <f>IF(OR(V98="",V98=0),0,([1]Projeto!$AD$8*((1+[1]Projeto!$AD$8)^V98))/(((1+[1]Projeto!$AD$8)^V98)-1))</f>
        <v>0</v>
      </c>
      <c r="X98" s="204">
        <f>IF(AND(K98&gt;0,[1]CustoContabil!$F$6&gt;0),K98*([1]CustoContabil!$F$21/[1]CustoContabil!$F$6)*W98,0)</f>
        <v>0</v>
      </c>
      <c r="Y98" s="204">
        <f>IF(AND(N98&gt;0,[1]CustoContabil!$D$6&gt;0),N98*([1]CustoContabil!$D$21/[1]CustoContabil!$D$6)*W98,0)</f>
        <v>0</v>
      </c>
    </row>
    <row r="99" spans="2:25" ht="15" customHeight="1" outlineLevel="1" x14ac:dyDescent="0.35">
      <c r="B99" s="199">
        <v>94</v>
      </c>
      <c r="C99" s="815"/>
      <c r="D99" s="816"/>
      <c r="E99" s="816"/>
      <c r="F99" s="816"/>
      <c r="G99" s="816"/>
      <c r="H99" s="19"/>
      <c r="I99" s="2"/>
      <c r="J99" s="1"/>
      <c r="K99" s="169">
        <f t="shared" si="5"/>
        <v>0</v>
      </c>
      <c r="L99" s="1"/>
      <c r="M99" s="1"/>
      <c r="N99" s="169">
        <f t="shared" si="6"/>
        <v>0</v>
      </c>
      <c r="P99" s="199">
        <f t="shared" si="7"/>
        <v>94</v>
      </c>
      <c r="Q99" s="813" t="str">
        <f t="shared" si="8"/>
        <v/>
      </c>
      <c r="R99" s="813"/>
      <c r="S99" s="813"/>
      <c r="T99" s="813"/>
      <c r="U99" s="814"/>
      <c r="V99" s="202" t="str">
        <f t="shared" si="9"/>
        <v/>
      </c>
      <c r="W99" s="203">
        <f>IF(OR(V99="",V99=0),0,([1]Projeto!$AD$8*((1+[1]Projeto!$AD$8)^V99))/(((1+[1]Projeto!$AD$8)^V99)-1))</f>
        <v>0</v>
      </c>
      <c r="X99" s="204">
        <f>IF(AND(K99&gt;0,[1]CustoContabil!$F$6&gt;0),K99*([1]CustoContabil!$F$21/[1]CustoContabil!$F$6)*W99,0)</f>
        <v>0</v>
      </c>
      <c r="Y99" s="204">
        <f>IF(AND(N99&gt;0,[1]CustoContabil!$D$6&gt;0),N99*([1]CustoContabil!$D$21/[1]CustoContabil!$D$6)*W99,0)</f>
        <v>0</v>
      </c>
    </row>
    <row r="100" spans="2:25" ht="15" customHeight="1" outlineLevel="1" x14ac:dyDescent="0.35">
      <c r="B100" s="199">
        <v>95</v>
      </c>
      <c r="C100" s="815"/>
      <c r="D100" s="816"/>
      <c r="E100" s="816"/>
      <c r="F100" s="816"/>
      <c r="G100" s="816"/>
      <c r="H100" s="19"/>
      <c r="I100" s="2"/>
      <c r="J100" s="1"/>
      <c r="K100" s="169">
        <f t="shared" si="5"/>
        <v>0</v>
      </c>
      <c r="L100" s="1"/>
      <c r="M100" s="1"/>
      <c r="N100" s="169">
        <f t="shared" si="6"/>
        <v>0</v>
      </c>
      <c r="P100" s="199">
        <f t="shared" si="7"/>
        <v>95</v>
      </c>
      <c r="Q100" s="813" t="str">
        <f t="shared" si="8"/>
        <v/>
      </c>
      <c r="R100" s="813"/>
      <c r="S100" s="813"/>
      <c r="T100" s="813"/>
      <c r="U100" s="814"/>
      <c r="V100" s="202" t="str">
        <f t="shared" si="9"/>
        <v/>
      </c>
      <c r="W100" s="203">
        <f>IF(OR(V100="",V100=0),0,([1]Projeto!$AD$8*((1+[1]Projeto!$AD$8)^V100))/(((1+[1]Projeto!$AD$8)^V100)-1))</f>
        <v>0</v>
      </c>
      <c r="X100" s="204">
        <f>IF(AND(K100&gt;0,[1]CustoContabil!$F$6&gt;0),K100*([1]CustoContabil!$F$21/[1]CustoContabil!$F$6)*W100,0)</f>
        <v>0</v>
      </c>
      <c r="Y100" s="204">
        <f>IF(AND(N100&gt;0,[1]CustoContabil!$D$6&gt;0),N100*([1]CustoContabil!$D$21/[1]CustoContabil!$D$6)*W100,0)</f>
        <v>0</v>
      </c>
    </row>
    <row r="101" spans="2:25" ht="15" customHeight="1" outlineLevel="1" x14ac:dyDescent="0.35">
      <c r="B101" s="199">
        <v>96</v>
      </c>
      <c r="C101" s="815"/>
      <c r="D101" s="816"/>
      <c r="E101" s="816"/>
      <c r="F101" s="816"/>
      <c r="G101" s="816"/>
      <c r="H101" s="19"/>
      <c r="I101" s="2"/>
      <c r="J101" s="1"/>
      <c r="K101" s="169">
        <f t="shared" si="5"/>
        <v>0</v>
      </c>
      <c r="L101" s="1"/>
      <c r="M101" s="1"/>
      <c r="N101" s="169">
        <f t="shared" si="6"/>
        <v>0</v>
      </c>
      <c r="P101" s="199">
        <f t="shared" si="7"/>
        <v>96</v>
      </c>
      <c r="Q101" s="813" t="str">
        <f t="shared" si="8"/>
        <v/>
      </c>
      <c r="R101" s="813"/>
      <c r="S101" s="813"/>
      <c r="T101" s="813"/>
      <c r="U101" s="814"/>
      <c r="V101" s="202" t="str">
        <f t="shared" si="9"/>
        <v/>
      </c>
      <c r="W101" s="203">
        <f>IF(OR(V101="",V101=0),0,([1]Projeto!$AD$8*((1+[1]Projeto!$AD$8)^V101))/(((1+[1]Projeto!$AD$8)^V101)-1))</f>
        <v>0</v>
      </c>
      <c r="X101" s="204">
        <f>IF(AND(K101&gt;0,[1]CustoContabil!$F$6&gt;0),K101*([1]CustoContabil!$F$21/[1]CustoContabil!$F$6)*W101,0)</f>
        <v>0</v>
      </c>
      <c r="Y101" s="204">
        <f>IF(AND(N101&gt;0,[1]CustoContabil!$D$6&gt;0),N101*([1]CustoContabil!$D$21/[1]CustoContabil!$D$6)*W101,0)</f>
        <v>0</v>
      </c>
    </row>
    <row r="102" spans="2:25" ht="15" customHeight="1" outlineLevel="1" x14ac:dyDescent="0.35">
      <c r="B102" s="199">
        <v>97</v>
      </c>
      <c r="C102" s="815"/>
      <c r="D102" s="816"/>
      <c r="E102" s="816"/>
      <c r="F102" s="816"/>
      <c r="G102" s="816"/>
      <c r="H102" s="19"/>
      <c r="I102" s="2"/>
      <c r="J102" s="1"/>
      <c r="K102" s="169">
        <f t="shared" si="5"/>
        <v>0</v>
      </c>
      <c r="L102" s="1"/>
      <c r="M102" s="1"/>
      <c r="N102" s="169">
        <f t="shared" si="6"/>
        <v>0</v>
      </c>
      <c r="P102" s="199">
        <f t="shared" si="7"/>
        <v>97</v>
      </c>
      <c r="Q102" s="813" t="str">
        <f t="shared" si="8"/>
        <v/>
      </c>
      <c r="R102" s="813"/>
      <c r="S102" s="813"/>
      <c r="T102" s="813"/>
      <c r="U102" s="814"/>
      <c r="V102" s="202" t="str">
        <f t="shared" si="9"/>
        <v/>
      </c>
      <c r="W102" s="203">
        <f>IF(OR(V102="",V102=0),0,([1]Projeto!$AD$8*((1+[1]Projeto!$AD$8)^V102))/(((1+[1]Projeto!$AD$8)^V102)-1))</f>
        <v>0</v>
      </c>
      <c r="X102" s="204">
        <f>IF(AND(K102&gt;0,[1]CustoContabil!$F$6&gt;0),K102*([1]CustoContabil!$F$21/[1]CustoContabil!$F$6)*W102,0)</f>
        <v>0</v>
      </c>
      <c r="Y102" s="204">
        <f>IF(AND(N102&gt;0,[1]CustoContabil!$D$6&gt;0),N102*([1]CustoContabil!$D$21/[1]CustoContabil!$D$6)*W102,0)</f>
        <v>0</v>
      </c>
    </row>
    <row r="103" spans="2:25" ht="15" customHeight="1" outlineLevel="1" x14ac:dyDescent="0.35">
      <c r="B103" s="199">
        <v>98</v>
      </c>
      <c r="C103" s="815"/>
      <c r="D103" s="816"/>
      <c r="E103" s="816"/>
      <c r="F103" s="816"/>
      <c r="G103" s="816"/>
      <c r="H103" s="19"/>
      <c r="I103" s="2"/>
      <c r="J103" s="1"/>
      <c r="K103" s="169">
        <f t="shared" si="5"/>
        <v>0</v>
      </c>
      <c r="L103" s="1"/>
      <c r="M103" s="1"/>
      <c r="N103" s="169">
        <f t="shared" si="6"/>
        <v>0</v>
      </c>
      <c r="P103" s="199">
        <f t="shared" si="7"/>
        <v>98</v>
      </c>
      <c r="Q103" s="813" t="str">
        <f t="shared" si="8"/>
        <v/>
      </c>
      <c r="R103" s="813"/>
      <c r="S103" s="813"/>
      <c r="T103" s="813"/>
      <c r="U103" s="814"/>
      <c r="V103" s="202" t="str">
        <f t="shared" si="9"/>
        <v/>
      </c>
      <c r="W103" s="203">
        <f>IF(OR(V103="",V103=0),0,([1]Projeto!$AD$8*((1+[1]Projeto!$AD$8)^V103))/(((1+[1]Projeto!$AD$8)^V103)-1))</f>
        <v>0</v>
      </c>
      <c r="X103" s="204">
        <f>IF(AND(K103&gt;0,[1]CustoContabil!$F$6&gt;0),K103*([1]CustoContabil!$F$21/[1]CustoContabil!$F$6)*W103,0)</f>
        <v>0</v>
      </c>
      <c r="Y103" s="204">
        <f>IF(AND(N103&gt;0,[1]CustoContabil!$D$6&gt;0),N103*([1]CustoContabil!$D$21/[1]CustoContabil!$D$6)*W103,0)</f>
        <v>0</v>
      </c>
    </row>
    <row r="104" spans="2:25" ht="15" customHeight="1" outlineLevel="1" x14ac:dyDescent="0.35">
      <c r="B104" s="199">
        <v>99</v>
      </c>
      <c r="C104" s="815"/>
      <c r="D104" s="816"/>
      <c r="E104" s="816"/>
      <c r="F104" s="816"/>
      <c r="G104" s="816"/>
      <c r="H104" s="19"/>
      <c r="I104" s="2"/>
      <c r="J104" s="1"/>
      <c r="K104" s="169">
        <f t="shared" si="5"/>
        <v>0</v>
      </c>
      <c r="L104" s="1"/>
      <c r="M104" s="1"/>
      <c r="N104" s="169">
        <f t="shared" si="6"/>
        <v>0</v>
      </c>
      <c r="P104" s="199">
        <f t="shared" si="7"/>
        <v>99</v>
      </c>
      <c r="Q104" s="813" t="str">
        <f t="shared" si="8"/>
        <v/>
      </c>
      <c r="R104" s="813"/>
      <c r="S104" s="813"/>
      <c r="T104" s="813"/>
      <c r="U104" s="814"/>
      <c r="V104" s="202" t="str">
        <f t="shared" si="9"/>
        <v/>
      </c>
      <c r="W104" s="203">
        <f>IF(OR(V104="",V104=0),0,([1]Projeto!$AD$8*((1+[1]Projeto!$AD$8)^V104))/(((1+[1]Projeto!$AD$8)^V104)-1))</f>
        <v>0</v>
      </c>
      <c r="X104" s="204">
        <f>IF(AND(K104&gt;0,[1]CustoContabil!$F$6&gt;0),K104*([1]CustoContabil!$F$21/[1]CustoContabil!$F$6)*W104,0)</f>
        <v>0</v>
      </c>
      <c r="Y104" s="204">
        <f>IF(AND(N104&gt;0,[1]CustoContabil!$D$6&gt;0),N104*([1]CustoContabil!$D$21/[1]CustoContabil!$D$6)*W104,0)</f>
        <v>0</v>
      </c>
    </row>
    <row r="105" spans="2:25" ht="15" customHeight="1" outlineLevel="1" x14ac:dyDescent="0.35">
      <c r="B105" s="199">
        <v>100</v>
      </c>
      <c r="C105" s="815"/>
      <c r="D105" s="816"/>
      <c r="E105" s="816"/>
      <c r="F105" s="816"/>
      <c r="G105" s="816"/>
      <c r="H105" s="19"/>
      <c r="I105" s="2"/>
      <c r="J105" s="1"/>
      <c r="K105" s="169">
        <f t="shared" si="5"/>
        <v>0</v>
      </c>
      <c r="L105" s="1"/>
      <c r="M105" s="1"/>
      <c r="N105" s="169">
        <f t="shared" si="6"/>
        <v>0</v>
      </c>
      <c r="P105" s="199">
        <f t="shared" si="7"/>
        <v>100</v>
      </c>
      <c r="Q105" s="813" t="str">
        <f t="shared" si="8"/>
        <v/>
      </c>
      <c r="R105" s="813"/>
      <c r="S105" s="813"/>
      <c r="T105" s="813"/>
      <c r="U105" s="814"/>
      <c r="V105" s="202" t="str">
        <f t="shared" si="9"/>
        <v/>
      </c>
      <c r="W105" s="203">
        <f>IF(OR(V105="",V105=0),0,([1]Projeto!$AD$8*((1+[1]Projeto!$AD$8)^V105))/(((1+[1]Projeto!$AD$8)^V105)-1))</f>
        <v>0</v>
      </c>
      <c r="X105" s="204">
        <f>IF(AND(K105&gt;0,[1]CustoContabil!$F$6&gt;0),K105*([1]CustoContabil!$F$21/[1]CustoContabil!$F$6)*W105,0)</f>
        <v>0</v>
      </c>
      <c r="Y105" s="204">
        <f>IF(AND(N105&gt;0,[1]CustoContabil!$D$6&gt;0),N105*([1]CustoContabil!$D$21/[1]CustoContabil!$D$6)*W105,0)</f>
        <v>0</v>
      </c>
    </row>
    <row r="106" spans="2:25" ht="15" customHeight="1" x14ac:dyDescent="0.35">
      <c r="B106" s="199"/>
      <c r="C106" s="877" t="s">
        <v>536</v>
      </c>
      <c r="D106" s="878"/>
      <c r="E106" s="878"/>
      <c r="F106" s="878"/>
      <c r="G106" s="878"/>
      <c r="H106" s="210">
        <v>20</v>
      </c>
      <c r="I106" s="3"/>
      <c r="J106" s="1"/>
      <c r="K106" s="169">
        <f t="shared" si="5"/>
        <v>0</v>
      </c>
      <c r="L106" s="1"/>
      <c r="M106" s="1"/>
      <c r="N106" s="169">
        <f t="shared" si="6"/>
        <v>0</v>
      </c>
      <c r="P106" s="199"/>
      <c r="Q106" s="813" t="str">
        <f>IF(OR(C106=0,C106=""),"",C106)</f>
        <v>Acessórios</v>
      </c>
      <c r="R106" s="813"/>
      <c r="S106" s="813"/>
      <c r="T106" s="813"/>
      <c r="U106" s="814"/>
      <c r="V106" s="202" t="str">
        <f t="shared" si="9"/>
        <v/>
      </c>
      <c r="W106" s="203">
        <f>IF(OR(V106="",V106=0),0,([1]Projeto!$AD$8*((1+[1]Projeto!$AD$8)^V106))/(((1+[1]Projeto!$AD$8)^V106)-1))</f>
        <v>0</v>
      </c>
      <c r="X106" s="204">
        <f>IF(AND(K106&gt;0,[1]CustoContabil!$F$6&gt;0),K106*([1]CustoContabil!$F$21/[1]CustoContabil!$F$6)*W106,0)</f>
        <v>0</v>
      </c>
      <c r="Y106" s="204">
        <f>IF(AND(N106&gt;0,[1]CustoContabil!$D$6&gt;0),N106*([1]CustoContabil!$D$21/[1]CustoContabil!$D$6)*W106,0)</f>
        <v>0</v>
      </c>
    </row>
    <row r="107" spans="2:25" ht="15" customHeight="1" x14ac:dyDescent="0.35">
      <c r="B107" s="211"/>
      <c r="C107" s="849" t="s">
        <v>636</v>
      </c>
      <c r="D107" s="849"/>
      <c r="E107" s="849"/>
      <c r="F107" s="849"/>
      <c r="G107" s="849"/>
      <c r="H107" s="849"/>
      <c r="I107" s="849"/>
      <c r="J107" s="850"/>
      <c r="K107" s="212">
        <f>SUM(K6:K106)</f>
        <v>0</v>
      </c>
      <c r="L107" s="212">
        <f>SUM(L6:L106)</f>
        <v>0</v>
      </c>
      <c r="M107" s="212">
        <f>SUM(M6:M106)</f>
        <v>0</v>
      </c>
      <c r="N107" s="212">
        <f>SUM(N6:N106)</f>
        <v>0</v>
      </c>
      <c r="P107" s="854" t="s">
        <v>970</v>
      </c>
      <c r="Q107" s="855"/>
      <c r="R107" s="855"/>
      <c r="S107" s="855"/>
      <c r="T107" s="855"/>
      <c r="U107" s="855"/>
      <c r="V107" s="856"/>
      <c r="W107" s="213" t="s">
        <v>932</v>
      </c>
      <c r="X107" s="214">
        <f>SUM(X6:X106)</f>
        <v>0</v>
      </c>
      <c r="Y107" s="214">
        <f>SUM(Y6:Y106)</f>
        <v>0</v>
      </c>
    </row>
    <row r="108" spans="2:25" ht="15" customHeight="1" x14ac:dyDescent="0.35">
      <c r="B108" s="834" t="s">
        <v>542</v>
      </c>
      <c r="C108" s="835"/>
      <c r="D108" s="835"/>
      <c r="E108" s="835"/>
      <c r="F108" s="835"/>
      <c r="G108" s="835"/>
      <c r="H108" s="835"/>
      <c r="I108" s="835"/>
      <c r="J108" s="836"/>
      <c r="K108" s="834" t="s">
        <v>529</v>
      </c>
      <c r="L108" s="835"/>
      <c r="M108" s="835"/>
      <c r="N108" s="836"/>
      <c r="P108" s="215"/>
      <c r="Q108" s="215"/>
      <c r="R108" s="216"/>
      <c r="S108" s="217"/>
      <c r="T108" s="217"/>
      <c r="U108" s="217"/>
      <c r="V108" s="218"/>
      <c r="W108" s="219"/>
    </row>
    <row r="109" spans="2:25" ht="15" customHeight="1" x14ac:dyDescent="0.45">
      <c r="B109" s="837"/>
      <c r="C109" s="838"/>
      <c r="D109" s="838"/>
      <c r="E109" s="838"/>
      <c r="F109" s="838"/>
      <c r="G109" s="838"/>
      <c r="H109" s="838"/>
      <c r="I109" s="838"/>
      <c r="J109" s="839"/>
      <c r="K109" s="837"/>
      <c r="L109" s="838"/>
      <c r="M109" s="838"/>
      <c r="N109" s="839"/>
      <c r="P109" s="220" t="s">
        <v>1249</v>
      </c>
      <c r="Q109" s="221"/>
      <c r="R109" s="222">
        <f>[1]RCB!$G$13</f>
        <v>68.230694202960009</v>
      </c>
      <c r="T109" s="220" t="s">
        <v>1250</v>
      </c>
      <c r="U109" s="221"/>
      <c r="V109" s="222">
        <f>[1]RCB!$J$13</f>
        <v>65.515414952716171</v>
      </c>
    </row>
    <row r="110" spans="2:25" ht="15" customHeight="1" x14ac:dyDescent="0.45">
      <c r="B110" s="851" t="s">
        <v>544</v>
      </c>
      <c r="C110" s="852"/>
      <c r="D110" s="852"/>
      <c r="E110" s="852"/>
      <c r="F110" s="852"/>
      <c r="G110" s="853"/>
      <c r="H110" s="162" t="s">
        <v>55</v>
      </c>
      <c r="I110" s="197" t="s">
        <v>545</v>
      </c>
      <c r="J110" s="197" t="s">
        <v>546</v>
      </c>
      <c r="K110" s="198" t="s">
        <v>1206</v>
      </c>
      <c r="L110" s="162" t="s">
        <v>1854</v>
      </c>
      <c r="M110" s="162" t="s">
        <v>1855</v>
      </c>
      <c r="N110" s="163" t="s">
        <v>539</v>
      </c>
      <c r="P110" s="220" t="s">
        <v>1231</v>
      </c>
      <c r="Q110" s="221"/>
      <c r="R110" s="222">
        <f>[1]RCB!$H$7</f>
        <v>0.21</v>
      </c>
      <c r="T110" s="220" t="s">
        <v>1230</v>
      </c>
      <c r="U110" s="221"/>
      <c r="V110" s="222">
        <f>[1]RCB!$K$7</f>
        <v>0.25</v>
      </c>
    </row>
    <row r="111" spans="2:25" ht="15" customHeight="1" x14ac:dyDescent="0.35">
      <c r="B111" s="199">
        <v>1</v>
      </c>
      <c r="C111" s="828" t="s">
        <v>1446</v>
      </c>
      <c r="D111" s="828"/>
      <c r="E111" s="828"/>
      <c r="F111" s="828"/>
      <c r="G111" s="829"/>
      <c r="H111" s="20"/>
      <c r="I111" s="2"/>
      <c r="J111" s="1"/>
      <c r="K111" s="169">
        <f t="shared" ref="K111:K117" si="10">N111-L111-M111</f>
        <v>0</v>
      </c>
      <c r="L111" s="169"/>
      <c r="M111" s="169"/>
      <c r="N111" s="169">
        <f t="shared" ref="N111:N117" si="11">H111*I111*J111</f>
        <v>0</v>
      </c>
    </row>
    <row r="112" spans="2:25" ht="15" customHeight="1" x14ac:dyDescent="0.35">
      <c r="B112" s="206">
        <v>2</v>
      </c>
      <c r="C112" s="828" t="s">
        <v>1450</v>
      </c>
      <c r="D112" s="828"/>
      <c r="E112" s="828"/>
      <c r="F112" s="828"/>
      <c r="G112" s="829"/>
      <c r="H112" s="6"/>
      <c r="I112" s="3"/>
      <c r="J112" s="1"/>
      <c r="K112" s="169">
        <f t="shared" si="10"/>
        <v>0</v>
      </c>
      <c r="L112" s="169"/>
      <c r="M112" s="169"/>
      <c r="N112" s="169">
        <f t="shared" si="11"/>
        <v>0</v>
      </c>
    </row>
    <row r="113" spans="2:16" ht="15" customHeight="1" x14ac:dyDescent="0.35">
      <c r="B113" s="199">
        <v>3</v>
      </c>
      <c r="C113" s="828" t="s">
        <v>1451</v>
      </c>
      <c r="D113" s="828"/>
      <c r="E113" s="828"/>
      <c r="F113" s="828"/>
      <c r="G113" s="829"/>
      <c r="H113" s="6"/>
      <c r="I113" s="3"/>
      <c r="J113" s="1"/>
      <c r="K113" s="169">
        <f t="shared" si="10"/>
        <v>0</v>
      </c>
      <c r="L113" s="169"/>
      <c r="M113" s="169"/>
      <c r="N113" s="169">
        <f t="shared" si="11"/>
        <v>0</v>
      </c>
    </row>
    <row r="114" spans="2:16" ht="15" customHeight="1" x14ac:dyDescent="0.35">
      <c r="B114" s="206">
        <v>4</v>
      </c>
      <c r="C114" s="828" t="s">
        <v>1452</v>
      </c>
      <c r="D114" s="828"/>
      <c r="E114" s="828"/>
      <c r="F114" s="828"/>
      <c r="G114" s="829"/>
      <c r="H114" s="6"/>
      <c r="I114" s="3"/>
      <c r="J114" s="1"/>
      <c r="K114" s="169">
        <f t="shared" si="10"/>
        <v>0</v>
      </c>
      <c r="L114" s="169"/>
      <c r="M114" s="169"/>
      <c r="N114" s="169">
        <f t="shared" si="11"/>
        <v>0</v>
      </c>
    </row>
    <row r="115" spans="2:16" ht="15" customHeight="1" x14ac:dyDescent="0.35">
      <c r="B115" s="199">
        <v>5</v>
      </c>
      <c r="C115" s="846"/>
      <c r="D115" s="846"/>
      <c r="E115" s="846"/>
      <c r="F115" s="846"/>
      <c r="G115" s="815"/>
      <c r="H115" s="6"/>
      <c r="I115" s="3"/>
      <c r="J115" s="1"/>
      <c r="K115" s="169">
        <f t="shared" si="10"/>
        <v>0</v>
      </c>
      <c r="L115" s="169"/>
      <c r="M115" s="169"/>
      <c r="N115" s="169">
        <f t="shared" si="11"/>
        <v>0</v>
      </c>
    </row>
    <row r="116" spans="2:16" ht="15" customHeight="1" x14ac:dyDescent="0.35">
      <c r="B116" s="206">
        <v>6</v>
      </c>
      <c r="C116" s="846"/>
      <c r="D116" s="846"/>
      <c r="E116" s="846"/>
      <c r="F116" s="846"/>
      <c r="G116" s="815"/>
      <c r="H116" s="6"/>
      <c r="I116" s="3"/>
      <c r="J116" s="1"/>
      <c r="K116" s="169">
        <f t="shared" si="10"/>
        <v>0</v>
      </c>
      <c r="L116" s="169"/>
      <c r="M116" s="169"/>
      <c r="N116" s="169">
        <f t="shared" si="11"/>
        <v>0</v>
      </c>
    </row>
    <row r="117" spans="2:16" ht="15" customHeight="1" x14ac:dyDescent="0.35">
      <c r="B117" s="199">
        <v>7</v>
      </c>
      <c r="C117" s="846"/>
      <c r="D117" s="846"/>
      <c r="E117" s="846"/>
      <c r="F117" s="846"/>
      <c r="G117" s="815"/>
      <c r="H117" s="6"/>
      <c r="I117" s="3"/>
      <c r="J117" s="1"/>
      <c r="K117" s="169">
        <f t="shared" si="10"/>
        <v>0</v>
      </c>
      <c r="L117" s="169"/>
      <c r="M117" s="169"/>
      <c r="N117" s="169">
        <f t="shared" si="11"/>
        <v>0</v>
      </c>
    </row>
    <row r="118" spans="2:16" ht="15" customHeight="1" x14ac:dyDescent="0.35">
      <c r="B118" s="226"/>
      <c r="C118" s="847" t="s">
        <v>637</v>
      </c>
      <c r="D118" s="847"/>
      <c r="E118" s="847"/>
      <c r="F118" s="847"/>
      <c r="G118" s="847"/>
      <c r="H118" s="847"/>
      <c r="I118" s="847"/>
      <c r="J118" s="848"/>
      <c r="K118" s="169">
        <f>SUM(K111:K112,K114:K117)</f>
        <v>0</v>
      </c>
      <c r="L118" s="169">
        <f>SUM(L111:L112,L114:L117)</f>
        <v>0</v>
      </c>
      <c r="M118" s="169">
        <f>SUM(M111:M112,M114:M117)</f>
        <v>0</v>
      </c>
      <c r="N118" s="169">
        <f>SUM(N111:N112,N114:N117)</f>
        <v>0</v>
      </c>
    </row>
    <row r="119" spans="2:16" ht="15" customHeight="1" x14ac:dyDescent="0.35">
      <c r="B119" s="211"/>
      <c r="C119" s="849" t="s">
        <v>638</v>
      </c>
      <c r="D119" s="849"/>
      <c r="E119" s="849"/>
      <c r="F119" s="849"/>
      <c r="G119" s="849"/>
      <c r="H119" s="849"/>
      <c r="I119" s="849"/>
      <c r="J119" s="850"/>
      <c r="K119" s="212">
        <f>SUM(K109,K118)</f>
        <v>0</v>
      </c>
      <c r="L119" s="212">
        <f>SUM(L109,L118)</f>
        <v>0</v>
      </c>
      <c r="M119" s="212">
        <f>SUM(M109,M118)</f>
        <v>0</v>
      </c>
      <c r="N119" s="212">
        <f>SUM(N109,N118)</f>
        <v>0</v>
      </c>
    </row>
    <row r="120" spans="2:16" ht="15" hidden="1" customHeight="1" x14ac:dyDescent="0.35">
      <c r="B120" s="858" t="s">
        <v>1363</v>
      </c>
      <c r="C120" s="859"/>
      <c r="D120" s="859"/>
      <c r="E120" s="859"/>
      <c r="F120" s="859"/>
      <c r="G120" s="859"/>
      <c r="H120" s="859"/>
      <c r="I120" s="859"/>
      <c r="J120" s="859"/>
      <c r="K120" s="807" t="s">
        <v>529</v>
      </c>
      <c r="L120" s="807"/>
      <c r="M120" s="807"/>
      <c r="N120" s="807"/>
    </row>
    <row r="121" spans="2:16" ht="15" hidden="1" customHeight="1" x14ac:dyDescent="0.35">
      <c r="B121" s="851" t="s">
        <v>537</v>
      </c>
      <c r="C121" s="873"/>
      <c r="D121" s="873"/>
      <c r="E121" s="873"/>
      <c r="F121" s="873"/>
      <c r="G121" s="873"/>
      <c r="H121" s="874"/>
      <c r="I121" s="197" t="s">
        <v>55</v>
      </c>
      <c r="J121" s="197" t="s">
        <v>540</v>
      </c>
      <c r="K121" s="198" t="s">
        <v>1206</v>
      </c>
      <c r="L121" s="162" t="s">
        <v>1854</v>
      </c>
      <c r="M121" s="162" t="s">
        <v>1855</v>
      </c>
      <c r="N121" s="163" t="s">
        <v>539</v>
      </c>
      <c r="P121" s="74"/>
    </row>
    <row r="122" spans="2:16" ht="15" hidden="1" customHeight="1" x14ac:dyDescent="0.35">
      <c r="B122" s="227">
        <v>1</v>
      </c>
      <c r="C122" s="830"/>
      <c r="D122" s="830"/>
      <c r="E122" s="830"/>
      <c r="F122" s="830"/>
      <c r="G122" s="830"/>
      <c r="H122" s="831"/>
      <c r="I122" s="3"/>
      <c r="J122" s="1"/>
      <c r="K122" s="7">
        <f>N122-L122-M122</f>
        <v>0</v>
      </c>
      <c r="L122" s="1"/>
      <c r="M122" s="1"/>
      <c r="N122" s="169">
        <f>I122*J122</f>
        <v>0</v>
      </c>
    </row>
    <row r="123" spans="2:16" ht="15" hidden="1" customHeight="1" x14ac:dyDescent="0.35">
      <c r="B123" s="227">
        <v>2</v>
      </c>
      <c r="C123" s="830"/>
      <c r="D123" s="830"/>
      <c r="E123" s="830"/>
      <c r="F123" s="830"/>
      <c r="G123" s="830"/>
      <c r="H123" s="831"/>
      <c r="I123" s="3"/>
      <c r="J123" s="1"/>
      <c r="K123" s="7">
        <f>N123-L123-M123</f>
        <v>0</v>
      </c>
      <c r="L123" s="1"/>
      <c r="M123" s="1"/>
      <c r="N123" s="169">
        <f>I123*J123</f>
        <v>0</v>
      </c>
    </row>
    <row r="124" spans="2:16" ht="15" hidden="1" customHeight="1" x14ac:dyDescent="0.35">
      <c r="B124" s="227">
        <v>3</v>
      </c>
      <c r="C124" s="830"/>
      <c r="D124" s="830"/>
      <c r="E124" s="830"/>
      <c r="F124" s="830"/>
      <c r="G124" s="830"/>
      <c r="H124" s="831"/>
      <c r="I124" s="3"/>
      <c r="J124" s="1"/>
      <c r="K124" s="7">
        <f>N124-L124-M124</f>
        <v>0</v>
      </c>
      <c r="L124" s="1"/>
      <c r="M124" s="1"/>
      <c r="N124" s="169">
        <f>I124*J124</f>
        <v>0</v>
      </c>
    </row>
    <row r="125" spans="2:16" ht="15" hidden="1" customHeight="1" x14ac:dyDescent="0.35">
      <c r="B125" s="226"/>
      <c r="C125" s="826" t="s">
        <v>537</v>
      </c>
      <c r="D125" s="826"/>
      <c r="E125" s="826"/>
      <c r="F125" s="826"/>
      <c r="G125" s="826"/>
      <c r="H125" s="826"/>
      <c r="I125" s="826"/>
      <c r="J125" s="827"/>
      <c r="K125" s="169">
        <f>SUM(K122:K124)</f>
        <v>0</v>
      </c>
      <c r="L125" s="169">
        <f>SUM(L122:L124)</f>
        <v>0</v>
      </c>
      <c r="M125" s="169">
        <f>SUM(M122:M124)</f>
        <v>0</v>
      </c>
      <c r="N125" s="169">
        <f>SUM(N122:N124)</f>
        <v>0</v>
      </c>
    </row>
    <row r="126" spans="2:16" ht="15" hidden="1" customHeight="1" x14ac:dyDescent="0.35">
      <c r="B126" s="211"/>
      <c r="C126" s="849" t="s">
        <v>1370</v>
      </c>
      <c r="D126" s="849"/>
      <c r="E126" s="849"/>
      <c r="F126" s="849"/>
      <c r="G126" s="849"/>
      <c r="H126" s="849"/>
      <c r="I126" s="849"/>
      <c r="J126" s="850"/>
      <c r="K126" s="212">
        <f>SUM(K125)</f>
        <v>0</v>
      </c>
      <c r="L126" s="212">
        <f>SUM(L125)</f>
        <v>0</v>
      </c>
      <c r="M126" s="212">
        <f>SUM(M125)</f>
        <v>0</v>
      </c>
      <c r="N126" s="212">
        <f>SUM(N125)</f>
        <v>0</v>
      </c>
    </row>
    <row r="127" spans="2:16" ht="15" hidden="1" customHeight="1" x14ac:dyDescent="0.35">
      <c r="B127" s="228"/>
      <c r="C127" s="819" t="s">
        <v>640</v>
      </c>
      <c r="D127" s="819"/>
      <c r="E127" s="819"/>
      <c r="F127" s="819"/>
      <c r="G127" s="819"/>
      <c r="H127" s="819"/>
      <c r="I127" s="819"/>
      <c r="J127" s="820"/>
      <c r="K127" s="174">
        <f>SUM(K107,K119,K126)</f>
        <v>0</v>
      </c>
      <c r="L127" s="174">
        <f>SUM(L107,L119,L126)</f>
        <v>0</v>
      </c>
      <c r="M127" s="174">
        <f>SUM(M107,M119,M126)</f>
        <v>0</v>
      </c>
      <c r="N127" s="174">
        <f>SUM(N107,N119,N126)</f>
        <v>0</v>
      </c>
    </row>
    <row r="128" spans="2:16" ht="15" customHeight="1" x14ac:dyDescent="0.35">
      <c r="B128" s="766" t="s">
        <v>898</v>
      </c>
      <c r="C128" s="767"/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68"/>
    </row>
    <row r="129" spans="2:16" ht="15" customHeight="1" x14ac:dyDescent="0.35">
      <c r="B129" s="858" t="s">
        <v>1211</v>
      </c>
      <c r="C129" s="859"/>
      <c r="D129" s="859"/>
      <c r="E129" s="859"/>
      <c r="F129" s="859"/>
      <c r="G129" s="859"/>
      <c r="H129" s="859"/>
      <c r="I129" s="859"/>
      <c r="J129" s="859"/>
      <c r="K129" s="807" t="s">
        <v>529</v>
      </c>
      <c r="L129" s="807"/>
      <c r="M129" s="807"/>
      <c r="N129" s="807"/>
    </row>
    <row r="130" spans="2:16" ht="15" customHeight="1" x14ac:dyDescent="0.35">
      <c r="B130" s="851" t="s">
        <v>526</v>
      </c>
      <c r="C130" s="873"/>
      <c r="D130" s="873"/>
      <c r="E130" s="873"/>
      <c r="F130" s="873"/>
      <c r="G130" s="873"/>
      <c r="H130" s="874"/>
      <c r="I130" s="197" t="s">
        <v>55</v>
      </c>
      <c r="J130" s="197" t="s">
        <v>540</v>
      </c>
      <c r="K130" s="198" t="s">
        <v>1206</v>
      </c>
      <c r="L130" s="162" t="s">
        <v>1854</v>
      </c>
      <c r="M130" s="162" t="s">
        <v>1855</v>
      </c>
      <c r="N130" s="163" t="s">
        <v>539</v>
      </c>
      <c r="P130" s="74"/>
    </row>
    <row r="131" spans="2:16" ht="15" customHeight="1" x14ac:dyDescent="0.35">
      <c r="B131" s="227">
        <v>1</v>
      </c>
      <c r="C131" s="830"/>
      <c r="D131" s="830"/>
      <c r="E131" s="830"/>
      <c r="F131" s="830"/>
      <c r="G131" s="830"/>
      <c r="H131" s="831"/>
      <c r="I131" s="3"/>
      <c r="J131" s="1"/>
      <c r="K131" s="169">
        <f>N131-L131-M131</f>
        <v>0</v>
      </c>
      <c r="L131" s="169"/>
      <c r="M131" s="169"/>
      <c r="N131" s="169">
        <f>I131*J131</f>
        <v>0</v>
      </c>
    </row>
    <row r="132" spans="2:16" ht="15" customHeight="1" x14ac:dyDescent="0.35">
      <c r="B132" s="227">
        <v>2</v>
      </c>
      <c r="C132" s="830"/>
      <c r="D132" s="830"/>
      <c r="E132" s="830"/>
      <c r="F132" s="830"/>
      <c r="G132" s="830"/>
      <c r="H132" s="831"/>
      <c r="I132" s="3"/>
      <c r="J132" s="1"/>
      <c r="K132" s="169">
        <f>N132-L132-M132</f>
        <v>0</v>
      </c>
      <c r="L132" s="169"/>
      <c r="M132" s="169"/>
      <c r="N132" s="169">
        <f>I132*J132</f>
        <v>0</v>
      </c>
    </row>
    <row r="133" spans="2:16" ht="15" customHeight="1" x14ac:dyDescent="0.35">
      <c r="B133" s="227">
        <v>3</v>
      </c>
      <c r="C133" s="830"/>
      <c r="D133" s="830"/>
      <c r="E133" s="830"/>
      <c r="F133" s="830"/>
      <c r="G133" s="830"/>
      <c r="H133" s="831"/>
      <c r="I133" s="3"/>
      <c r="J133" s="1"/>
      <c r="K133" s="169">
        <f>N133-L133-M133</f>
        <v>0</v>
      </c>
      <c r="L133" s="169"/>
      <c r="M133" s="169"/>
      <c r="N133" s="169">
        <f>I133*J133</f>
        <v>0</v>
      </c>
    </row>
    <row r="134" spans="2:16" ht="15" customHeight="1" x14ac:dyDescent="0.35">
      <c r="B134" s="226"/>
      <c r="C134" s="826" t="s">
        <v>526</v>
      </c>
      <c r="D134" s="826"/>
      <c r="E134" s="826"/>
      <c r="F134" s="826"/>
      <c r="G134" s="826"/>
      <c r="H134" s="826"/>
      <c r="I134" s="826"/>
      <c r="J134" s="827"/>
      <c r="K134" s="169">
        <f>SUM(K131:K133)</f>
        <v>0</v>
      </c>
      <c r="L134" s="169">
        <f>SUM(L131:L133)</f>
        <v>0</v>
      </c>
      <c r="M134" s="169">
        <f>SUM(M131:M133)</f>
        <v>0</v>
      </c>
      <c r="N134" s="169">
        <f>SUM(N131:N133)</f>
        <v>0</v>
      </c>
    </row>
    <row r="135" spans="2:16" ht="15" customHeight="1" x14ac:dyDescent="0.35">
      <c r="B135" s="226"/>
      <c r="C135" s="826" t="s">
        <v>523</v>
      </c>
      <c r="D135" s="826"/>
      <c r="E135" s="826"/>
      <c r="F135" s="826"/>
      <c r="G135" s="826"/>
      <c r="H135" s="826"/>
      <c r="I135" s="826"/>
      <c r="J135" s="827"/>
      <c r="K135" s="169">
        <f>[1]Descarte!K93</f>
        <v>0</v>
      </c>
      <c r="L135" s="169">
        <f>[1]Descarte!L93</f>
        <v>0</v>
      </c>
      <c r="M135" s="169">
        <f>[1]Descarte!M93</f>
        <v>0</v>
      </c>
      <c r="N135" s="169">
        <f>[1]Descarte!N93</f>
        <v>0</v>
      </c>
    </row>
    <row r="136" spans="2:16" ht="15" customHeight="1" x14ac:dyDescent="0.35">
      <c r="B136" s="226"/>
      <c r="C136" s="826" t="s">
        <v>524</v>
      </c>
      <c r="D136" s="826"/>
      <c r="E136" s="826"/>
      <c r="F136" s="826"/>
      <c r="G136" s="826"/>
      <c r="H136" s="826"/>
      <c r="I136" s="826"/>
      <c r="J136" s="827"/>
      <c r="K136" s="169">
        <f>'[1]M&amp;V'!M670+K113</f>
        <v>0</v>
      </c>
      <c r="L136" s="169">
        <f>'[1]M&amp;V'!N670+L113</f>
        <v>0</v>
      </c>
      <c r="M136" s="169">
        <f>'[1]M&amp;V'!O670+M113</f>
        <v>0</v>
      </c>
      <c r="N136" s="169">
        <f>'[1]M&amp;V'!P670+N113</f>
        <v>0</v>
      </c>
    </row>
    <row r="137" spans="2:16" ht="15" customHeight="1" x14ac:dyDescent="0.35">
      <c r="B137" s="851" t="s">
        <v>520</v>
      </c>
      <c r="C137" s="873"/>
      <c r="D137" s="873"/>
      <c r="E137" s="873"/>
      <c r="F137" s="873"/>
      <c r="G137" s="873"/>
      <c r="H137" s="874"/>
      <c r="I137" s="197" t="s">
        <v>55</v>
      </c>
      <c r="J137" s="197" t="s">
        <v>540</v>
      </c>
      <c r="K137" s="198" t="s">
        <v>1206</v>
      </c>
      <c r="L137" s="162" t="s">
        <v>1854</v>
      </c>
      <c r="M137" s="162" t="s">
        <v>1855</v>
      </c>
      <c r="N137" s="163" t="s">
        <v>539</v>
      </c>
      <c r="P137" s="74"/>
    </row>
    <row r="138" spans="2:16" ht="15" customHeight="1" x14ac:dyDescent="0.35">
      <c r="B138" s="227">
        <v>1</v>
      </c>
      <c r="C138" s="830"/>
      <c r="D138" s="830"/>
      <c r="E138" s="830"/>
      <c r="F138" s="830"/>
      <c r="G138" s="830"/>
      <c r="H138" s="831"/>
      <c r="I138" s="3"/>
      <c r="J138" s="1"/>
      <c r="K138" s="169">
        <f>N138-L138-M138</f>
        <v>0</v>
      </c>
      <c r="L138" s="169"/>
      <c r="M138" s="169"/>
      <c r="N138" s="169">
        <f>I138*J138</f>
        <v>0</v>
      </c>
    </row>
    <row r="139" spans="2:16" ht="15" customHeight="1" x14ac:dyDescent="0.35">
      <c r="B139" s="227">
        <v>2</v>
      </c>
      <c r="C139" s="830"/>
      <c r="D139" s="830"/>
      <c r="E139" s="830"/>
      <c r="F139" s="830"/>
      <c r="G139" s="830"/>
      <c r="H139" s="831"/>
      <c r="I139" s="3"/>
      <c r="J139" s="1"/>
      <c r="K139" s="169">
        <f>N139-L139-M139</f>
        <v>0</v>
      </c>
      <c r="L139" s="169"/>
      <c r="M139" s="169"/>
      <c r="N139" s="169">
        <f>I139*J139</f>
        <v>0</v>
      </c>
    </row>
    <row r="140" spans="2:16" ht="15" customHeight="1" x14ac:dyDescent="0.35">
      <c r="B140" s="227">
        <v>3</v>
      </c>
      <c r="C140" s="830"/>
      <c r="D140" s="830"/>
      <c r="E140" s="830"/>
      <c r="F140" s="830"/>
      <c r="G140" s="830"/>
      <c r="H140" s="831"/>
      <c r="I140" s="3"/>
      <c r="J140" s="1"/>
      <c r="K140" s="169">
        <f>N140-L140-M140</f>
        <v>0</v>
      </c>
      <c r="L140" s="169"/>
      <c r="M140" s="169"/>
      <c r="N140" s="169">
        <f>I140*J140</f>
        <v>0</v>
      </c>
    </row>
    <row r="141" spans="2:16" ht="15" customHeight="1" x14ac:dyDescent="0.35">
      <c r="B141" s="226"/>
      <c r="C141" s="826" t="s">
        <v>520</v>
      </c>
      <c r="D141" s="826"/>
      <c r="E141" s="826"/>
      <c r="F141" s="826"/>
      <c r="G141" s="826"/>
      <c r="H141" s="826"/>
      <c r="I141" s="826"/>
      <c r="J141" s="827"/>
      <c r="K141" s="169">
        <f>SUM(K138:K140)</f>
        <v>0</v>
      </c>
      <c r="L141" s="169">
        <f>SUM(L138:L140)</f>
        <v>0</v>
      </c>
      <c r="M141" s="169">
        <f>SUM(M138:M140)</f>
        <v>0</v>
      </c>
      <c r="N141" s="169">
        <f>SUM(N138:N140)</f>
        <v>0</v>
      </c>
    </row>
    <row r="142" spans="2:16" ht="15" customHeight="1" x14ac:dyDescent="0.35">
      <c r="B142" s="228"/>
      <c r="C142" s="819" t="s">
        <v>641</v>
      </c>
      <c r="D142" s="819"/>
      <c r="E142" s="819"/>
      <c r="F142" s="819"/>
      <c r="G142" s="819"/>
      <c r="H142" s="819"/>
      <c r="I142" s="819"/>
      <c r="J142" s="820"/>
      <c r="K142" s="174">
        <f>SUM(K134:K136,K141)</f>
        <v>0</v>
      </c>
      <c r="L142" s="174">
        <f>SUM(L134:L136,L141)</f>
        <v>0</v>
      </c>
      <c r="M142" s="174">
        <f>SUM(M134:M136,M141)</f>
        <v>0</v>
      </c>
      <c r="N142" s="174">
        <f>SUM(N134:N136,N141)</f>
        <v>0</v>
      </c>
    </row>
    <row r="143" spans="2:16" ht="15" customHeight="1" x14ac:dyDescent="0.35">
      <c r="B143" s="229"/>
      <c r="C143" s="808" t="s">
        <v>1023</v>
      </c>
      <c r="D143" s="808"/>
      <c r="E143" s="808"/>
      <c r="F143" s="808"/>
      <c r="G143" s="808"/>
      <c r="H143" s="808"/>
      <c r="I143" s="808"/>
      <c r="J143" s="809"/>
      <c r="K143" s="214">
        <f>SUM(K127,K142)</f>
        <v>0</v>
      </c>
      <c r="L143" s="214">
        <f>SUM(L127,L142)</f>
        <v>0</v>
      </c>
      <c r="M143" s="214">
        <f>SUM(M127,M142)</f>
        <v>0</v>
      </c>
      <c r="N143" s="214">
        <f>SUM(N127,N142)</f>
        <v>0</v>
      </c>
    </row>
    <row r="144" spans="2:16" ht="15" customHeight="1" x14ac:dyDescent="0.35">
      <c r="I144" s="230"/>
      <c r="K144" s="205"/>
      <c r="N144" s="205"/>
    </row>
    <row r="145" spans="2:25" ht="15" hidden="1" customHeight="1" x14ac:dyDescent="0.35">
      <c r="B145" s="774" t="s">
        <v>933</v>
      </c>
      <c r="C145" s="775"/>
      <c r="D145" s="775"/>
      <c r="E145" s="775"/>
      <c r="F145" s="775"/>
      <c r="G145" s="775"/>
      <c r="H145" s="775"/>
      <c r="I145" s="775"/>
      <c r="J145" s="775"/>
      <c r="K145" s="775"/>
      <c r="L145" s="775"/>
      <c r="M145" s="775"/>
      <c r="N145" s="776"/>
      <c r="P145" s="773" t="str">
        <f>B145</f>
        <v>OUTROS - EX POST</v>
      </c>
      <c r="Q145" s="773"/>
      <c r="R145" s="773"/>
      <c r="S145" s="773"/>
      <c r="T145" s="773"/>
      <c r="U145" s="773"/>
      <c r="V145" s="773"/>
      <c r="W145" s="773"/>
      <c r="X145" s="773"/>
      <c r="Y145" s="773"/>
    </row>
    <row r="146" spans="2:25" ht="15" hidden="1" customHeight="1" x14ac:dyDescent="0.35">
      <c r="B146" s="774" t="s">
        <v>900</v>
      </c>
      <c r="C146" s="775"/>
      <c r="D146" s="775"/>
      <c r="E146" s="775"/>
      <c r="F146" s="775"/>
      <c r="G146" s="775"/>
      <c r="H146" s="775"/>
      <c r="I146" s="775"/>
      <c r="J146" s="775"/>
      <c r="K146" s="775"/>
      <c r="L146" s="775"/>
      <c r="M146" s="775"/>
      <c r="N146" s="776"/>
      <c r="P146" s="773" t="s">
        <v>901</v>
      </c>
      <c r="Q146" s="773"/>
      <c r="R146" s="773"/>
      <c r="S146" s="773"/>
      <c r="T146" s="773"/>
      <c r="U146" s="773"/>
      <c r="V146" s="773"/>
      <c r="W146" s="773"/>
      <c r="X146" s="773"/>
      <c r="Y146" s="773"/>
    </row>
    <row r="147" spans="2:25" ht="15" hidden="1" customHeight="1" x14ac:dyDescent="0.35">
      <c r="B147" s="843" t="s">
        <v>538</v>
      </c>
      <c r="C147" s="844"/>
      <c r="D147" s="844"/>
      <c r="E147" s="844"/>
      <c r="F147" s="844"/>
      <c r="G147" s="844"/>
      <c r="H147" s="844"/>
      <c r="I147" s="844"/>
      <c r="J147" s="844"/>
      <c r="K147" s="842" t="s">
        <v>529</v>
      </c>
      <c r="L147" s="842"/>
      <c r="M147" s="842"/>
      <c r="N147" s="842"/>
      <c r="P147" s="843" t="s">
        <v>1210</v>
      </c>
      <c r="Q147" s="844"/>
      <c r="R147" s="844"/>
      <c r="S147" s="844"/>
      <c r="T147" s="844"/>
      <c r="U147" s="844"/>
      <c r="V147" s="844"/>
      <c r="W147" s="844"/>
      <c r="X147" s="857"/>
      <c r="Y147" s="231" t="s">
        <v>581</v>
      </c>
    </row>
    <row r="148" spans="2:25" ht="15" hidden="1" customHeight="1" x14ac:dyDescent="0.35">
      <c r="B148" s="832" t="s">
        <v>518</v>
      </c>
      <c r="C148" s="832"/>
      <c r="D148" s="832"/>
      <c r="E148" s="833"/>
      <c r="F148" s="833"/>
      <c r="G148" s="833"/>
      <c r="H148" s="232" t="s">
        <v>541</v>
      </c>
      <c r="I148" s="232" t="s">
        <v>55</v>
      </c>
      <c r="J148" s="232" t="s">
        <v>540</v>
      </c>
      <c r="K148" s="233" t="s">
        <v>1206</v>
      </c>
      <c r="L148" s="180" t="s">
        <v>582</v>
      </c>
      <c r="M148" s="180" t="s">
        <v>583</v>
      </c>
      <c r="N148" s="181" t="s">
        <v>539</v>
      </c>
      <c r="P148" s="832" t="str">
        <f>B148</f>
        <v>Materiais e equipamentos</v>
      </c>
      <c r="Q148" s="832"/>
      <c r="R148" s="832"/>
      <c r="S148" s="833"/>
      <c r="T148" s="833"/>
      <c r="U148" s="833"/>
      <c r="V148" s="232" t="s">
        <v>541</v>
      </c>
      <c r="W148" s="233" t="s">
        <v>535</v>
      </c>
      <c r="X148" s="181" t="s">
        <v>1239</v>
      </c>
      <c r="Y148" s="181" t="s">
        <v>1240</v>
      </c>
    </row>
    <row r="149" spans="2:25" ht="15" hidden="1" customHeight="1" x14ac:dyDescent="0.35">
      <c r="B149" s="234">
        <v>1</v>
      </c>
      <c r="C149" s="817"/>
      <c r="D149" s="818"/>
      <c r="E149" s="818"/>
      <c r="F149" s="818"/>
      <c r="G149" s="818"/>
      <c r="H149" s="200"/>
      <c r="I149" s="201"/>
      <c r="J149" s="168"/>
      <c r="K149" s="186">
        <f>N149-L149-M149</f>
        <v>0</v>
      </c>
      <c r="L149" s="168"/>
      <c r="M149" s="168"/>
      <c r="N149" s="186">
        <f>I149*J149</f>
        <v>0</v>
      </c>
      <c r="P149" s="234">
        <f>B149</f>
        <v>1</v>
      </c>
      <c r="Q149" s="840" t="str">
        <f>IF(OR(C149=0,C149=""),"",C149)</f>
        <v/>
      </c>
      <c r="R149" s="840"/>
      <c r="S149" s="840"/>
      <c r="T149" s="840"/>
      <c r="U149" s="841"/>
      <c r="V149" s="235" t="str">
        <f>IF(N149=0,"",H149)</f>
        <v/>
      </c>
      <c r="W149" s="236">
        <f>IF(OR(V149="",V149=0),0,(Projeto!$AD$8*((1+Projeto!$AD$8)^V149))/(((1+Projeto!$AD$8)^V149)-1))</f>
        <v>0</v>
      </c>
      <c r="X149" s="237">
        <f>IF(AND(K149&gt;0,[1]CustoContabil!$F$31&gt;0),K149*([1]CustoContabil!$F$45/[1]CustoContabil!$F$31)*W149,0)</f>
        <v>0</v>
      </c>
      <c r="Y149" s="237">
        <f>IF(AND(N149&gt;0,[1]CustoContabil!$D$31&gt;0),N149*([1]CustoContabil!$D$45/[1]CustoContabil!$D$31)*W149,0)</f>
        <v>0</v>
      </c>
    </row>
    <row r="150" spans="2:25" ht="15" hidden="1" customHeight="1" x14ac:dyDescent="0.35">
      <c r="B150" s="238">
        <v>2</v>
      </c>
      <c r="C150" s="817"/>
      <c r="D150" s="818"/>
      <c r="E150" s="818"/>
      <c r="F150" s="818"/>
      <c r="G150" s="818"/>
      <c r="H150" s="207"/>
      <c r="I150" s="208"/>
      <c r="J150" s="168"/>
      <c r="K150" s="186">
        <f t="shared" ref="K150:K169" si="12">N150-L150-M150</f>
        <v>0</v>
      </c>
      <c r="L150" s="168"/>
      <c r="M150" s="168"/>
      <c r="N150" s="186">
        <f t="shared" ref="N150:N169" si="13">I150*J150</f>
        <v>0</v>
      </c>
      <c r="P150" s="234">
        <f t="shared" ref="P150:P168" si="14">B150</f>
        <v>2</v>
      </c>
      <c r="Q150" s="840" t="str">
        <f t="shared" ref="Q150:Q169" si="15">IF(OR(C150=0,C150=""),"",C150)</f>
        <v/>
      </c>
      <c r="R150" s="840"/>
      <c r="S150" s="840"/>
      <c r="T150" s="840"/>
      <c r="U150" s="841"/>
      <c r="V150" s="235" t="str">
        <f t="shared" ref="V150:V169" si="16">IF(N150=0,"",H150)</f>
        <v/>
      </c>
      <c r="W150" s="236">
        <f>IF(OR(V150="",V150=0),0,(#REF!*((1+#REF!)^V150))/(((1+#REF!)^V150)-1))</f>
        <v>0</v>
      </c>
      <c r="X150" s="237">
        <f>IF(AND(K150&gt;0,[1]CustoContabil!$F$31&gt;0),K150*([1]CustoContabil!$F$45/[1]CustoContabil!$F$31)*W150,0)</f>
        <v>0</v>
      </c>
      <c r="Y150" s="237">
        <f>IF(AND(N150&gt;0,[1]CustoContabil!$D$31&gt;0),N150*([1]CustoContabil!$D$45/[1]CustoContabil!$D$31)*W150,0)</f>
        <v>0</v>
      </c>
    </row>
    <row r="151" spans="2:25" ht="15" hidden="1" customHeight="1" x14ac:dyDescent="0.35">
      <c r="B151" s="234">
        <v>3</v>
      </c>
      <c r="C151" s="817"/>
      <c r="D151" s="818"/>
      <c r="E151" s="818"/>
      <c r="F151" s="818"/>
      <c r="G151" s="818"/>
      <c r="H151" s="207"/>
      <c r="I151" s="208"/>
      <c r="J151" s="168"/>
      <c r="K151" s="186">
        <f t="shared" si="12"/>
        <v>0</v>
      </c>
      <c r="L151" s="168"/>
      <c r="M151" s="168"/>
      <c r="N151" s="186">
        <f t="shared" si="13"/>
        <v>0</v>
      </c>
      <c r="P151" s="234">
        <f t="shared" si="14"/>
        <v>3</v>
      </c>
      <c r="Q151" s="840" t="str">
        <f t="shared" si="15"/>
        <v/>
      </c>
      <c r="R151" s="840"/>
      <c r="S151" s="840"/>
      <c r="T151" s="840"/>
      <c r="U151" s="841"/>
      <c r="V151" s="235" t="str">
        <f t="shared" si="16"/>
        <v/>
      </c>
      <c r="W151" s="236">
        <f>IF(OR(V151="",V151=0),0,(#REF!*((1+#REF!)^V151))/(((1+#REF!)^V151)-1))</f>
        <v>0</v>
      </c>
      <c r="X151" s="237">
        <f>IF(AND(K151&gt;0,[1]CustoContabil!$F$31&gt;0),K151*([1]CustoContabil!$F$45/[1]CustoContabil!$F$31)*W151,0)</f>
        <v>0</v>
      </c>
      <c r="Y151" s="237">
        <f>IF(AND(N151&gt;0,[1]CustoContabil!$D$31&gt;0),N151*([1]CustoContabil!$D$45/[1]CustoContabil!$D$31)*W151,0)</f>
        <v>0</v>
      </c>
    </row>
    <row r="152" spans="2:25" ht="15" hidden="1" customHeight="1" x14ac:dyDescent="0.35">
      <c r="B152" s="238">
        <v>4</v>
      </c>
      <c r="C152" s="817"/>
      <c r="D152" s="818"/>
      <c r="E152" s="818"/>
      <c r="F152" s="818"/>
      <c r="G152" s="818"/>
      <c r="H152" s="207"/>
      <c r="I152" s="208"/>
      <c r="J152" s="168"/>
      <c r="K152" s="186">
        <f t="shared" si="12"/>
        <v>0</v>
      </c>
      <c r="L152" s="168"/>
      <c r="M152" s="168"/>
      <c r="N152" s="186">
        <f t="shared" si="13"/>
        <v>0</v>
      </c>
      <c r="P152" s="234">
        <f t="shared" si="14"/>
        <v>4</v>
      </c>
      <c r="Q152" s="840" t="str">
        <f t="shared" si="15"/>
        <v/>
      </c>
      <c r="R152" s="840"/>
      <c r="S152" s="840"/>
      <c r="T152" s="840"/>
      <c r="U152" s="841"/>
      <c r="V152" s="235" t="str">
        <f t="shared" si="16"/>
        <v/>
      </c>
      <c r="W152" s="236">
        <f>IF(OR(V152="",V152=0),0,(#REF!*((1+#REF!)^V152))/(((1+#REF!)^V152)-1))</f>
        <v>0</v>
      </c>
      <c r="X152" s="237">
        <f>IF(AND(K152&gt;0,[1]CustoContabil!$F$31&gt;0),K152*([1]CustoContabil!$F$45/[1]CustoContabil!$F$31)*W152,0)</f>
        <v>0</v>
      </c>
      <c r="Y152" s="237">
        <f>IF(AND(N152&gt;0,[1]CustoContabil!$D$31&gt;0),N152*([1]CustoContabil!$D$45/[1]CustoContabil!$D$31)*W152,0)</f>
        <v>0</v>
      </c>
    </row>
    <row r="153" spans="2:25" ht="15" hidden="1" customHeight="1" x14ac:dyDescent="0.35">
      <c r="B153" s="234">
        <v>5</v>
      </c>
      <c r="C153" s="817"/>
      <c r="D153" s="818"/>
      <c r="E153" s="818"/>
      <c r="F153" s="818"/>
      <c r="G153" s="818"/>
      <c r="H153" s="207"/>
      <c r="I153" s="208"/>
      <c r="J153" s="168"/>
      <c r="K153" s="186">
        <f t="shared" si="12"/>
        <v>0</v>
      </c>
      <c r="L153" s="168"/>
      <c r="M153" s="168"/>
      <c r="N153" s="186">
        <f t="shared" si="13"/>
        <v>0</v>
      </c>
      <c r="P153" s="234">
        <f t="shared" si="14"/>
        <v>5</v>
      </c>
      <c r="Q153" s="840" t="str">
        <f t="shared" si="15"/>
        <v/>
      </c>
      <c r="R153" s="840"/>
      <c r="S153" s="840"/>
      <c r="T153" s="840"/>
      <c r="U153" s="841"/>
      <c r="V153" s="235" t="str">
        <f t="shared" si="16"/>
        <v/>
      </c>
      <c r="W153" s="236">
        <f>IF(OR(V153="",V153=0),0,(#REF!*((1+#REF!)^V153))/(((1+#REF!)^V153)-1))</f>
        <v>0</v>
      </c>
      <c r="X153" s="237">
        <f>IF(AND(K153&gt;0,[1]CustoContabil!$F$31&gt;0),K153*([1]CustoContabil!$F$45/[1]CustoContabil!$F$31)*W153,0)</f>
        <v>0</v>
      </c>
      <c r="Y153" s="237">
        <f>IF(AND(N153&gt;0,[1]CustoContabil!$D$31&gt;0),N153*([1]CustoContabil!$D$45/[1]CustoContabil!$D$31)*W153,0)</f>
        <v>0</v>
      </c>
    </row>
    <row r="154" spans="2:25" ht="15" hidden="1" customHeight="1" x14ac:dyDescent="0.35">
      <c r="B154" s="238">
        <v>6</v>
      </c>
      <c r="C154" s="817"/>
      <c r="D154" s="818"/>
      <c r="E154" s="818"/>
      <c r="F154" s="818"/>
      <c r="G154" s="818"/>
      <c r="H154" s="207"/>
      <c r="I154" s="208"/>
      <c r="J154" s="168"/>
      <c r="K154" s="186">
        <f t="shared" si="12"/>
        <v>0</v>
      </c>
      <c r="L154" s="168"/>
      <c r="M154" s="168"/>
      <c r="N154" s="186">
        <f t="shared" si="13"/>
        <v>0</v>
      </c>
      <c r="P154" s="234">
        <f t="shared" si="14"/>
        <v>6</v>
      </c>
      <c r="Q154" s="840" t="str">
        <f t="shared" si="15"/>
        <v/>
      </c>
      <c r="R154" s="840"/>
      <c r="S154" s="840"/>
      <c r="T154" s="840"/>
      <c r="U154" s="841"/>
      <c r="V154" s="235" t="str">
        <f t="shared" si="16"/>
        <v/>
      </c>
      <c r="W154" s="236">
        <f>IF(OR(V154="",V154=0),0,(#REF!*((1+#REF!)^V154))/(((1+#REF!)^V154)-1))</f>
        <v>0</v>
      </c>
      <c r="X154" s="237">
        <f>IF(AND(K154&gt;0,[1]CustoContabil!$F$31&gt;0),K154*([1]CustoContabil!$F$45/[1]CustoContabil!$F$31)*W154,0)</f>
        <v>0</v>
      </c>
      <c r="Y154" s="237">
        <f>IF(AND(N154&gt;0,[1]CustoContabil!$D$31&gt;0),N154*([1]CustoContabil!$D$45/[1]CustoContabil!$D$31)*W154,0)</f>
        <v>0</v>
      </c>
    </row>
    <row r="155" spans="2:25" ht="15" hidden="1" customHeight="1" x14ac:dyDescent="0.35">
      <c r="B155" s="234">
        <v>7</v>
      </c>
      <c r="C155" s="817"/>
      <c r="D155" s="818"/>
      <c r="E155" s="818"/>
      <c r="F155" s="818"/>
      <c r="G155" s="818"/>
      <c r="H155" s="207"/>
      <c r="I155" s="208"/>
      <c r="J155" s="168"/>
      <c r="K155" s="186">
        <f t="shared" si="12"/>
        <v>0</v>
      </c>
      <c r="L155" s="168"/>
      <c r="M155" s="168"/>
      <c r="N155" s="186">
        <f t="shared" si="13"/>
        <v>0</v>
      </c>
      <c r="P155" s="234">
        <f t="shared" si="14"/>
        <v>7</v>
      </c>
      <c r="Q155" s="840" t="str">
        <f t="shared" si="15"/>
        <v/>
      </c>
      <c r="R155" s="840"/>
      <c r="S155" s="840"/>
      <c r="T155" s="840"/>
      <c r="U155" s="841"/>
      <c r="V155" s="235" t="str">
        <f t="shared" si="16"/>
        <v/>
      </c>
      <c r="W155" s="236">
        <f>IF(OR(V155="",V155=0),0,(#REF!*((1+#REF!)^V155))/(((1+#REF!)^V155)-1))</f>
        <v>0</v>
      </c>
      <c r="X155" s="237">
        <f>IF(AND(K155&gt;0,[1]CustoContabil!$F$31&gt;0),K155*([1]CustoContabil!$F$45/[1]CustoContabil!$F$31)*W155,0)</f>
        <v>0</v>
      </c>
      <c r="Y155" s="237">
        <f>IF(AND(N155&gt;0,[1]CustoContabil!$D$31&gt;0),N155*([1]CustoContabil!$D$45/[1]CustoContabil!$D$31)*W155,0)</f>
        <v>0</v>
      </c>
    </row>
    <row r="156" spans="2:25" ht="15" hidden="1" customHeight="1" x14ac:dyDescent="0.35">
      <c r="B156" s="238">
        <v>8</v>
      </c>
      <c r="C156" s="817"/>
      <c r="D156" s="818"/>
      <c r="E156" s="818"/>
      <c r="F156" s="818"/>
      <c r="G156" s="818"/>
      <c r="H156" s="207"/>
      <c r="I156" s="208"/>
      <c r="J156" s="168"/>
      <c r="K156" s="186">
        <f t="shared" si="12"/>
        <v>0</v>
      </c>
      <c r="L156" s="168"/>
      <c r="M156" s="168"/>
      <c r="N156" s="186">
        <f t="shared" si="13"/>
        <v>0</v>
      </c>
      <c r="P156" s="234">
        <f t="shared" si="14"/>
        <v>8</v>
      </c>
      <c r="Q156" s="840" t="str">
        <f t="shared" si="15"/>
        <v/>
      </c>
      <c r="R156" s="840"/>
      <c r="S156" s="840"/>
      <c r="T156" s="840"/>
      <c r="U156" s="841"/>
      <c r="V156" s="235" t="str">
        <f t="shared" si="16"/>
        <v/>
      </c>
      <c r="W156" s="236">
        <f>IF(OR(V156="",V156=0),0,(#REF!*((1+#REF!)^V156))/(((1+#REF!)^V156)-1))</f>
        <v>0</v>
      </c>
      <c r="X156" s="237">
        <f>IF(AND(K156&gt;0,[1]CustoContabil!$F$31&gt;0),K156*([1]CustoContabil!$F$45/[1]CustoContabil!$F$31)*W156,0)</f>
        <v>0</v>
      </c>
      <c r="Y156" s="237">
        <f>IF(AND(N156&gt;0,[1]CustoContabil!$D$31&gt;0),N156*([1]CustoContabil!$D$45/[1]CustoContabil!$D$31)*W156,0)</f>
        <v>0</v>
      </c>
    </row>
    <row r="157" spans="2:25" ht="15" hidden="1" customHeight="1" x14ac:dyDescent="0.35">
      <c r="B157" s="234">
        <v>9</v>
      </c>
      <c r="C157" s="817"/>
      <c r="D157" s="818"/>
      <c r="E157" s="818"/>
      <c r="F157" s="818"/>
      <c r="G157" s="818"/>
      <c r="H157" s="207"/>
      <c r="I157" s="208"/>
      <c r="J157" s="168"/>
      <c r="K157" s="186">
        <f t="shared" si="12"/>
        <v>0</v>
      </c>
      <c r="L157" s="168"/>
      <c r="M157" s="168"/>
      <c r="N157" s="186">
        <f t="shared" si="13"/>
        <v>0</v>
      </c>
      <c r="P157" s="234">
        <f t="shared" si="14"/>
        <v>9</v>
      </c>
      <c r="Q157" s="840" t="str">
        <f t="shared" si="15"/>
        <v/>
      </c>
      <c r="R157" s="840"/>
      <c r="S157" s="840"/>
      <c r="T157" s="840"/>
      <c r="U157" s="841"/>
      <c r="V157" s="235" t="str">
        <f t="shared" si="16"/>
        <v/>
      </c>
      <c r="W157" s="236">
        <f>IF(OR(V157="",V157=0),0,(#REF!*((1+#REF!)^V157))/(((1+#REF!)^V157)-1))</f>
        <v>0</v>
      </c>
      <c r="X157" s="237">
        <f>IF(AND(K157&gt;0,[1]CustoContabil!$F$31&gt;0),K157*([1]CustoContabil!$F$45/[1]CustoContabil!$F$31)*W157,0)</f>
        <v>0</v>
      </c>
      <c r="Y157" s="237">
        <f>IF(AND(N157&gt;0,[1]CustoContabil!$D$31&gt;0),N157*([1]CustoContabil!$D$45/[1]CustoContabil!$D$31)*W157,0)</f>
        <v>0</v>
      </c>
    </row>
    <row r="158" spans="2:25" ht="15" hidden="1" customHeight="1" x14ac:dyDescent="0.35">
      <c r="B158" s="238">
        <v>10</v>
      </c>
      <c r="C158" s="817"/>
      <c r="D158" s="818"/>
      <c r="E158" s="818"/>
      <c r="F158" s="818"/>
      <c r="G158" s="818"/>
      <c r="H158" s="209"/>
      <c r="I158" s="208"/>
      <c r="J158" s="168"/>
      <c r="K158" s="186">
        <f t="shared" si="12"/>
        <v>0</v>
      </c>
      <c r="L158" s="168"/>
      <c r="M158" s="168"/>
      <c r="N158" s="186">
        <f t="shared" si="13"/>
        <v>0</v>
      </c>
      <c r="P158" s="234">
        <f t="shared" si="14"/>
        <v>10</v>
      </c>
      <c r="Q158" s="840" t="str">
        <f t="shared" si="15"/>
        <v/>
      </c>
      <c r="R158" s="840"/>
      <c r="S158" s="840"/>
      <c r="T158" s="840"/>
      <c r="U158" s="841"/>
      <c r="V158" s="235" t="str">
        <f t="shared" si="16"/>
        <v/>
      </c>
      <c r="W158" s="236">
        <f>IF(OR(V158="",V158=0),0,(#REF!*((1+#REF!)^V158))/(((1+#REF!)^V158)-1))</f>
        <v>0</v>
      </c>
      <c r="X158" s="237">
        <f>IF(AND(K158&gt;0,[1]CustoContabil!$F$31&gt;0),K158*([1]CustoContabil!$F$45/[1]CustoContabil!$F$31)*W158,0)</f>
        <v>0</v>
      </c>
      <c r="Y158" s="237">
        <f>IF(AND(N158&gt;0,[1]CustoContabil!$D$31&gt;0),N158*([1]CustoContabil!$D$45/[1]CustoContabil!$D$31)*W158,0)</f>
        <v>0</v>
      </c>
    </row>
    <row r="159" spans="2:25" ht="15" hidden="1" customHeight="1" x14ac:dyDescent="0.35">
      <c r="B159" s="234">
        <v>11</v>
      </c>
      <c r="C159" s="817"/>
      <c r="D159" s="818"/>
      <c r="E159" s="818"/>
      <c r="F159" s="818"/>
      <c r="G159" s="818"/>
      <c r="H159" s="207"/>
      <c r="I159" s="208"/>
      <c r="J159" s="168"/>
      <c r="K159" s="186">
        <f t="shared" si="12"/>
        <v>0</v>
      </c>
      <c r="L159" s="168"/>
      <c r="M159" s="168"/>
      <c r="N159" s="186">
        <f t="shared" si="13"/>
        <v>0</v>
      </c>
      <c r="P159" s="234">
        <f t="shared" si="14"/>
        <v>11</v>
      </c>
      <c r="Q159" s="840" t="str">
        <f t="shared" si="15"/>
        <v/>
      </c>
      <c r="R159" s="840"/>
      <c r="S159" s="840"/>
      <c r="T159" s="840"/>
      <c r="U159" s="841"/>
      <c r="V159" s="235" t="str">
        <f t="shared" si="16"/>
        <v/>
      </c>
      <c r="W159" s="236">
        <f>IF(OR(V159="",V159=0),0,(#REF!*((1+#REF!)^V159))/(((1+#REF!)^V159)-1))</f>
        <v>0</v>
      </c>
      <c r="X159" s="237">
        <f>IF(AND(K159&gt;0,[1]CustoContabil!$F$31&gt;0),K159*([1]CustoContabil!$F$45/[1]CustoContabil!$F$31)*W159,0)</f>
        <v>0</v>
      </c>
      <c r="Y159" s="237">
        <f>IF(AND(N159&gt;0,[1]CustoContabil!$D$31&gt;0),N159*([1]CustoContabil!$D$45/[1]CustoContabil!$D$31)*W159,0)</f>
        <v>0</v>
      </c>
    </row>
    <row r="160" spans="2:25" ht="15" hidden="1" customHeight="1" x14ac:dyDescent="0.35">
      <c r="B160" s="238">
        <v>12</v>
      </c>
      <c r="C160" s="817"/>
      <c r="D160" s="818"/>
      <c r="E160" s="818"/>
      <c r="F160" s="818"/>
      <c r="G160" s="818"/>
      <c r="H160" s="207"/>
      <c r="I160" s="208"/>
      <c r="J160" s="168"/>
      <c r="K160" s="186">
        <f t="shared" si="12"/>
        <v>0</v>
      </c>
      <c r="L160" s="168"/>
      <c r="M160" s="168"/>
      <c r="N160" s="186">
        <f t="shared" si="13"/>
        <v>0</v>
      </c>
      <c r="P160" s="234">
        <f t="shared" si="14"/>
        <v>12</v>
      </c>
      <c r="Q160" s="840" t="str">
        <f t="shared" si="15"/>
        <v/>
      </c>
      <c r="R160" s="840"/>
      <c r="S160" s="840"/>
      <c r="T160" s="840"/>
      <c r="U160" s="841"/>
      <c r="V160" s="235" t="str">
        <f t="shared" si="16"/>
        <v/>
      </c>
      <c r="W160" s="236">
        <f>IF(OR(V160="",V160=0),0,(#REF!*((1+#REF!)^V160))/(((1+#REF!)^V160)-1))</f>
        <v>0</v>
      </c>
      <c r="X160" s="237">
        <f>IF(AND(K160&gt;0,[1]CustoContabil!$F$31&gt;0),K160*([1]CustoContabil!$F$45/[1]CustoContabil!$F$31)*W160,0)</f>
        <v>0</v>
      </c>
      <c r="Y160" s="237">
        <f>IF(AND(N160&gt;0,[1]CustoContabil!$D$31&gt;0),N160*([1]CustoContabil!$D$45/[1]CustoContabil!$D$31)*W160,0)</f>
        <v>0</v>
      </c>
    </row>
    <row r="161" spans="2:25" ht="15" hidden="1" customHeight="1" x14ac:dyDescent="0.35">
      <c r="B161" s="234">
        <v>13</v>
      </c>
      <c r="C161" s="817"/>
      <c r="D161" s="818"/>
      <c r="E161" s="818"/>
      <c r="F161" s="818"/>
      <c r="G161" s="818"/>
      <c r="H161" s="209"/>
      <c r="I161" s="208"/>
      <c r="J161" s="168"/>
      <c r="K161" s="186">
        <f t="shared" si="12"/>
        <v>0</v>
      </c>
      <c r="L161" s="168"/>
      <c r="M161" s="168"/>
      <c r="N161" s="186">
        <f t="shared" si="13"/>
        <v>0</v>
      </c>
      <c r="P161" s="234">
        <f t="shared" si="14"/>
        <v>13</v>
      </c>
      <c r="Q161" s="840" t="str">
        <f t="shared" si="15"/>
        <v/>
      </c>
      <c r="R161" s="840"/>
      <c r="S161" s="840"/>
      <c r="T161" s="840"/>
      <c r="U161" s="841"/>
      <c r="V161" s="235" t="str">
        <f t="shared" si="16"/>
        <v/>
      </c>
      <c r="W161" s="236">
        <f>IF(OR(V161="",V161=0),0,(#REF!*((1+#REF!)^V161))/(((1+#REF!)^V161)-1))</f>
        <v>0</v>
      </c>
      <c r="X161" s="237">
        <f>IF(AND(K161&gt;0,[1]CustoContabil!$F$31&gt;0),K161*([1]CustoContabil!$F$45/[1]CustoContabil!$F$31)*W161,0)</f>
        <v>0</v>
      </c>
      <c r="Y161" s="237">
        <f>IF(AND(N161&gt;0,[1]CustoContabil!$D$31&gt;0),N161*([1]CustoContabil!$D$45/[1]CustoContabil!$D$31)*W161,0)</f>
        <v>0</v>
      </c>
    </row>
    <row r="162" spans="2:25" ht="15" hidden="1" customHeight="1" x14ac:dyDescent="0.35">
      <c r="B162" s="238">
        <v>14</v>
      </c>
      <c r="C162" s="817"/>
      <c r="D162" s="818"/>
      <c r="E162" s="818"/>
      <c r="F162" s="818"/>
      <c r="G162" s="818"/>
      <c r="H162" s="207"/>
      <c r="I162" s="208"/>
      <c r="J162" s="168"/>
      <c r="K162" s="186">
        <f t="shared" si="12"/>
        <v>0</v>
      </c>
      <c r="L162" s="168"/>
      <c r="M162" s="168"/>
      <c r="N162" s="186">
        <f t="shared" si="13"/>
        <v>0</v>
      </c>
      <c r="P162" s="234">
        <f t="shared" si="14"/>
        <v>14</v>
      </c>
      <c r="Q162" s="840" t="str">
        <f t="shared" si="15"/>
        <v/>
      </c>
      <c r="R162" s="840"/>
      <c r="S162" s="840"/>
      <c r="T162" s="840"/>
      <c r="U162" s="841"/>
      <c r="V162" s="235" t="str">
        <f t="shared" si="16"/>
        <v/>
      </c>
      <c r="W162" s="236">
        <f>IF(OR(V162="",V162=0),0,(#REF!*((1+#REF!)^V162))/(((1+#REF!)^V162)-1))</f>
        <v>0</v>
      </c>
      <c r="X162" s="237">
        <f>IF(AND(K162&gt;0,[1]CustoContabil!$F$31&gt;0),K162*([1]CustoContabil!$F$45/[1]CustoContabil!$F$31)*W162,0)</f>
        <v>0</v>
      </c>
      <c r="Y162" s="237">
        <f>IF(AND(N162&gt;0,[1]CustoContabil!$D$31&gt;0),N162*([1]CustoContabil!$D$45/[1]CustoContabil!$D$31)*W162,0)</f>
        <v>0</v>
      </c>
    </row>
    <row r="163" spans="2:25" ht="15" hidden="1" customHeight="1" x14ac:dyDescent="0.35">
      <c r="B163" s="234">
        <v>15</v>
      </c>
      <c r="C163" s="817"/>
      <c r="D163" s="818"/>
      <c r="E163" s="818"/>
      <c r="F163" s="818"/>
      <c r="G163" s="818"/>
      <c r="H163" s="207"/>
      <c r="I163" s="208"/>
      <c r="J163" s="168"/>
      <c r="K163" s="186">
        <f t="shared" si="12"/>
        <v>0</v>
      </c>
      <c r="L163" s="168"/>
      <c r="M163" s="168"/>
      <c r="N163" s="186">
        <f t="shared" si="13"/>
        <v>0</v>
      </c>
      <c r="P163" s="234">
        <f t="shared" si="14"/>
        <v>15</v>
      </c>
      <c r="Q163" s="840" t="str">
        <f t="shared" si="15"/>
        <v/>
      </c>
      <c r="R163" s="840"/>
      <c r="S163" s="840"/>
      <c r="T163" s="840"/>
      <c r="U163" s="841"/>
      <c r="V163" s="235" t="str">
        <f t="shared" si="16"/>
        <v/>
      </c>
      <c r="W163" s="236">
        <f>IF(OR(V163="",V163=0),0,(#REF!*((1+#REF!)^V163))/(((1+#REF!)^V163)-1))</f>
        <v>0</v>
      </c>
      <c r="X163" s="237">
        <f>IF(AND(K163&gt;0,[1]CustoContabil!$F$31&gt;0),K163*([1]CustoContabil!$F$45/[1]CustoContabil!$F$31)*W163,0)</f>
        <v>0</v>
      </c>
      <c r="Y163" s="237">
        <f>IF(AND(N163&gt;0,[1]CustoContabil!$D$31&gt;0),N163*([1]CustoContabil!$D$45/[1]CustoContabil!$D$31)*W163,0)</f>
        <v>0</v>
      </c>
    </row>
    <row r="164" spans="2:25" ht="15" hidden="1" customHeight="1" x14ac:dyDescent="0.35">
      <c r="B164" s="238">
        <v>16</v>
      </c>
      <c r="C164" s="817"/>
      <c r="D164" s="818"/>
      <c r="E164" s="818"/>
      <c r="F164" s="818"/>
      <c r="G164" s="818"/>
      <c r="H164" s="207"/>
      <c r="I164" s="208"/>
      <c r="J164" s="168"/>
      <c r="K164" s="186">
        <f t="shared" si="12"/>
        <v>0</v>
      </c>
      <c r="L164" s="168"/>
      <c r="M164" s="168"/>
      <c r="N164" s="186">
        <f t="shared" si="13"/>
        <v>0</v>
      </c>
      <c r="P164" s="234">
        <f t="shared" si="14"/>
        <v>16</v>
      </c>
      <c r="Q164" s="840" t="str">
        <f t="shared" si="15"/>
        <v/>
      </c>
      <c r="R164" s="840"/>
      <c r="S164" s="840"/>
      <c r="T164" s="840"/>
      <c r="U164" s="841"/>
      <c r="V164" s="235" t="str">
        <f t="shared" si="16"/>
        <v/>
      </c>
      <c r="W164" s="236">
        <f>IF(OR(V164="",V164=0),0,(#REF!*((1+#REF!)^V164))/(((1+#REF!)^V164)-1))</f>
        <v>0</v>
      </c>
      <c r="X164" s="237">
        <f>IF(AND(K164&gt;0,[1]CustoContabil!$F$31&gt;0),K164*([1]CustoContabil!$F$45/[1]CustoContabil!$F$31)*W164,0)</f>
        <v>0</v>
      </c>
      <c r="Y164" s="237">
        <f>IF(AND(N164&gt;0,[1]CustoContabil!$D$31&gt;0),N164*([1]CustoContabil!$D$45/[1]CustoContabil!$D$31)*W164,0)</f>
        <v>0</v>
      </c>
    </row>
    <row r="165" spans="2:25" ht="15" hidden="1" customHeight="1" x14ac:dyDescent="0.35">
      <c r="B165" s="234">
        <v>17</v>
      </c>
      <c r="C165" s="817"/>
      <c r="D165" s="818"/>
      <c r="E165" s="818"/>
      <c r="F165" s="818"/>
      <c r="G165" s="818"/>
      <c r="H165" s="207"/>
      <c r="I165" s="208"/>
      <c r="J165" s="168"/>
      <c r="K165" s="186">
        <f t="shared" si="12"/>
        <v>0</v>
      </c>
      <c r="L165" s="168"/>
      <c r="M165" s="168"/>
      <c r="N165" s="186">
        <f t="shared" si="13"/>
        <v>0</v>
      </c>
      <c r="P165" s="234">
        <f t="shared" si="14"/>
        <v>17</v>
      </c>
      <c r="Q165" s="840" t="str">
        <f t="shared" si="15"/>
        <v/>
      </c>
      <c r="R165" s="840"/>
      <c r="S165" s="840"/>
      <c r="T165" s="840"/>
      <c r="U165" s="841"/>
      <c r="V165" s="235" t="str">
        <f t="shared" si="16"/>
        <v/>
      </c>
      <c r="W165" s="236">
        <f>IF(OR(V165="",V165=0),0,(#REF!*((1+#REF!)^V165))/(((1+#REF!)^V165)-1))</f>
        <v>0</v>
      </c>
      <c r="X165" s="237">
        <f>IF(AND(K165&gt;0,[1]CustoContabil!$F$31&gt;0),K165*([1]CustoContabil!$F$45/[1]CustoContabil!$F$31)*W165,0)</f>
        <v>0</v>
      </c>
      <c r="Y165" s="237">
        <f>IF(AND(N165&gt;0,[1]CustoContabil!$D$31&gt;0),N165*([1]CustoContabil!$D$45/[1]CustoContabil!$D$31)*W165,0)</f>
        <v>0</v>
      </c>
    </row>
    <row r="166" spans="2:25" ht="15" hidden="1" customHeight="1" x14ac:dyDescent="0.35">
      <c r="B166" s="238">
        <v>18</v>
      </c>
      <c r="C166" s="817"/>
      <c r="D166" s="818"/>
      <c r="E166" s="818"/>
      <c r="F166" s="818"/>
      <c r="G166" s="818"/>
      <c r="H166" s="207"/>
      <c r="I166" s="208"/>
      <c r="J166" s="168"/>
      <c r="K166" s="186">
        <f t="shared" si="12"/>
        <v>0</v>
      </c>
      <c r="L166" s="168"/>
      <c r="M166" s="168"/>
      <c r="N166" s="186">
        <f t="shared" si="13"/>
        <v>0</v>
      </c>
      <c r="P166" s="234">
        <f t="shared" si="14"/>
        <v>18</v>
      </c>
      <c r="Q166" s="840" t="str">
        <f t="shared" si="15"/>
        <v/>
      </c>
      <c r="R166" s="840"/>
      <c r="S166" s="840"/>
      <c r="T166" s="840"/>
      <c r="U166" s="841"/>
      <c r="V166" s="235" t="str">
        <f t="shared" si="16"/>
        <v/>
      </c>
      <c r="W166" s="236">
        <f>IF(OR(V166="",V166=0),0,(#REF!*((1+#REF!)^V166))/(((1+#REF!)^V166)-1))</f>
        <v>0</v>
      </c>
      <c r="X166" s="237">
        <f>IF(AND(K166&gt;0,[1]CustoContabil!$F$31&gt;0),K166*([1]CustoContabil!$F$45/[1]CustoContabil!$F$31)*W166,0)</f>
        <v>0</v>
      </c>
      <c r="Y166" s="237">
        <f>IF(AND(N166&gt;0,[1]CustoContabil!$D$31&gt;0),N166*([1]CustoContabil!$D$45/[1]CustoContabil!$D$31)*W166,0)</f>
        <v>0</v>
      </c>
    </row>
    <row r="167" spans="2:25" ht="15" hidden="1" customHeight="1" x14ac:dyDescent="0.35">
      <c r="B167" s="234">
        <v>19</v>
      </c>
      <c r="C167" s="817"/>
      <c r="D167" s="818"/>
      <c r="E167" s="818"/>
      <c r="F167" s="818"/>
      <c r="G167" s="818"/>
      <c r="H167" s="207"/>
      <c r="I167" s="208"/>
      <c r="J167" s="168"/>
      <c r="K167" s="186">
        <f t="shared" si="12"/>
        <v>0</v>
      </c>
      <c r="L167" s="168"/>
      <c r="M167" s="168"/>
      <c r="N167" s="186">
        <f t="shared" si="13"/>
        <v>0</v>
      </c>
      <c r="P167" s="234">
        <f t="shared" si="14"/>
        <v>19</v>
      </c>
      <c r="Q167" s="840" t="str">
        <f t="shared" si="15"/>
        <v/>
      </c>
      <c r="R167" s="840"/>
      <c r="S167" s="840"/>
      <c r="T167" s="840"/>
      <c r="U167" s="841"/>
      <c r="V167" s="235" t="str">
        <f t="shared" si="16"/>
        <v/>
      </c>
      <c r="W167" s="236">
        <f>IF(OR(V167="",V167=0),0,(#REF!*((1+#REF!)^V167))/(((1+#REF!)^V167)-1))</f>
        <v>0</v>
      </c>
      <c r="X167" s="237">
        <f>IF(AND(K167&gt;0,[1]CustoContabil!$F$31&gt;0),K167*([1]CustoContabil!$F$45/[1]CustoContabil!$F$31)*W167,0)</f>
        <v>0</v>
      </c>
      <c r="Y167" s="237">
        <f>IF(AND(N167&gt;0,[1]CustoContabil!$D$31&gt;0),N167*([1]CustoContabil!$D$45/[1]CustoContabil!$D$31)*W167,0)</f>
        <v>0</v>
      </c>
    </row>
    <row r="168" spans="2:25" ht="15" hidden="1" customHeight="1" x14ac:dyDescent="0.35">
      <c r="B168" s="234">
        <v>20</v>
      </c>
      <c r="C168" s="817"/>
      <c r="D168" s="818"/>
      <c r="E168" s="818"/>
      <c r="F168" s="818"/>
      <c r="G168" s="818"/>
      <c r="H168" s="207"/>
      <c r="I168" s="208"/>
      <c r="J168" s="168"/>
      <c r="K168" s="186">
        <f t="shared" si="12"/>
        <v>0</v>
      </c>
      <c r="L168" s="168"/>
      <c r="M168" s="168"/>
      <c r="N168" s="186">
        <f t="shared" si="13"/>
        <v>0</v>
      </c>
      <c r="P168" s="234">
        <f t="shared" si="14"/>
        <v>20</v>
      </c>
      <c r="Q168" s="840" t="str">
        <f t="shared" si="15"/>
        <v/>
      </c>
      <c r="R168" s="840"/>
      <c r="S168" s="840"/>
      <c r="T168" s="840"/>
      <c r="U168" s="841"/>
      <c r="V168" s="235" t="str">
        <f t="shared" si="16"/>
        <v/>
      </c>
      <c r="W168" s="236">
        <f>IF(OR(V168="",V168=0),0,(#REF!*((1+#REF!)^V168))/(((1+#REF!)^V168)-1))</f>
        <v>0</v>
      </c>
      <c r="X168" s="237">
        <f>IF(AND(K168&gt;0,[1]CustoContabil!$F$31&gt;0),K168*([1]CustoContabil!$F$45/[1]CustoContabil!$F$31)*W168,0)</f>
        <v>0</v>
      </c>
      <c r="Y168" s="237">
        <f>IF(AND(N168&gt;0,[1]CustoContabil!$D$31&gt;0),N168*([1]CustoContabil!$D$45/[1]CustoContabil!$D$31)*W168,0)</f>
        <v>0</v>
      </c>
    </row>
    <row r="169" spans="2:25" ht="15" hidden="1" customHeight="1" x14ac:dyDescent="0.35">
      <c r="B169" s="234"/>
      <c r="C169" s="875" t="s">
        <v>536</v>
      </c>
      <c r="D169" s="876"/>
      <c r="E169" s="876"/>
      <c r="F169" s="876"/>
      <c r="G169" s="876"/>
      <c r="H169" s="239">
        <v>20</v>
      </c>
      <c r="I169" s="208"/>
      <c r="J169" s="168"/>
      <c r="K169" s="186">
        <f t="shared" si="12"/>
        <v>0</v>
      </c>
      <c r="L169" s="168"/>
      <c r="M169" s="168"/>
      <c r="N169" s="186">
        <f t="shared" si="13"/>
        <v>0</v>
      </c>
      <c r="P169" s="234"/>
      <c r="Q169" s="840" t="str">
        <f t="shared" si="15"/>
        <v>Acessórios</v>
      </c>
      <c r="R169" s="840"/>
      <c r="S169" s="840"/>
      <c r="T169" s="840"/>
      <c r="U169" s="841"/>
      <c r="V169" s="235" t="str">
        <f t="shared" si="16"/>
        <v/>
      </c>
      <c r="W169" s="236">
        <f>IF(OR(V169="",V169=0),0,(#REF!*((1+#REF!)^V169))/(((1+#REF!)^V169)-1))</f>
        <v>0</v>
      </c>
      <c r="X169" s="237">
        <f>IF(AND(K169&gt;0,[1]CustoContabil!$F$31&gt;0),K169*([1]CustoContabil!$F$45/[1]CustoContabil!$F$31)*W169,0)</f>
        <v>0</v>
      </c>
      <c r="Y169" s="237">
        <f>IF(AND(N169&gt;0,[1]CustoContabil!$D$31&gt;0),N169*([1]CustoContabil!$D$45/[1]CustoContabil!$D$31)*W169,0)</f>
        <v>0</v>
      </c>
    </row>
    <row r="170" spans="2:25" ht="15" hidden="1" customHeight="1" x14ac:dyDescent="0.35">
      <c r="B170" s="240"/>
      <c r="C170" s="862" t="s">
        <v>636</v>
      </c>
      <c r="D170" s="862"/>
      <c r="E170" s="862"/>
      <c r="F170" s="862"/>
      <c r="G170" s="862"/>
      <c r="H170" s="862"/>
      <c r="I170" s="862"/>
      <c r="J170" s="863"/>
      <c r="K170" s="241">
        <f>SUM(K149:K169)</f>
        <v>0</v>
      </c>
      <c r="L170" s="241">
        <f>SUM(L149:L169)</f>
        <v>0</v>
      </c>
      <c r="M170" s="241">
        <f>SUM(M149:M169)</f>
        <v>0</v>
      </c>
      <c r="N170" s="241">
        <f>SUM(N149:N169)</f>
        <v>0</v>
      </c>
      <c r="P170" s="864" t="s">
        <v>1253</v>
      </c>
      <c r="Q170" s="865"/>
      <c r="R170" s="865"/>
      <c r="S170" s="865"/>
      <c r="T170" s="865"/>
      <c r="U170" s="865"/>
      <c r="V170" s="866"/>
      <c r="W170" s="242" t="s">
        <v>932</v>
      </c>
      <c r="X170" s="243">
        <f>SUM(X149:X169)</f>
        <v>0</v>
      </c>
      <c r="Y170" s="243">
        <f>SUM(Y149:Y169)</f>
        <v>0</v>
      </c>
    </row>
    <row r="171" spans="2:25" ht="15" hidden="1" customHeight="1" x14ac:dyDescent="0.35">
      <c r="B171" s="843" t="s">
        <v>542</v>
      </c>
      <c r="C171" s="844"/>
      <c r="D171" s="844"/>
      <c r="E171" s="844"/>
      <c r="F171" s="844"/>
      <c r="G171" s="844"/>
      <c r="H171" s="844"/>
      <c r="I171" s="844"/>
      <c r="J171" s="844"/>
      <c r="K171" s="842" t="s">
        <v>529</v>
      </c>
      <c r="L171" s="842"/>
      <c r="M171" s="842"/>
      <c r="N171" s="842"/>
      <c r="P171" s="215"/>
      <c r="Q171" s="215"/>
      <c r="R171" s="216"/>
      <c r="S171" s="217"/>
      <c r="T171" s="217"/>
      <c r="U171" s="217"/>
      <c r="V171" s="218"/>
      <c r="W171" s="219"/>
    </row>
    <row r="172" spans="2:25" ht="15" hidden="1" customHeight="1" x14ac:dyDescent="0.45">
      <c r="B172" s="244"/>
      <c r="C172" s="821" t="s">
        <v>543</v>
      </c>
      <c r="D172" s="821"/>
      <c r="E172" s="821"/>
      <c r="F172" s="821"/>
      <c r="G172" s="821"/>
      <c r="H172" s="821"/>
      <c r="I172" s="821"/>
      <c r="J172" s="822"/>
      <c r="K172" s="186">
        <v>0</v>
      </c>
      <c r="L172" s="245"/>
      <c r="M172" s="246"/>
      <c r="N172" s="186">
        <f>K172</f>
        <v>0</v>
      </c>
      <c r="P172" s="247" t="s">
        <v>1249</v>
      </c>
      <c r="Q172" s="248"/>
      <c r="R172" s="249">
        <f>[1]RCB!$G$35</f>
        <v>0</v>
      </c>
      <c r="T172" s="247" t="s">
        <v>1249</v>
      </c>
      <c r="U172" s="248"/>
      <c r="V172" s="249">
        <f>[1]RCB!$J$35</f>
        <v>0</v>
      </c>
    </row>
    <row r="173" spans="2:25" ht="15" hidden="1" customHeight="1" x14ac:dyDescent="0.45">
      <c r="B173" s="823" t="s">
        <v>544</v>
      </c>
      <c r="C173" s="824"/>
      <c r="D173" s="824"/>
      <c r="E173" s="824"/>
      <c r="F173" s="824"/>
      <c r="G173" s="825"/>
      <c r="H173" s="180" t="s">
        <v>55</v>
      </c>
      <c r="I173" s="232" t="s">
        <v>545</v>
      </c>
      <c r="J173" s="232" t="s">
        <v>546</v>
      </c>
      <c r="K173" s="233" t="s">
        <v>1206</v>
      </c>
      <c r="L173" s="180" t="s">
        <v>582</v>
      </c>
      <c r="M173" s="180" t="s">
        <v>583</v>
      </c>
      <c r="N173" s="181" t="s">
        <v>539</v>
      </c>
      <c r="P173" s="247" t="s">
        <v>1231</v>
      </c>
      <c r="Q173" s="248"/>
      <c r="R173" s="249">
        <f>[1]RCB!$H$29</f>
        <v>0</v>
      </c>
      <c r="T173" s="247" t="s">
        <v>1230</v>
      </c>
      <c r="U173" s="248"/>
      <c r="V173" s="249">
        <f>[1]RCB!$K$29</f>
        <v>0</v>
      </c>
    </row>
    <row r="174" spans="2:25" ht="15" hidden="1" customHeight="1" x14ac:dyDescent="0.35">
      <c r="B174" s="234">
        <v>1</v>
      </c>
      <c r="C174" s="845"/>
      <c r="D174" s="845"/>
      <c r="E174" s="845"/>
      <c r="F174" s="845"/>
      <c r="G174" s="817"/>
      <c r="H174" s="223"/>
      <c r="I174" s="201"/>
      <c r="J174" s="168"/>
      <c r="K174" s="186">
        <f>N174-L174-M174</f>
        <v>0</v>
      </c>
      <c r="L174" s="168"/>
      <c r="M174" s="168"/>
      <c r="N174" s="186">
        <f>H174*I174*J174</f>
        <v>0</v>
      </c>
    </row>
    <row r="175" spans="2:25" ht="15" hidden="1" customHeight="1" x14ac:dyDescent="0.35">
      <c r="B175" s="238">
        <v>2</v>
      </c>
      <c r="C175" s="845"/>
      <c r="D175" s="845"/>
      <c r="E175" s="845"/>
      <c r="F175" s="845"/>
      <c r="G175" s="817"/>
      <c r="H175" s="224"/>
      <c r="I175" s="208"/>
      <c r="J175" s="168"/>
      <c r="K175" s="186">
        <f>N175-L175-M175</f>
        <v>0</v>
      </c>
      <c r="L175" s="168"/>
      <c r="M175" s="168"/>
      <c r="N175" s="186">
        <f>H175*I175*J175</f>
        <v>0</v>
      </c>
    </row>
    <row r="176" spans="2:25" ht="15" hidden="1" customHeight="1" x14ac:dyDescent="0.35">
      <c r="B176" s="234">
        <v>3</v>
      </c>
      <c r="C176" s="845"/>
      <c r="D176" s="845"/>
      <c r="E176" s="845"/>
      <c r="F176" s="845"/>
      <c r="G176" s="817"/>
      <c r="H176" s="224"/>
      <c r="I176" s="208"/>
      <c r="J176" s="168"/>
      <c r="K176" s="186">
        <f>N176-L176-M176</f>
        <v>0</v>
      </c>
      <c r="L176" s="168"/>
      <c r="M176" s="168"/>
      <c r="N176" s="186">
        <f>H176*I176*J176</f>
        <v>0</v>
      </c>
    </row>
    <row r="177" spans="2:16" ht="15" hidden="1" customHeight="1" x14ac:dyDescent="0.35">
      <c r="B177" s="238">
        <v>4</v>
      </c>
      <c r="C177" s="845"/>
      <c r="D177" s="845"/>
      <c r="E177" s="845"/>
      <c r="F177" s="845"/>
      <c r="G177" s="817"/>
      <c r="H177" s="224"/>
      <c r="I177" s="208"/>
      <c r="J177" s="168"/>
      <c r="K177" s="186">
        <f>N177-L177-M177</f>
        <v>0</v>
      </c>
      <c r="L177" s="168"/>
      <c r="M177" s="168"/>
      <c r="N177" s="186">
        <f>H177*I177*J177</f>
        <v>0</v>
      </c>
    </row>
    <row r="178" spans="2:16" ht="15" hidden="1" customHeight="1" x14ac:dyDescent="0.35">
      <c r="B178" s="234">
        <v>5</v>
      </c>
      <c r="C178" s="845"/>
      <c r="D178" s="845"/>
      <c r="E178" s="845"/>
      <c r="F178" s="845"/>
      <c r="G178" s="817"/>
      <c r="H178" s="224"/>
      <c r="I178" s="208"/>
      <c r="J178" s="168"/>
      <c r="K178" s="186">
        <f>N178-L178-M178</f>
        <v>0</v>
      </c>
      <c r="L178" s="168"/>
      <c r="M178" s="168"/>
      <c r="N178" s="186">
        <f>H178*I178*J178</f>
        <v>0</v>
      </c>
    </row>
    <row r="179" spans="2:16" ht="15" hidden="1" customHeight="1" x14ac:dyDescent="0.35">
      <c r="B179" s="244"/>
      <c r="C179" s="869" t="s">
        <v>637</v>
      </c>
      <c r="D179" s="869"/>
      <c r="E179" s="869"/>
      <c r="F179" s="869"/>
      <c r="G179" s="869"/>
      <c r="H179" s="869"/>
      <c r="I179" s="869"/>
      <c r="J179" s="870"/>
      <c r="K179" s="186">
        <f>SUM(K174:K178)</f>
        <v>0</v>
      </c>
      <c r="L179" s="186">
        <f>SUM(L174:L178)</f>
        <v>0</v>
      </c>
      <c r="M179" s="186">
        <f>SUM(M174:M178)</f>
        <v>0</v>
      </c>
      <c r="N179" s="186">
        <f>SUM(N174:N178)</f>
        <v>0</v>
      </c>
    </row>
    <row r="180" spans="2:16" ht="15" hidden="1" customHeight="1" x14ac:dyDescent="0.35">
      <c r="B180" s="240"/>
      <c r="C180" s="862" t="s">
        <v>638</v>
      </c>
      <c r="D180" s="862"/>
      <c r="E180" s="862"/>
      <c r="F180" s="862"/>
      <c r="G180" s="862"/>
      <c r="H180" s="862"/>
      <c r="I180" s="862"/>
      <c r="J180" s="863"/>
      <c r="K180" s="241">
        <f>SUM(K172,K179)</f>
        <v>0</v>
      </c>
      <c r="L180" s="241">
        <f>SUM(L172,L179)</f>
        <v>0</v>
      </c>
      <c r="M180" s="241">
        <f>SUM(M172,M179)</f>
        <v>0</v>
      </c>
      <c r="N180" s="241">
        <f>SUM(N172,N179)</f>
        <v>0</v>
      </c>
    </row>
    <row r="181" spans="2:16" ht="15" hidden="1" customHeight="1" x14ac:dyDescent="0.35">
      <c r="B181" s="843" t="s">
        <v>547</v>
      </c>
      <c r="C181" s="844"/>
      <c r="D181" s="844"/>
      <c r="E181" s="844"/>
      <c r="F181" s="844"/>
      <c r="G181" s="844"/>
      <c r="H181" s="844"/>
      <c r="I181" s="844"/>
      <c r="J181" s="844"/>
      <c r="K181" s="842" t="s">
        <v>529</v>
      </c>
      <c r="L181" s="842"/>
      <c r="M181" s="842"/>
      <c r="N181" s="842"/>
    </row>
    <row r="182" spans="2:16" ht="15" hidden="1" customHeight="1" x14ac:dyDescent="0.35">
      <c r="B182" s="244"/>
      <c r="C182" s="821" t="s">
        <v>519</v>
      </c>
      <c r="D182" s="821"/>
      <c r="E182" s="821"/>
      <c r="F182" s="821"/>
      <c r="G182" s="821"/>
      <c r="H182" s="821"/>
      <c r="I182" s="821"/>
      <c r="J182" s="822"/>
      <c r="K182" s="186">
        <v>0</v>
      </c>
      <c r="L182" s="333"/>
      <c r="M182" s="334"/>
      <c r="N182" s="186">
        <f>K182</f>
        <v>0</v>
      </c>
    </row>
    <row r="183" spans="2:16" ht="15" hidden="1" customHeight="1" x14ac:dyDescent="0.35">
      <c r="B183" s="823" t="s">
        <v>537</v>
      </c>
      <c r="C183" s="871"/>
      <c r="D183" s="871"/>
      <c r="E183" s="871"/>
      <c r="F183" s="871"/>
      <c r="G183" s="871"/>
      <c r="H183" s="872"/>
      <c r="I183" s="232" t="s">
        <v>55</v>
      </c>
      <c r="J183" s="232" t="s">
        <v>540</v>
      </c>
      <c r="K183" s="233" t="s">
        <v>1206</v>
      </c>
      <c r="L183" s="180" t="s">
        <v>582</v>
      </c>
      <c r="M183" s="180" t="s">
        <v>583</v>
      </c>
      <c r="N183" s="181" t="s">
        <v>539</v>
      </c>
      <c r="P183" s="74"/>
    </row>
    <row r="184" spans="2:16" ht="15" hidden="1" customHeight="1" x14ac:dyDescent="0.35">
      <c r="B184" s="250">
        <v>1</v>
      </c>
      <c r="C184" s="867"/>
      <c r="D184" s="867"/>
      <c r="E184" s="867"/>
      <c r="F184" s="867"/>
      <c r="G184" s="867"/>
      <c r="H184" s="868"/>
      <c r="I184" s="208"/>
      <c r="J184" s="168"/>
      <c r="K184" s="186">
        <f>N184-L184-M184</f>
        <v>0</v>
      </c>
      <c r="L184" s="168"/>
      <c r="M184" s="168"/>
      <c r="N184" s="186">
        <f>I184*J184</f>
        <v>0</v>
      </c>
    </row>
    <row r="185" spans="2:16" ht="15" hidden="1" customHeight="1" x14ac:dyDescent="0.35">
      <c r="B185" s="250">
        <v>2</v>
      </c>
      <c r="C185" s="867"/>
      <c r="D185" s="867"/>
      <c r="E185" s="867"/>
      <c r="F185" s="867"/>
      <c r="G185" s="867"/>
      <c r="H185" s="868"/>
      <c r="I185" s="208"/>
      <c r="J185" s="168"/>
      <c r="K185" s="186">
        <f>N185-L185-M185</f>
        <v>0</v>
      </c>
      <c r="L185" s="168"/>
      <c r="M185" s="168"/>
      <c r="N185" s="186">
        <f>I185*J185</f>
        <v>0</v>
      </c>
    </row>
    <row r="186" spans="2:16" ht="15" hidden="1" customHeight="1" x14ac:dyDescent="0.35">
      <c r="B186" s="250">
        <v>3</v>
      </c>
      <c r="C186" s="867"/>
      <c r="D186" s="867"/>
      <c r="E186" s="867"/>
      <c r="F186" s="867"/>
      <c r="G186" s="867"/>
      <c r="H186" s="868"/>
      <c r="I186" s="208"/>
      <c r="J186" s="168"/>
      <c r="K186" s="186">
        <f>N186-L186-M186</f>
        <v>0</v>
      </c>
      <c r="L186" s="168"/>
      <c r="M186" s="168"/>
      <c r="N186" s="186">
        <f>I186*J186</f>
        <v>0</v>
      </c>
    </row>
    <row r="187" spans="2:16" ht="15" hidden="1" customHeight="1" x14ac:dyDescent="0.35">
      <c r="B187" s="244"/>
      <c r="C187" s="821" t="s">
        <v>537</v>
      </c>
      <c r="D187" s="821"/>
      <c r="E187" s="821"/>
      <c r="F187" s="821"/>
      <c r="G187" s="821"/>
      <c r="H187" s="821"/>
      <c r="I187" s="821"/>
      <c r="J187" s="822"/>
      <c r="K187" s="186">
        <f>SUM(K184:K186)</f>
        <v>0</v>
      </c>
      <c r="L187" s="186">
        <f>SUM(L184:L186)</f>
        <v>0</v>
      </c>
      <c r="M187" s="186">
        <f>SUM(M184:M186)</f>
        <v>0</v>
      </c>
      <c r="N187" s="186">
        <f>SUM(N184:N186)</f>
        <v>0</v>
      </c>
    </row>
    <row r="188" spans="2:16" ht="15" hidden="1" customHeight="1" x14ac:dyDescent="0.35">
      <c r="B188" s="240"/>
      <c r="C188" s="862" t="s">
        <v>639</v>
      </c>
      <c r="D188" s="862"/>
      <c r="E188" s="862"/>
      <c r="F188" s="862"/>
      <c r="G188" s="862"/>
      <c r="H188" s="862"/>
      <c r="I188" s="862"/>
      <c r="J188" s="863"/>
      <c r="K188" s="241">
        <f>SUM(K182,K187)</f>
        <v>0</v>
      </c>
      <c r="L188" s="241">
        <f>SUM(L182,L187)</f>
        <v>0</v>
      </c>
      <c r="M188" s="241">
        <f>SUM(M182,M187)</f>
        <v>0</v>
      </c>
      <c r="N188" s="241">
        <f>SUM(N182,N187)</f>
        <v>0</v>
      </c>
    </row>
    <row r="189" spans="2:16" ht="15" hidden="1" customHeight="1" x14ac:dyDescent="0.35">
      <c r="B189" s="251"/>
      <c r="C189" s="860" t="s">
        <v>640</v>
      </c>
      <c r="D189" s="860"/>
      <c r="E189" s="860"/>
      <c r="F189" s="860"/>
      <c r="G189" s="860"/>
      <c r="H189" s="860"/>
      <c r="I189" s="860"/>
      <c r="J189" s="861"/>
      <c r="K189" s="192">
        <f>SUM(K170,K180,K188)</f>
        <v>0</v>
      </c>
      <c r="L189" s="192">
        <f>SUM(L170,L180,L188)</f>
        <v>0</v>
      </c>
      <c r="M189" s="192">
        <f>SUM(M170,M180,M188)</f>
        <v>0</v>
      </c>
      <c r="N189" s="192">
        <f>SUM(N170,N180,N188)</f>
        <v>0</v>
      </c>
    </row>
    <row r="190" spans="2:16" ht="15" hidden="1" customHeight="1" x14ac:dyDescent="0.35">
      <c r="B190" s="774" t="s">
        <v>904</v>
      </c>
      <c r="C190" s="775"/>
      <c r="D190" s="775"/>
      <c r="E190" s="775"/>
      <c r="F190" s="775"/>
      <c r="G190" s="775"/>
      <c r="H190" s="775"/>
      <c r="I190" s="775"/>
      <c r="J190" s="775"/>
      <c r="K190" s="775"/>
      <c r="L190" s="775"/>
      <c r="M190" s="775"/>
      <c r="N190" s="776"/>
    </row>
    <row r="191" spans="2:16" ht="15" hidden="1" customHeight="1" x14ac:dyDescent="0.35">
      <c r="B191" s="843" t="s">
        <v>1211</v>
      </c>
      <c r="C191" s="844"/>
      <c r="D191" s="844"/>
      <c r="E191" s="844"/>
      <c r="F191" s="844"/>
      <c r="G191" s="844"/>
      <c r="H191" s="844"/>
      <c r="I191" s="844"/>
      <c r="J191" s="844"/>
      <c r="K191" s="842" t="s">
        <v>529</v>
      </c>
      <c r="L191" s="842"/>
      <c r="M191" s="842"/>
      <c r="N191" s="842"/>
    </row>
    <row r="192" spans="2:16" ht="15" hidden="1" customHeight="1" x14ac:dyDescent="0.35">
      <c r="B192" s="244"/>
      <c r="C192" s="821" t="s">
        <v>521</v>
      </c>
      <c r="D192" s="821"/>
      <c r="E192" s="821"/>
      <c r="F192" s="821"/>
      <c r="G192" s="821"/>
      <c r="H192" s="821"/>
      <c r="I192" s="821"/>
      <c r="J192" s="822"/>
      <c r="K192" s="186">
        <v>0</v>
      </c>
      <c r="L192" s="333"/>
      <c r="M192" s="334"/>
      <c r="N192" s="186">
        <f>K192</f>
        <v>0</v>
      </c>
    </row>
    <row r="193" spans="2:16" ht="15" hidden="1" customHeight="1" x14ac:dyDescent="0.35">
      <c r="B193" s="823" t="s">
        <v>522</v>
      </c>
      <c r="C193" s="871"/>
      <c r="D193" s="871"/>
      <c r="E193" s="871"/>
      <c r="F193" s="871"/>
      <c r="G193" s="871"/>
      <c r="H193" s="872"/>
      <c r="I193" s="232" t="s">
        <v>55</v>
      </c>
      <c r="J193" s="232" t="s">
        <v>540</v>
      </c>
      <c r="K193" s="233" t="s">
        <v>1206</v>
      </c>
      <c r="L193" s="180" t="s">
        <v>582</v>
      </c>
      <c r="M193" s="180" t="s">
        <v>583</v>
      </c>
      <c r="N193" s="181" t="s">
        <v>539</v>
      </c>
      <c r="P193" s="74"/>
    </row>
    <row r="194" spans="2:16" ht="15" hidden="1" customHeight="1" x14ac:dyDescent="0.35">
      <c r="B194" s="250">
        <v>1</v>
      </c>
      <c r="C194" s="867"/>
      <c r="D194" s="867"/>
      <c r="E194" s="867"/>
      <c r="F194" s="867"/>
      <c r="G194" s="867"/>
      <c r="H194" s="868"/>
      <c r="I194" s="208"/>
      <c r="J194" s="168"/>
      <c r="K194" s="186">
        <f>N194-L194-M194</f>
        <v>0</v>
      </c>
      <c r="L194" s="168"/>
      <c r="M194" s="168"/>
      <c r="N194" s="186">
        <f>I194*J194</f>
        <v>0</v>
      </c>
    </row>
    <row r="195" spans="2:16" ht="15" hidden="1" customHeight="1" x14ac:dyDescent="0.35">
      <c r="B195" s="250">
        <v>2</v>
      </c>
      <c r="C195" s="867"/>
      <c r="D195" s="867"/>
      <c r="E195" s="867"/>
      <c r="F195" s="867"/>
      <c r="G195" s="867"/>
      <c r="H195" s="868"/>
      <c r="I195" s="208"/>
      <c r="J195" s="168"/>
      <c r="K195" s="186">
        <f>N195-L195-M195</f>
        <v>0</v>
      </c>
      <c r="L195" s="168"/>
      <c r="M195" s="168"/>
      <c r="N195" s="186">
        <f>I195*J195</f>
        <v>0</v>
      </c>
    </row>
    <row r="196" spans="2:16" ht="15" hidden="1" customHeight="1" x14ac:dyDescent="0.35">
      <c r="B196" s="250">
        <v>3</v>
      </c>
      <c r="C196" s="867"/>
      <c r="D196" s="867"/>
      <c r="E196" s="867"/>
      <c r="F196" s="867"/>
      <c r="G196" s="867"/>
      <c r="H196" s="868"/>
      <c r="I196" s="208"/>
      <c r="J196" s="168"/>
      <c r="K196" s="186">
        <f>N196-L196-M196</f>
        <v>0</v>
      </c>
      <c r="L196" s="168"/>
      <c r="M196" s="168"/>
      <c r="N196" s="186">
        <f>I196*J196</f>
        <v>0</v>
      </c>
    </row>
    <row r="197" spans="2:16" ht="15" hidden="1" customHeight="1" x14ac:dyDescent="0.35">
      <c r="B197" s="244"/>
      <c r="C197" s="821" t="s">
        <v>522</v>
      </c>
      <c r="D197" s="821"/>
      <c r="E197" s="821"/>
      <c r="F197" s="821"/>
      <c r="G197" s="821"/>
      <c r="H197" s="821"/>
      <c r="I197" s="821"/>
      <c r="J197" s="822"/>
      <c r="K197" s="186">
        <f>SUM(K194:K196)</f>
        <v>0</v>
      </c>
      <c r="L197" s="186">
        <f>SUM(L194:L196)</f>
        <v>0</v>
      </c>
      <c r="M197" s="186">
        <f>SUM(M194:M196)</f>
        <v>0</v>
      </c>
      <c r="N197" s="186">
        <f>SUM(N194:N196)</f>
        <v>0</v>
      </c>
    </row>
    <row r="198" spans="2:16" ht="15" hidden="1" customHeight="1" x14ac:dyDescent="0.35">
      <c r="B198" s="823" t="s">
        <v>526</v>
      </c>
      <c r="C198" s="871"/>
      <c r="D198" s="871"/>
      <c r="E198" s="871"/>
      <c r="F198" s="871"/>
      <c r="G198" s="871"/>
      <c r="H198" s="872"/>
      <c r="I198" s="232" t="s">
        <v>55</v>
      </c>
      <c r="J198" s="232" t="s">
        <v>540</v>
      </c>
      <c r="K198" s="233" t="s">
        <v>1206</v>
      </c>
      <c r="L198" s="180" t="s">
        <v>582</v>
      </c>
      <c r="M198" s="180" t="s">
        <v>583</v>
      </c>
      <c r="N198" s="181" t="s">
        <v>539</v>
      </c>
      <c r="P198" s="74"/>
    </row>
    <row r="199" spans="2:16" ht="15" hidden="1" customHeight="1" x14ac:dyDescent="0.35">
      <c r="B199" s="250">
        <v>1</v>
      </c>
      <c r="C199" s="867"/>
      <c r="D199" s="867"/>
      <c r="E199" s="867"/>
      <c r="F199" s="867"/>
      <c r="G199" s="867"/>
      <c r="H199" s="868"/>
      <c r="I199" s="208"/>
      <c r="J199" s="168"/>
      <c r="K199" s="186">
        <f>N199-L199-M199</f>
        <v>0</v>
      </c>
      <c r="L199" s="168"/>
      <c r="M199" s="168"/>
      <c r="N199" s="186">
        <f>I199*J199</f>
        <v>0</v>
      </c>
    </row>
    <row r="200" spans="2:16" ht="15" hidden="1" customHeight="1" x14ac:dyDescent="0.35">
      <c r="B200" s="250">
        <v>2</v>
      </c>
      <c r="C200" s="867"/>
      <c r="D200" s="867"/>
      <c r="E200" s="867"/>
      <c r="F200" s="867"/>
      <c r="G200" s="867"/>
      <c r="H200" s="868"/>
      <c r="I200" s="208"/>
      <c r="J200" s="168"/>
      <c r="K200" s="186">
        <f>N200-L200-M200</f>
        <v>0</v>
      </c>
      <c r="L200" s="168"/>
      <c r="M200" s="168"/>
      <c r="N200" s="186">
        <f>I200*J200</f>
        <v>0</v>
      </c>
    </row>
    <row r="201" spans="2:16" ht="15" hidden="1" customHeight="1" x14ac:dyDescent="0.35">
      <c r="B201" s="250">
        <v>3</v>
      </c>
      <c r="C201" s="867"/>
      <c r="D201" s="867"/>
      <c r="E201" s="867"/>
      <c r="F201" s="867"/>
      <c r="G201" s="867"/>
      <c r="H201" s="868"/>
      <c r="I201" s="208"/>
      <c r="J201" s="168"/>
      <c r="K201" s="186">
        <f>N201-L201-M201</f>
        <v>0</v>
      </c>
      <c r="L201" s="168"/>
      <c r="M201" s="168"/>
      <c r="N201" s="186">
        <f>I201*J201</f>
        <v>0</v>
      </c>
    </row>
    <row r="202" spans="2:16" ht="15" hidden="1" customHeight="1" x14ac:dyDescent="0.35">
      <c r="B202" s="244"/>
      <c r="C202" s="821" t="s">
        <v>526</v>
      </c>
      <c r="D202" s="821"/>
      <c r="E202" s="821"/>
      <c r="F202" s="821"/>
      <c r="G202" s="821"/>
      <c r="H202" s="821"/>
      <c r="I202" s="821"/>
      <c r="J202" s="822"/>
      <c r="K202" s="186">
        <f>SUM(K199:K201)</f>
        <v>0</v>
      </c>
      <c r="L202" s="186">
        <f>SUM(L199:L201)</f>
        <v>0</v>
      </c>
      <c r="M202" s="186">
        <f>SUM(M199:M201)</f>
        <v>0</v>
      </c>
      <c r="N202" s="186">
        <f>SUM(N199:N201)</f>
        <v>0</v>
      </c>
    </row>
    <row r="203" spans="2:16" ht="15" hidden="1" customHeight="1" x14ac:dyDescent="0.35">
      <c r="B203" s="244"/>
      <c r="C203" s="821" t="s">
        <v>523</v>
      </c>
      <c r="D203" s="821"/>
      <c r="E203" s="821"/>
      <c r="F203" s="821"/>
      <c r="G203" s="821"/>
      <c r="H203" s="821"/>
      <c r="I203" s="821"/>
      <c r="J203" s="822"/>
      <c r="K203" s="186">
        <f>[1]Descarte!K187</f>
        <v>0</v>
      </c>
      <c r="L203" s="186">
        <f>[1]Descarte!L187</f>
        <v>0</v>
      </c>
      <c r="M203" s="186">
        <f>[1]Descarte!M187</f>
        <v>0</v>
      </c>
      <c r="N203" s="186">
        <f>[1]Descarte!N187</f>
        <v>0</v>
      </c>
    </row>
    <row r="204" spans="2:16" ht="15" hidden="1" customHeight="1" x14ac:dyDescent="0.35">
      <c r="B204" s="244"/>
      <c r="C204" s="821" t="s">
        <v>524</v>
      </c>
      <c r="D204" s="821"/>
      <c r="E204" s="821"/>
      <c r="F204" s="821"/>
      <c r="G204" s="821"/>
      <c r="H204" s="821"/>
      <c r="I204" s="821"/>
      <c r="J204" s="822"/>
      <c r="K204" s="186">
        <f>'[1]M&amp;V'!M874</f>
        <v>0</v>
      </c>
      <c r="L204" s="186">
        <f>'[1]M&amp;V'!N874</f>
        <v>0</v>
      </c>
      <c r="M204" s="186">
        <f>'[1]M&amp;V'!O874</f>
        <v>0</v>
      </c>
      <c r="N204" s="186">
        <f>'[1]M&amp;V'!P874</f>
        <v>0</v>
      </c>
    </row>
    <row r="205" spans="2:16" ht="15" hidden="1" customHeight="1" x14ac:dyDescent="0.35">
      <c r="B205" s="823" t="s">
        <v>520</v>
      </c>
      <c r="C205" s="871"/>
      <c r="D205" s="871"/>
      <c r="E205" s="871"/>
      <c r="F205" s="871"/>
      <c r="G205" s="871"/>
      <c r="H205" s="872"/>
      <c r="I205" s="232" t="s">
        <v>55</v>
      </c>
      <c r="J205" s="232" t="s">
        <v>540</v>
      </c>
      <c r="K205" s="233" t="s">
        <v>1206</v>
      </c>
      <c r="L205" s="180" t="s">
        <v>582</v>
      </c>
      <c r="M205" s="180" t="s">
        <v>583</v>
      </c>
      <c r="N205" s="181" t="s">
        <v>539</v>
      </c>
      <c r="P205" s="74"/>
    </row>
    <row r="206" spans="2:16" ht="15" hidden="1" customHeight="1" x14ac:dyDescent="0.35">
      <c r="B206" s="250">
        <v>1</v>
      </c>
      <c r="C206" s="867"/>
      <c r="D206" s="867"/>
      <c r="E206" s="867"/>
      <c r="F206" s="867"/>
      <c r="G206" s="867"/>
      <c r="H206" s="868"/>
      <c r="I206" s="208"/>
      <c r="J206" s="168"/>
      <c r="K206" s="186">
        <f>N206-L206-M206</f>
        <v>0</v>
      </c>
      <c r="L206" s="168"/>
      <c r="M206" s="168"/>
      <c r="N206" s="186">
        <f>I206*J206</f>
        <v>0</v>
      </c>
    </row>
    <row r="207" spans="2:16" ht="15" hidden="1" customHeight="1" x14ac:dyDescent="0.35">
      <c r="B207" s="250">
        <v>2</v>
      </c>
      <c r="C207" s="867"/>
      <c r="D207" s="867"/>
      <c r="E207" s="867"/>
      <c r="F207" s="867"/>
      <c r="G207" s="867"/>
      <c r="H207" s="868"/>
      <c r="I207" s="208"/>
      <c r="J207" s="168"/>
      <c r="K207" s="186">
        <f>N207-L207-M207</f>
        <v>0</v>
      </c>
      <c r="L207" s="168"/>
      <c r="M207" s="168"/>
      <c r="N207" s="186">
        <f>I207*J207</f>
        <v>0</v>
      </c>
    </row>
    <row r="208" spans="2:16" ht="15" hidden="1" customHeight="1" x14ac:dyDescent="0.35">
      <c r="B208" s="250">
        <v>3</v>
      </c>
      <c r="C208" s="867"/>
      <c r="D208" s="867"/>
      <c r="E208" s="867"/>
      <c r="F208" s="867"/>
      <c r="G208" s="867"/>
      <c r="H208" s="868"/>
      <c r="I208" s="208"/>
      <c r="J208" s="168"/>
      <c r="K208" s="186">
        <f>N208-L208-M208</f>
        <v>0</v>
      </c>
      <c r="L208" s="168"/>
      <c r="M208" s="168"/>
      <c r="N208" s="186">
        <f>I208*J208</f>
        <v>0</v>
      </c>
    </row>
    <row r="209" spans="2:14" ht="15" hidden="1" customHeight="1" x14ac:dyDescent="0.35">
      <c r="B209" s="244"/>
      <c r="C209" s="821" t="s">
        <v>520</v>
      </c>
      <c r="D209" s="821"/>
      <c r="E209" s="821"/>
      <c r="F209" s="821"/>
      <c r="G209" s="821"/>
      <c r="H209" s="821"/>
      <c r="I209" s="821"/>
      <c r="J209" s="822"/>
      <c r="K209" s="186">
        <f>SUM(K206:K208)</f>
        <v>0</v>
      </c>
      <c r="L209" s="186">
        <f>SUM(L206:L208)</f>
        <v>0</v>
      </c>
      <c r="M209" s="186">
        <f>SUM(M206:M208)</f>
        <v>0</v>
      </c>
      <c r="N209" s="186">
        <f>SUM(N206:N208)</f>
        <v>0</v>
      </c>
    </row>
    <row r="210" spans="2:14" ht="15" hidden="1" customHeight="1" x14ac:dyDescent="0.35">
      <c r="B210" s="251"/>
      <c r="C210" s="860" t="s">
        <v>641</v>
      </c>
      <c r="D210" s="860"/>
      <c r="E210" s="860"/>
      <c r="F210" s="860"/>
      <c r="G210" s="860"/>
      <c r="H210" s="860"/>
      <c r="I210" s="860"/>
      <c r="J210" s="861"/>
      <c r="K210" s="192">
        <f>SUM(K192,K197,K202:K204,K209)</f>
        <v>0</v>
      </c>
      <c r="L210" s="192">
        <f>SUM(L192,L197,L202:L204,L209)</f>
        <v>0</v>
      </c>
      <c r="M210" s="192">
        <f>SUM(M192,M197,M202:M204,M209)</f>
        <v>0</v>
      </c>
      <c r="N210" s="192">
        <f>SUM(N192,N197,N202:N204,N209)</f>
        <v>0</v>
      </c>
    </row>
    <row r="211" spans="2:14" ht="15" hidden="1" customHeight="1" x14ac:dyDescent="0.35">
      <c r="B211" s="252"/>
      <c r="C211" s="810" t="s">
        <v>1024</v>
      </c>
      <c r="D211" s="810"/>
      <c r="E211" s="810"/>
      <c r="F211" s="810"/>
      <c r="G211" s="810"/>
      <c r="H211" s="810"/>
      <c r="I211" s="810"/>
      <c r="J211" s="811"/>
      <c r="K211" s="243">
        <f>SUM(K189,K210)</f>
        <v>0</v>
      </c>
      <c r="L211" s="243">
        <f>SUM(L189,L210)</f>
        <v>0</v>
      </c>
      <c r="M211" s="243">
        <f>SUM(M189,M210)</f>
        <v>0</v>
      </c>
      <c r="N211" s="243">
        <f>SUM(N189,N210)</f>
        <v>0</v>
      </c>
    </row>
  </sheetData>
  <sheetProtection algorithmName="SHA-512" hashValue="HJDMqciseYN4KNKLi1lWqRC7v21omndOQ+MvsNyf40zqOVePT4XWByazqM1VAxRHzs/RTi0nTQ8qpvMLQ0cu+w==" saltValue="+DSQbag61SkrNKOk0pCi6Q==" spinCount="100000" sheet="1" objects="1" scenarios="1"/>
  <mergeCells count="348">
    <mergeCell ref="B198:H198"/>
    <mergeCell ref="C208:H208"/>
    <mergeCell ref="C209:J209"/>
    <mergeCell ref="C210:J210"/>
    <mergeCell ref="C211:J211"/>
    <mergeCell ref="C202:J202"/>
    <mergeCell ref="C203:J203"/>
    <mergeCell ref="C204:J204"/>
    <mergeCell ref="B205:H205"/>
    <mergeCell ref="C206:H206"/>
    <mergeCell ref="C207:H207"/>
    <mergeCell ref="C176:G176"/>
    <mergeCell ref="C199:H199"/>
    <mergeCell ref="C200:H200"/>
    <mergeCell ref="C201:H201"/>
    <mergeCell ref="C180:J180"/>
    <mergeCell ref="B181:J181"/>
    <mergeCell ref="K181:N181"/>
    <mergeCell ref="C182:J182"/>
    <mergeCell ref="B183:H183"/>
    <mergeCell ref="C184:H184"/>
    <mergeCell ref="C185:H185"/>
    <mergeCell ref="C186:H186"/>
    <mergeCell ref="C187:J187"/>
    <mergeCell ref="C188:J188"/>
    <mergeCell ref="C189:J189"/>
    <mergeCell ref="B190:N190"/>
    <mergeCell ref="B191:J191"/>
    <mergeCell ref="K191:N191"/>
    <mergeCell ref="C192:J192"/>
    <mergeCell ref="B193:H193"/>
    <mergeCell ref="C194:H194"/>
    <mergeCell ref="C195:H195"/>
    <mergeCell ref="C196:H196"/>
    <mergeCell ref="C197:J197"/>
    <mergeCell ref="Q162:U162"/>
    <mergeCell ref="C177:G177"/>
    <mergeCell ref="C178:G178"/>
    <mergeCell ref="C179:J179"/>
    <mergeCell ref="C164:G164"/>
    <mergeCell ref="Q164:U16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70:J170"/>
    <mergeCell ref="P170:V170"/>
    <mergeCell ref="B171:J171"/>
    <mergeCell ref="K171:N171"/>
    <mergeCell ref="C172:J172"/>
    <mergeCell ref="B173:G173"/>
    <mergeCell ref="C174:G174"/>
    <mergeCell ref="C175:G175"/>
    <mergeCell ref="Q149:U149"/>
    <mergeCell ref="C163:G163"/>
    <mergeCell ref="Q163:U163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C150:G150"/>
    <mergeCell ref="Q150:U150"/>
    <mergeCell ref="C151:G151"/>
    <mergeCell ref="Q151:U151"/>
    <mergeCell ref="C134:J134"/>
    <mergeCell ref="C135:J135"/>
    <mergeCell ref="C136:J136"/>
    <mergeCell ref="B137:H137"/>
    <mergeCell ref="C138:H138"/>
    <mergeCell ref="C139:H139"/>
    <mergeCell ref="C140:H140"/>
    <mergeCell ref="C141:J141"/>
    <mergeCell ref="C142:J142"/>
    <mergeCell ref="C143:J143"/>
    <mergeCell ref="B145:N145"/>
    <mergeCell ref="P145:Y145"/>
    <mergeCell ref="B146:N146"/>
    <mergeCell ref="P146:Y146"/>
    <mergeCell ref="B147:J147"/>
    <mergeCell ref="K147:N147"/>
    <mergeCell ref="P147:X147"/>
    <mergeCell ref="B148:G148"/>
    <mergeCell ref="P148:U148"/>
    <mergeCell ref="C149:G149"/>
    <mergeCell ref="C131:H131"/>
    <mergeCell ref="C132:H132"/>
    <mergeCell ref="C133:H133"/>
    <mergeCell ref="C112:G112"/>
    <mergeCell ref="C113:G113"/>
    <mergeCell ref="C114:G114"/>
    <mergeCell ref="C115:G115"/>
    <mergeCell ref="C116:G116"/>
    <mergeCell ref="C117:G117"/>
    <mergeCell ref="C118:J118"/>
    <mergeCell ref="C119:J119"/>
    <mergeCell ref="B120:J120"/>
    <mergeCell ref="C123:H123"/>
    <mergeCell ref="C124:H124"/>
    <mergeCell ref="C125:J125"/>
    <mergeCell ref="C126:J126"/>
    <mergeCell ref="C127:J127"/>
    <mergeCell ref="B128:N128"/>
    <mergeCell ref="B129:J129"/>
    <mergeCell ref="K129:N129"/>
    <mergeCell ref="B130:H130"/>
    <mergeCell ref="K120:N120"/>
    <mergeCell ref="B121:H121"/>
    <mergeCell ref="C122:H122"/>
    <mergeCell ref="C104:G104"/>
    <mergeCell ref="Q104:U104"/>
    <mergeCell ref="C105:G105"/>
    <mergeCell ref="Q105:U105"/>
    <mergeCell ref="C106:G106"/>
    <mergeCell ref="Q106:U106"/>
    <mergeCell ref="C107:J107"/>
    <mergeCell ref="P107:V107"/>
    <mergeCell ref="B108:J109"/>
    <mergeCell ref="K108:N109"/>
    <mergeCell ref="B110:G110"/>
    <mergeCell ref="C111:G111"/>
    <mergeCell ref="C103:G103"/>
    <mergeCell ref="Q103:U103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91:G91"/>
    <mergeCell ref="Q91:U91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67:G67"/>
    <mergeCell ref="Q67:U67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  <mergeCell ref="C65:G65"/>
    <mergeCell ref="Q65:U65"/>
    <mergeCell ref="C66:G66"/>
    <mergeCell ref="Q66:U66"/>
    <mergeCell ref="C55:G55"/>
    <mergeCell ref="Q55:U55"/>
    <mergeCell ref="C44:G44"/>
    <mergeCell ref="Q44:U44"/>
    <mergeCell ref="C45:G45"/>
    <mergeCell ref="Q45:U45"/>
    <mergeCell ref="C46:G46"/>
    <mergeCell ref="Q46:U46"/>
    <mergeCell ref="C47:G47"/>
    <mergeCell ref="Q47:U47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43:G43"/>
    <mergeCell ref="Q43:U43"/>
    <mergeCell ref="C32:G32"/>
    <mergeCell ref="Q32:U32"/>
    <mergeCell ref="C33:G33"/>
    <mergeCell ref="Q33:U33"/>
    <mergeCell ref="C34:G34"/>
    <mergeCell ref="Q34:U34"/>
    <mergeCell ref="C35:G35"/>
    <mergeCell ref="Q35:U35"/>
    <mergeCell ref="C36:G36"/>
    <mergeCell ref="Q36:U36"/>
    <mergeCell ref="C37:G37"/>
    <mergeCell ref="Q37:U37"/>
    <mergeCell ref="C38:G38"/>
    <mergeCell ref="Q38:U38"/>
    <mergeCell ref="C39:G39"/>
    <mergeCell ref="Q39:U39"/>
    <mergeCell ref="C40:G40"/>
    <mergeCell ref="Q40:U40"/>
    <mergeCell ref="C41:G41"/>
    <mergeCell ref="Q41:U41"/>
    <mergeCell ref="C42:G42"/>
    <mergeCell ref="Q42:U42"/>
    <mergeCell ref="C31:G31"/>
    <mergeCell ref="Q31:U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C26:G26"/>
    <mergeCell ref="Q26:U26"/>
    <mergeCell ref="C27:G27"/>
    <mergeCell ref="Q27:U27"/>
    <mergeCell ref="C28:G28"/>
    <mergeCell ref="Q28:U28"/>
    <mergeCell ref="C29:G29"/>
    <mergeCell ref="Q29:U29"/>
    <mergeCell ref="C30:G30"/>
    <mergeCell ref="Q30:U30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</mergeCells>
  <conditionalFormatting sqref="K6:K107 K111:K119 L118:N118 K122:K127 K131:K136 L136:N136 K138:K143 L143:N143 K149:K170 K172 K174:K180 K182 K184:K189 K192 K194:K197 K199:K204 K206:K211">
    <cfRule type="cellIs" dxfId="30" priority="1" operator="lessThan">
      <formula>0</formula>
    </cfRule>
  </conditionalFormatting>
  <conditionalFormatting sqref="R109:R110">
    <cfRule type="expression" dxfId="29" priority="4">
      <formula>AND(R109&lt;=#REF!,R109&gt;0)</formula>
    </cfRule>
    <cfRule type="expression" dxfId="28" priority="5">
      <formula>OR(R109&gt;#REF!,R109&lt;0)</formula>
    </cfRule>
  </conditionalFormatting>
  <conditionalFormatting sqref="R172:R173">
    <cfRule type="expression" dxfId="27" priority="2">
      <formula>AND(R172&lt;=#REF!,R172&gt;0)</formula>
    </cfRule>
    <cfRule type="expression" dxfId="26" priority="3">
      <formula>OR(R172&gt;#REF!,R172&lt;0)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9"/>
  <dimension ref="A1:DC103"/>
  <sheetViews>
    <sheetView zoomScale="90" zoomScaleNormal="90" workbookViewId="0">
      <selection activeCell="AA4" sqref="AA4"/>
    </sheetView>
  </sheetViews>
  <sheetFormatPr defaultColWidth="9.1796875" defaultRowHeight="14.5" x14ac:dyDescent="0.35"/>
  <cols>
    <col min="1" max="1" width="3.7265625" style="78" customWidth="1"/>
    <col min="2" max="2" width="3.7265625" style="110" customWidth="1"/>
    <col min="3" max="3" width="40.7265625" style="78" customWidth="1"/>
    <col min="4" max="4" width="11.7265625" style="78" customWidth="1"/>
    <col min="5" max="5" width="9.81640625" style="253" bestFit="1" customWidth="1"/>
    <col min="6" max="6" width="11.453125" style="254" bestFit="1" customWidth="1"/>
    <col min="7" max="7" width="12.7265625" style="78" customWidth="1"/>
    <col min="8" max="107" width="11.7265625" style="78" customWidth="1"/>
    <col min="108" max="16384" width="9.1796875" style="78"/>
  </cols>
  <sheetData>
    <row r="1" spans="1:107" x14ac:dyDescent="0.35">
      <c r="A1" s="53"/>
    </row>
    <row r="2" spans="1:107" ht="15" customHeight="1" x14ac:dyDescent="0.35">
      <c r="B2" s="766" t="s">
        <v>997</v>
      </c>
      <c r="C2" s="767"/>
      <c r="D2" s="767"/>
      <c r="E2" s="767"/>
      <c r="F2" s="767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</row>
    <row r="3" spans="1:107" s="110" customFormat="1" ht="15" customHeight="1" x14ac:dyDescent="0.35">
      <c r="B3" s="256"/>
      <c r="C3" s="257"/>
      <c r="D3" s="257"/>
      <c r="E3" s="257"/>
      <c r="F3" s="258"/>
      <c r="G3" s="259" t="s">
        <v>51</v>
      </c>
      <c r="H3" s="260" t="s">
        <v>802</v>
      </c>
      <c r="I3" s="260" t="s">
        <v>803</v>
      </c>
      <c r="J3" s="260" t="s">
        <v>804</v>
      </c>
      <c r="K3" s="260" t="s">
        <v>805</v>
      </c>
      <c r="L3" s="260" t="s">
        <v>806</v>
      </c>
      <c r="M3" s="260" t="s">
        <v>807</v>
      </c>
      <c r="N3" s="260" t="s">
        <v>808</v>
      </c>
      <c r="O3" s="260" t="s">
        <v>809</v>
      </c>
      <c r="P3" s="260" t="s">
        <v>810</v>
      </c>
      <c r="Q3" s="260" t="s">
        <v>811</v>
      </c>
      <c r="R3" s="260" t="s">
        <v>812</v>
      </c>
      <c r="S3" s="260" t="s">
        <v>813</v>
      </c>
      <c r="T3" s="260" t="s">
        <v>814</v>
      </c>
      <c r="U3" s="260" t="s">
        <v>815</v>
      </c>
      <c r="V3" s="260" t="s">
        <v>816</v>
      </c>
      <c r="W3" s="260" t="s">
        <v>817</v>
      </c>
      <c r="X3" s="260" t="s">
        <v>818</v>
      </c>
      <c r="Y3" s="260" t="s">
        <v>819</v>
      </c>
      <c r="Z3" s="260" t="s">
        <v>820</v>
      </c>
      <c r="AA3" s="260" t="s">
        <v>821</v>
      </c>
      <c r="AB3" s="260" t="s">
        <v>1773</v>
      </c>
      <c r="AC3" s="260" t="s">
        <v>1774</v>
      </c>
      <c r="AD3" s="260" t="s">
        <v>1775</v>
      </c>
      <c r="AE3" s="260" t="s">
        <v>1776</v>
      </c>
      <c r="AF3" s="260" t="s">
        <v>1777</v>
      </c>
      <c r="AG3" s="260" t="s">
        <v>1778</v>
      </c>
      <c r="AH3" s="260" t="s">
        <v>1779</v>
      </c>
      <c r="AI3" s="260" t="s">
        <v>1780</v>
      </c>
      <c r="AJ3" s="260" t="s">
        <v>1781</v>
      </c>
      <c r="AK3" s="260" t="s">
        <v>1782</v>
      </c>
      <c r="AL3" s="260" t="s">
        <v>1783</v>
      </c>
      <c r="AM3" s="260" t="s">
        <v>1784</v>
      </c>
      <c r="AN3" s="260" t="s">
        <v>1785</v>
      </c>
      <c r="AO3" s="260" t="s">
        <v>1786</v>
      </c>
      <c r="AP3" s="260" t="s">
        <v>1787</v>
      </c>
      <c r="AQ3" s="260" t="s">
        <v>1788</v>
      </c>
      <c r="AR3" s="260" t="s">
        <v>1789</v>
      </c>
      <c r="AS3" s="260" t="s">
        <v>1790</v>
      </c>
      <c r="AT3" s="260" t="s">
        <v>1791</v>
      </c>
      <c r="AU3" s="260" t="s">
        <v>1792</v>
      </c>
      <c r="AV3" s="260" t="s">
        <v>1793</v>
      </c>
      <c r="AW3" s="260" t="s">
        <v>1794</v>
      </c>
      <c r="AX3" s="260" t="s">
        <v>1795</v>
      </c>
      <c r="AY3" s="260" t="s">
        <v>1796</v>
      </c>
      <c r="AZ3" s="260" t="s">
        <v>1797</v>
      </c>
      <c r="BA3" s="260" t="s">
        <v>1798</v>
      </c>
      <c r="BB3" s="260" t="s">
        <v>1799</v>
      </c>
      <c r="BC3" s="260" t="s">
        <v>1800</v>
      </c>
      <c r="BD3" s="260" t="s">
        <v>1801</v>
      </c>
      <c r="BE3" s="260" t="s">
        <v>1802</v>
      </c>
      <c r="BF3" s="260" t="s">
        <v>1803</v>
      </c>
      <c r="BG3" s="260" t="s">
        <v>1804</v>
      </c>
      <c r="BH3" s="260" t="s">
        <v>1805</v>
      </c>
      <c r="BI3" s="260" t="s">
        <v>1806</v>
      </c>
      <c r="BJ3" s="260" t="s">
        <v>1807</v>
      </c>
      <c r="BK3" s="260" t="s">
        <v>1808</v>
      </c>
      <c r="BL3" s="260" t="s">
        <v>1809</v>
      </c>
      <c r="BM3" s="260" t="s">
        <v>1810</v>
      </c>
      <c r="BN3" s="260" t="s">
        <v>1811</v>
      </c>
      <c r="BO3" s="260" t="s">
        <v>1812</v>
      </c>
      <c r="BP3" s="260" t="s">
        <v>1813</v>
      </c>
      <c r="BQ3" s="260" t="s">
        <v>1814</v>
      </c>
      <c r="BR3" s="260" t="s">
        <v>1815</v>
      </c>
      <c r="BS3" s="260" t="s">
        <v>1816</v>
      </c>
      <c r="BT3" s="260" t="s">
        <v>1817</v>
      </c>
      <c r="BU3" s="260" t="s">
        <v>1818</v>
      </c>
      <c r="BV3" s="260" t="s">
        <v>1819</v>
      </c>
      <c r="BW3" s="260" t="s">
        <v>1820</v>
      </c>
      <c r="BX3" s="260" t="s">
        <v>1821</v>
      </c>
      <c r="BY3" s="260" t="s">
        <v>1822</v>
      </c>
      <c r="BZ3" s="260" t="s">
        <v>1823</v>
      </c>
      <c r="CA3" s="260" t="s">
        <v>1824</v>
      </c>
      <c r="CB3" s="260" t="s">
        <v>1825</v>
      </c>
      <c r="CC3" s="260" t="s">
        <v>1826</v>
      </c>
      <c r="CD3" s="260" t="s">
        <v>1827</v>
      </c>
      <c r="CE3" s="260" t="s">
        <v>1828</v>
      </c>
      <c r="CF3" s="260" t="s">
        <v>1829</v>
      </c>
      <c r="CG3" s="260" t="s">
        <v>1830</v>
      </c>
      <c r="CH3" s="260" t="s">
        <v>1831</v>
      </c>
      <c r="CI3" s="260" t="s">
        <v>1832</v>
      </c>
      <c r="CJ3" s="260" t="s">
        <v>1833</v>
      </c>
      <c r="CK3" s="260" t="s">
        <v>1834</v>
      </c>
      <c r="CL3" s="260" t="s">
        <v>1835</v>
      </c>
      <c r="CM3" s="260" t="s">
        <v>1836</v>
      </c>
      <c r="CN3" s="260" t="s">
        <v>1837</v>
      </c>
      <c r="CO3" s="260" t="s">
        <v>1838</v>
      </c>
      <c r="CP3" s="260" t="s">
        <v>1839</v>
      </c>
      <c r="CQ3" s="260" t="s">
        <v>1840</v>
      </c>
      <c r="CR3" s="260" t="s">
        <v>1841</v>
      </c>
      <c r="CS3" s="260" t="s">
        <v>1842</v>
      </c>
      <c r="CT3" s="260" t="s">
        <v>1843</v>
      </c>
      <c r="CU3" s="260" t="s">
        <v>1844</v>
      </c>
      <c r="CV3" s="260" t="s">
        <v>1845</v>
      </c>
      <c r="CW3" s="260" t="s">
        <v>1846</v>
      </c>
      <c r="CX3" s="260" t="s">
        <v>1847</v>
      </c>
      <c r="CY3" s="260" t="s">
        <v>1848</v>
      </c>
      <c r="CZ3" s="260" t="s">
        <v>1849</v>
      </c>
      <c r="DA3" s="260" t="s">
        <v>1850</v>
      </c>
      <c r="DB3" s="260" t="s">
        <v>1851</v>
      </c>
      <c r="DC3" s="260" t="s">
        <v>1852</v>
      </c>
    </row>
    <row r="4" spans="1:107" s="110" customFormat="1" ht="15" customHeight="1" x14ac:dyDescent="0.35">
      <c r="B4" s="256">
        <v>1</v>
      </c>
      <c r="C4" s="354" t="s">
        <v>3028</v>
      </c>
      <c r="D4" s="257"/>
      <c r="E4" s="257"/>
      <c r="F4" s="258"/>
      <c r="G4" s="259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622"/>
      <c r="AJ4" s="622"/>
      <c r="AK4" s="622"/>
      <c r="AL4" s="622"/>
      <c r="AM4" s="622"/>
      <c r="AN4" s="622"/>
      <c r="AO4" s="622"/>
      <c r="AP4" s="622"/>
      <c r="AQ4" s="622"/>
      <c r="AR4" s="622"/>
      <c r="AS4" s="622"/>
      <c r="AT4" s="622"/>
      <c r="AU4" s="622"/>
      <c r="AV4" s="622"/>
      <c r="AW4" s="622"/>
      <c r="AX4" s="622"/>
      <c r="AY4" s="622"/>
      <c r="AZ4" s="622"/>
      <c r="BA4" s="622"/>
      <c r="BB4" s="622"/>
      <c r="BC4" s="622"/>
      <c r="BD4" s="622"/>
      <c r="BE4" s="622"/>
      <c r="BF4" s="622"/>
      <c r="BG4" s="622"/>
      <c r="BH4" s="622"/>
      <c r="BI4" s="622"/>
      <c r="BJ4" s="622"/>
      <c r="BK4" s="622"/>
      <c r="BL4" s="622"/>
      <c r="BM4" s="622"/>
      <c r="BN4" s="622"/>
      <c r="BO4" s="622"/>
      <c r="BP4" s="622"/>
      <c r="BQ4" s="622"/>
      <c r="BR4" s="622"/>
      <c r="BS4" s="622"/>
      <c r="BT4" s="622"/>
      <c r="BU4" s="622"/>
      <c r="BV4" s="622"/>
      <c r="BW4" s="622"/>
      <c r="BX4" s="622"/>
      <c r="BY4" s="622"/>
      <c r="BZ4" s="622"/>
      <c r="CA4" s="622"/>
      <c r="CB4" s="622"/>
      <c r="CC4" s="622"/>
      <c r="CD4" s="622"/>
      <c r="CE4" s="622"/>
      <c r="CF4" s="622"/>
      <c r="CG4" s="622"/>
      <c r="CH4" s="622"/>
      <c r="CI4" s="622"/>
      <c r="CJ4" s="622"/>
      <c r="CK4" s="622"/>
      <c r="CL4" s="622"/>
      <c r="CM4" s="622"/>
      <c r="CN4" s="622"/>
      <c r="CO4" s="622"/>
      <c r="CP4" s="622"/>
      <c r="CQ4" s="622"/>
      <c r="CR4" s="622"/>
      <c r="CS4" s="622"/>
      <c r="CT4" s="622"/>
      <c r="CU4" s="622"/>
      <c r="CV4" s="622"/>
      <c r="CW4" s="622"/>
      <c r="CX4" s="622"/>
      <c r="CY4" s="622"/>
      <c r="CZ4" s="622"/>
      <c r="DA4" s="622"/>
      <c r="DB4" s="622"/>
      <c r="DC4" s="622"/>
    </row>
    <row r="5" spans="1:107" ht="15" customHeight="1" x14ac:dyDescent="0.35">
      <c r="B5" s="256">
        <v>2</v>
      </c>
      <c r="C5" s="261" t="s">
        <v>122</v>
      </c>
      <c r="D5" s="261"/>
      <c r="E5" s="262"/>
      <c r="F5" s="263"/>
      <c r="G5" s="264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</row>
    <row r="6" spans="1:107" ht="15" customHeight="1" x14ac:dyDescent="0.35">
      <c r="B6" s="256">
        <v>3</v>
      </c>
      <c r="C6" s="261" t="s">
        <v>822</v>
      </c>
      <c r="D6" s="261"/>
      <c r="E6" s="267" t="s">
        <v>57</v>
      </c>
      <c r="F6" s="268" t="s">
        <v>867</v>
      </c>
      <c r="G6" s="280">
        <f>SUM(H6:DC6)</f>
        <v>0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</row>
    <row r="7" spans="1:107" ht="15" customHeight="1" x14ac:dyDescent="0.35">
      <c r="B7" s="256">
        <v>4</v>
      </c>
      <c r="C7" s="261" t="s">
        <v>55</v>
      </c>
      <c r="D7" s="261"/>
      <c r="E7" s="267"/>
      <c r="F7" s="268" t="s">
        <v>868</v>
      </c>
      <c r="G7" s="271">
        <f>SUM(H7:DC7)</f>
        <v>0</v>
      </c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</row>
    <row r="8" spans="1:107" ht="15" customHeight="1" x14ac:dyDescent="0.35">
      <c r="B8" s="335">
        <v>5</v>
      </c>
      <c r="C8" s="261" t="s">
        <v>59</v>
      </c>
      <c r="D8" s="261"/>
      <c r="E8" s="267" t="s">
        <v>5</v>
      </c>
      <c r="F8" s="268" t="s">
        <v>615</v>
      </c>
      <c r="G8" s="280">
        <f>SUM(H8:DC8)</f>
        <v>0</v>
      </c>
      <c r="H8" s="272">
        <f>(H6*H7)/1000</f>
        <v>0</v>
      </c>
      <c r="I8" s="272">
        <f t="shared" ref="I8:Y8" si="0">(I6*I7)/1000</f>
        <v>0</v>
      </c>
      <c r="J8" s="272">
        <f t="shared" si="0"/>
        <v>0</v>
      </c>
      <c r="K8" s="272">
        <f t="shared" si="0"/>
        <v>0</v>
      </c>
      <c r="L8" s="272">
        <f t="shared" si="0"/>
        <v>0</v>
      </c>
      <c r="M8" s="272">
        <f t="shared" si="0"/>
        <v>0</v>
      </c>
      <c r="N8" s="272">
        <f t="shared" si="0"/>
        <v>0</v>
      </c>
      <c r="O8" s="272">
        <f t="shared" si="0"/>
        <v>0</v>
      </c>
      <c r="P8" s="272">
        <f t="shared" si="0"/>
        <v>0</v>
      </c>
      <c r="Q8" s="272">
        <f t="shared" si="0"/>
        <v>0</v>
      </c>
      <c r="R8" s="272">
        <f t="shared" si="0"/>
        <v>0</v>
      </c>
      <c r="S8" s="272">
        <f t="shared" si="0"/>
        <v>0</v>
      </c>
      <c r="T8" s="272">
        <f t="shared" si="0"/>
        <v>0</v>
      </c>
      <c r="U8" s="272">
        <f t="shared" si="0"/>
        <v>0</v>
      </c>
      <c r="V8" s="272">
        <f t="shared" si="0"/>
        <v>0</v>
      </c>
      <c r="W8" s="272">
        <f t="shared" si="0"/>
        <v>0</v>
      </c>
      <c r="X8" s="272">
        <f t="shared" si="0"/>
        <v>0</v>
      </c>
      <c r="Y8" s="272">
        <f t="shared" si="0"/>
        <v>0</v>
      </c>
      <c r="Z8" s="272">
        <f t="shared" ref="Z8:CK8" si="1">(Z6*Z7)/1000</f>
        <v>0</v>
      </c>
      <c r="AA8" s="272">
        <f t="shared" si="1"/>
        <v>0</v>
      </c>
      <c r="AB8" s="272">
        <f t="shared" si="1"/>
        <v>0</v>
      </c>
      <c r="AC8" s="272">
        <f t="shared" si="1"/>
        <v>0</v>
      </c>
      <c r="AD8" s="272">
        <f t="shared" si="1"/>
        <v>0</v>
      </c>
      <c r="AE8" s="272">
        <f t="shared" si="1"/>
        <v>0</v>
      </c>
      <c r="AF8" s="272">
        <f t="shared" si="1"/>
        <v>0</v>
      </c>
      <c r="AG8" s="272">
        <f t="shared" si="1"/>
        <v>0</v>
      </c>
      <c r="AH8" s="272">
        <f t="shared" si="1"/>
        <v>0</v>
      </c>
      <c r="AI8" s="272">
        <f t="shared" si="1"/>
        <v>0</v>
      </c>
      <c r="AJ8" s="272">
        <f t="shared" si="1"/>
        <v>0</v>
      </c>
      <c r="AK8" s="272">
        <f t="shared" si="1"/>
        <v>0</v>
      </c>
      <c r="AL8" s="272">
        <f t="shared" si="1"/>
        <v>0</v>
      </c>
      <c r="AM8" s="272">
        <f t="shared" si="1"/>
        <v>0</v>
      </c>
      <c r="AN8" s="272">
        <f t="shared" si="1"/>
        <v>0</v>
      </c>
      <c r="AO8" s="272">
        <f t="shared" si="1"/>
        <v>0</v>
      </c>
      <c r="AP8" s="272">
        <f t="shared" si="1"/>
        <v>0</v>
      </c>
      <c r="AQ8" s="272">
        <f t="shared" si="1"/>
        <v>0</v>
      </c>
      <c r="AR8" s="272">
        <f t="shared" si="1"/>
        <v>0</v>
      </c>
      <c r="AS8" s="272">
        <f t="shared" si="1"/>
        <v>0</v>
      </c>
      <c r="AT8" s="272">
        <f t="shared" si="1"/>
        <v>0</v>
      </c>
      <c r="AU8" s="272">
        <f t="shared" si="1"/>
        <v>0</v>
      </c>
      <c r="AV8" s="272">
        <f t="shared" si="1"/>
        <v>0</v>
      </c>
      <c r="AW8" s="272">
        <f t="shared" si="1"/>
        <v>0</v>
      </c>
      <c r="AX8" s="272">
        <f t="shared" si="1"/>
        <v>0</v>
      </c>
      <c r="AY8" s="272">
        <f t="shared" si="1"/>
        <v>0</v>
      </c>
      <c r="AZ8" s="272">
        <f t="shared" si="1"/>
        <v>0</v>
      </c>
      <c r="BA8" s="272">
        <f t="shared" si="1"/>
        <v>0</v>
      </c>
      <c r="BB8" s="272">
        <f t="shared" si="1"/>
        <v>0</v>
      </c>
      <c r="BC8" s="272">
        <f t="shared" si="1"/>
        <v>0</v>
      </c>
      <c r="BD8" s="272">
        <f t="shared" si="1"/>
        <v>0</v>
      </c>
      <c r="BE8" s="272">
        <f t="shared" si="1"/>
        <v>0</v>
      </c>
      <c r="BF8" s="272">
        <f t="shared" si="1"/>
        <v>0</v>
      </c>
      <c r="BG8" s="272">
        <f t="shared" si="1"/>
        <v>0</v>
      </c>
      <c r="BH8" s="272">
        <f t="shared" si="1"/>
        <v>0</v>
      </c>
      <c r="BI8" s="272">
        <f t="shared" si="1"/>
        <v>0</v>
      </c>
      <c r="BJ8" s="272">
        <f t="shared" si="1"/>
        <v>0</v>
      </c>
      <c r="BK8" s="272">
        <f t="shared" si="1"/>
        <v>0</v>
      </c>
      <c r="BL8" s="272">
        <f t="shared" si="1"/>
        <v>0</v>
      </c>
      <c r="BM8" s="272">
        <f t="shared" si="1"/>
        <v>0</v>
      </c>
      <c r="BN8" s="272">
        <f t="shared" si="1"/>
        <v>0</v>
      </c>
      <c r="BO8" s="272">
        <f t="shared" si="1"/>
        <v>0</v>
      </c>
      <c r="BP8" s="272">
        <f t="shared" si="1"/>
        <v>0</v>
      </c>
      <c r="BQ8" s="272">
        <f t="shared" si="1"/>
        <v>0</v>
      </c>
      <c r="BR8" s="272">
        <f t="shared" si="1"/>
        <v>0</v>
      </c>
      <c r="BS8" s="272">
        <f t="shared" si="1"/>
        <v>0</v>
      </c>
      <c r="BT8" s="272">
        <f t="shared" si="1"/>
        <v>0</v>
      </c>
      <c r="BU8" s="272">
        <f t="shared" si="1"/>
        <v>0</v>
      </c>
      <c r="BV8" s="272">
        <f t="shared" si="1"/>
        <v>0</v>
      </c>
      <c r="BW8" s="272">
        <f t="shared" si="1"/>
        <v>0</v>
      </c>
      <c r="BX8" s="272">
        <f t="shared" si="1"/>
        <v>0</v>
      </c>
      <c r="BY8" s="272">
        <f t="shared" si="1"/>
        <v>0</v>
      </c>
      <c r="BZ8" s="272">
        <f t="shared" si="1"/>
        <v>0</v>
      </c>
      <c r="CA8" s="272">
        <f t="shared" si="1"/>
        <v>0</v>
      </c>
      <c r="CB8" s="272">
        <f t="shared" si="1"/>
        <v>0</v>
      </c>
      <c r="CC8" s="272">
        <f t="shared" si="1"/>
        <v>0</v>
      </c>
      <c r="CD8" s="272">
        <f t="shared" si="1"/>
        <v>0</v>
      </c>
      <c r="CE8" s="272">
        <f t="shared" si="1"/>
        <v>0</v>
      </c>
      <c r="CF8" s="272">
        <f t="shared" si="1"/>
        <v>0</v>
      </c>
      <c r="CG8" s="272">
        <f t="shared" si="1"/>
        <v>0</v>
      </c>
      <c r="CH8" s="272">
        <f t="shared" si="1"/>
        <v>0</v>
      </c>
      <c r="CI8" s="272">
        <f t="shared" si="1"/>
        <v>0</v>
      </c>
      <c r="CJ8" s="272">
        <f t="shared" si="1"/>
        <v>0</v>
      </c>
      <c r="CK8" s="272">
        <f t="shared" si="1"/>
        <v>0</v>
      </c>
      <c r="CL8" s="272">
        <f t="shared" ref="CL8:DC8" si="2">(CL6*CL7)/1000</f>
        <v>0</v>
      </c>
      <c r="CM8" s="272">
        <f t="shared" si="2"/>
        <v>0</v>
      </c>
      <c r="CN8" s="272">
        <f t="shared" si="2"/>
        <v>0</v>
      </c>
      <c r="CO8" s="272">
        <f t="shared" si="2"/>
        <v>0</v>
      </c>
      <c r="CP8" s="272">
        <f t="shared" si="2"/>
        <v>0</v>
      </c>
      <c r="CQ8" s="272">
        <f t="shared" si="2"/>
        <v>0</v>
      </c>
      <c r="CR8" s="272">
        <f t="shared" si="2"/>
        <v>0</v>
      </c>
      <c r="CS8" s="272">
        <f t="shared" si="2"/>
        <v>0</v>
      </c>
      <c r="CT8" s="272">
        <f t="shared" si="2"/>
        <v>0</v>
      </c>
      <c r="CU8" s="272">
        <f t="shared" si="2"/>
        <v>0</v>
      </c>
      <c r="CV8" s="272">
        <f t="shared" si="2"/>
        <v>0</v>
      </c>
      <c r="CW8" s="272">
        <f t="shared" si="2"/>
        <v>0</v>
      </c>
      <c r="CX8" s="272">
        <f t="shared" si="2"/>
        <v>0</v>
      </c>
      <c r="CY8" s="272">
        <f t="shared" si="2"/>
        <v>0</v>
      </c>
      <c r="CZ8" s="272">
        <f t="shared" si="2"/>
        <v>0</v>
      </c>
      <c r="DA8" s="272">
        <f t="shared" si="2"/>
        <v>0</v>
      </c>
      <c r="DB8" s="272">
        <f t="shared" si="2"/>
        <v>0</v>
      </c>
      <c r="DC8" s="272">
        <f t="shared" si="2"/>
        <v>0</v>
      </c>
    </row>
    <row r="9" spans="1:107" ht="15" customHeight="1" x14ac:dyDescent="0.35">
      <c r="B9" s="885">
        <v>6</v>
      </c>
      <c r="C9" s="261" t="s">
        <v>731</v>
      </c>
      <c r="D9" s="261"/>
      <c r="E9" s="267"/>
      <c r="F9" s="268" t="s">
        <v>1157</v>
      </c>
      <c r="G9" s="273" t="str">
        <f>IF(COUNTA(H9:DC9)=0,"",IF(OR(LARGE(H9:DC9,1)&gt;1,SMALL(H9:DC9,1)&lt;0),"ERRO",""))</f>
        <v/>
      </c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5" customHeight="1" x14ac:dyDescent="0.35">
      <c r="B10" s="887"/>
      <c r="C10" s="261" t="s">
        <v>644</v>
      </c>
      <c r="D10" s="261"/>
      <c r="E10" s="267" t="s">
        <v>5</v>
      </c>
      <c r="F10" s="268" t="s">
        <v>1004</v>
      </c>
      <c r="G10" s="280">
        <f>SUM(H10:DC10)</f>
        <v>0</v>
      </c>
      <c r="H10" s="272">
        <f>H8*H9</f>
        <v>0</v>
      </c>
      <c r="I10" s="272">
        <f t="shared" ref="I10:Y10" si="3">I8*I9</f>
        <v>0</v>
      </c>
      <c r="J10" s="272">
        <f t="shared" si="3"/>
        <v>0</v>
      </c>
      <c r="K10" s="272">
        <f t="shared" si="3"/>
        <v>0</v>
      </c>
      <c r="L10" s="272">
        <f t="shared" si="3"/>
        <v>0</v>
      </c>
      <c r="M10" s="272">
        <f t="shared" si="3"/>
        <v>0</v>
      </c>
      <c r="N10" s="272">
        <f t="shared" si="3"/>
        <v>0</v>
      </c>
      <c r="O10" s="272">
        <f t="shared" si="3"/>
        <v>0</v>
      </c>
      <c r="P10" s="272">
        <f t="shared" si="3"/>
        <v>0</v>
      </c>
      <c r="Q10" s="272">
        <f t="shared" si="3"/>
        <v>0</v>
      </c>
      <c r="R10" s="272">
        <f t="shared" si="3"/>
        <v>0</v>
      </c>
      <c r="S10" s="272">
        <f t="shared" si="3"/>
        <v>0</v>
      </c>
      <c r="T10" s="272">
        <f t="shared" si="3"/>
        <v>0</v>
      </c>
      <c r="U10" s="272">
        <f t="shared" si="3"/>
        <v>0</v>
      </c>
      <c r="V10" s="272">
        <f t="shared" si="3"/>
        <v>0</v>
      </c>
      <c r="W10" s="272">
        <f t="shared" si="3"/>
        <v>0</v>
      </c>
      <c r="X10" s="272">
        <f t="shared" si="3"/>
        <v>0</v>
      </c>
      <c r="Y10" s="272">
        <f t="shared" si="3"/>
        <v>0</v>
      </c>
      <c r="Z10" s="272">
        <f t="shared" ref="Z10:CK10" si="4">Z8*Z9</f>
        <v>0</v>
      </c>
      <c r="AA10" s="272">
        <f t="shared" si="4"/>
        <v>0</v>
      </c>
      <c r="AB10" s="272">
        <f t="shared" si="4"/>
        <v>0</v>
      </c>
      <c r="AC10" s="272">
        <f t="shared" si="4"/>
        <v>0</v>
      </c>
      <c r="AD10" s="272">
        <f t="shared" si="4"/>
        <v>0</v>
      </c>
      <c r="AE10" s="272">
        <f t="shared" si="4"/>
        <v>0</v>
      </c>
      <c r="AF10" s="272">
        <f t="shared" si="4"/>
        <v>0</v>
      </c>
      <c r="AG10" s="272">
        <f t="shared" si="4"/>
        <v>0</v>
      </c>
      <c r="AH10" s="272">
        <f t="shared" si="4"/>
        <v>0</v>
      </c>
      <c r="AI10" s="272">
        <f t="shared" si="4"/>
        <v>0</v>
      </c>
      <c r="AJ10" s="272">
        <f t="shared" si="4"/>
        <v>0</v>
      </c>
      <c r="AK10" s="272">
        <f t="shared" si="4"/>
        <v>0</v>
      </c>
      <c r="AL10" s="272">
        <f t="shared" si="4"/>
        <v>0</v>
      </c>
      <c r="AM10" s="272">
        <f t="shared" si="4"/>
        <v>0</v>
      </c>
      <c r="AN10" s="272">
        <f t="shared" si="4"/>
        <v>0</v>
      </c>
      <c r="AO10" s="272">
        <f t="shared" si="4"/>
        <v>0</v>
      </c>
      <c r="AP10" s="272">
        <f t="shared" si="4"/>
        <v>0</v>
      </c>
      <c r="AQ10" s="272">
        <f t="shared" si="4"/>
        <v>0</v>
      </c>
      <c r="AR10" s="272">
        <f t="shared" si="4"/>
        <v>0</v>
      </c>
      <c r="AS10" s="272">
        <f t="shared" si="4"/>
        <v>0</v>
      </c>
      <c r="AT10" s="272">
        <f t="shared" si="4"/>
        <v>0</v>
      </c>
      <c r="AU10" s="272">
        <f t="shared" si="4"/>
        <v>0</v>
      </c>
      <c r="AV10" s="272">
        <f t="shared" si="4"/>
        <v>0</v>
      </c>
      <c r="AW10" s="272">
        <f t="shared" si="4"/>
        <v>0</v>
      </c>
      <c r="AX10" s="272">
        <f t="shared" si="4"/>
        <v>0</v>
      </c>
      <c r="AY10" s="272">
        <f t="shared" si="4"/>
        <v>0</v>
      </c>
      <c r="AZ10" s="272">
        <f t="shared" si="4"/>
        <v>0</v>
      </c>
      <c r="BA10" s="272">
        <f t="shared" si="4"/>
        <v>0</v>
      </c>
      <c r="BB10" s="272">
        <f t="shared" si="4"/>
        <v>0</v>
      </c>
      <c r="BC10" s="272">
        <f t="shared" si="4"/>
        <v>0</v>
      </c>
      <c r="BD10" s="272">
        <f t="shared" si="4"/>
        <v>0</v>
      </c>
      <c r="BE10" s="272">
        <f t="shared" si="4"/>
        <v>0</v>
      </c>
      <c r="BF10" s="272">
        <f t="shared" si="4"/>
        <v>0</v>
      </c>
      <c r="BG10" s="272">
        <f t="shared" si="4"/>
        <v>0</v>
      </c>
      <c r="BH10" s="272">
        <f t="shared" si="4"/>
        <v>0</v>
      </c>
      <c r="BI10" s="272">
        <f t="shared" si="4"/>
        <v>0</v>
      </c>
      <c r="BJ10" s="272">
        <f t="shared" si="4"/>
        <v>0</v>
      </c>
      <c r="BK10" s="272">
        <f t="shared" si="4"/>
        <v>0</v>
      </c>
      <c r="BL10" s="272">
        <f t="shared" si="4"/>
        <v>0</v>
      </c>
      <c r="BM10" s="272">
        <f t="shared" si="4"/>
        <v>0</v>
      </c>
      <c r="BN10" s="272">
        <f t="shared" si="4"/>
        <v>0</v>
      </c>
      <c r="BO10" s="272">
        <f t="shared" si="4"/>
        <v>0</v>
      </c>
      <c r="BP10" s="272">
        <f t="shared" si="4"/>
        <v>0</v>
      </c>
      <c r="BQ10" s="272">
        <f t="shared" si="4"/>
        <v>0</v>
      </c>
      <c r="BR10" s="272">
        <f t="shared" si="4"/>
        <v>0</v>
      </c>
      <c r="BS10" s="272">
        <f t="shared" si="4"/>
        <v>0</v>
      </c>
      <c r="BT10" s="272">
        <f t="shared" si="4"/>
        <v>0</v>
      </c>
      <c r="BU10" s="272">
        <f t="shared" si="4"/>
        <v>0</v>
      </c>
      <c r="BV10" s="272">
        <f t="shared" si="4"/>
        <v>0</v>
      </c>
      <c r="BW10" s="272">
        <f t="shared" si="4"/>
        <v>0</v>
      </c>
      <c r="BX10" s="272">
        <f t="shared" si="4"/>
        <v>0</v>
      </c>
      <c r="BY10" s="272">
        <f t="shared" si="4"/>
        <v>0</v>
      </c>
      <c r="BZ10" s="272">
        <f t="shared" si="4"/>
        <v>0</v>
      </c>
      <c r="CA10" s="272">
        <f t="shared" si="4"/>
        <v>0</v>
      </c>
      <c r="CB10" s="272">
        <f t="shared" si="4"/>
        <v>0</v>
      </c>
      <c r="CC10" s="272">
        <f t="shared" si="4"/>
        <v>0</v>
      </c>
      <c r="CD10" s="272">
        <f t="shared" si="4"/>
        <v>0</v>
      </c>
      <c r="CE10" s="272">
        <f t="shared" si="4"/>
        <v>0</v>
      </c>
      <c r="CF10" s="272">
        <f t="shared" si="4"/>
        <v>0</v>
      </c>
      <c r="CG10" s="272">
        <f t="shared" si="4"/>
        <v>0</v>
      </c>
      <c r="CH10" s="272">
        <f t="shared" si="4"/>
        <v>0</v>
      </c>
      <c r="CI10" s="272">
        <f t="shared" si="4"/>
        <v>0</v>
      </c>
      <c r="CJ10" s="272">
        <f t="shared" si="4"/>
        <v>0</v>
      </c>
      <c r="CK10" s="272">
        <f t="shared" si="4"/>
        <v>0</v>
      </c>
      <c r="CL10" s="272">
        <f t="shared" ref="CL10:DC10" si="5">CL8*CL9</f>
        <v>0</v>
      </c>
      <c r="CM10" s="272">
        <f t="shared" si="5"/>
        <v>0</v>
      </c>
      <c r="CN10" s="272">
        <f t="shared" si="5"/>
        <v>0</v>
      </c>
      <c r="CO10" s="272">
        <f t="shared" si="5"/>
        <v>0</v>
      </c>
      <c r="CP10" s="272">
        <f t="shared" si="5"/>
        <v>0</v>
      </c>
      <c r="CQ10" s="272">
        <f t="shared" si="5"/>
        <v>0</v>
      </c>
      <c r="CR10" s="272">
        <f t="shared" si="5"/>
        <v>0</v>
      </c>
      <c r="CS10" s="272">
        <f t="shared" si="5"/>
        <v>0</v>
      </c>
      <c r="CT10" s="272">
        <f t="shared" si="5"/>
        <v>0</v>
      </c>
      <c r="CU10" s="272">
        <f t="shared" si="5"/>
        <v>0</v>
      </c>
      <c r="CV10" s="272">
        <f t="shared" si="5"/>
        <v>0</v>
      </c>
      <c r="CW10" s="272">
        <f t="shared" si="5"/>
        <v>0</v>
      </c>
      <c r="CX10" s="272">
        <f t="shared" si="5"/>
        <v>0</v>
      </c>
      <c r="CY10" s="272">
        <f t="shared" si="5"/>
        <v>0</v>
      </c>
      <c r="CZ10" s="272">
        <f t="shared" si="5"/>
        <v>0</v>
      </c>
      <c r="DA10" s="272">
        <f t="shared" si="5"/>
        <v>0</v>
      </c>
      <c r="DB10" s="272">
        <f t="shared" si="5"/>
        <v>0</v>
      </c>
      <c r="DC10" s="272">
        <f t="shared" si="5"/>
        <v>0</v>
      </c>
    </row>
    <row r="11" spans="1:107" ht="15" customHeight="1" x14ac:dyDescent="0.35">
      <c r="B11" s="885">
        <v>7</v>
      </c>
      <c r="C11" s="261" t="s">
        <v>66</v>
      </c>
      <c r="D11" s="261"/>
      <c r="E11" s="267" t="s">
        <v>68</v>
      </c>
      <c r="F11" s="268"/>
      <c r="G11" s="273" t="str">
        <f>IF(COUNTA(H11:DC11)=0,"",IF(OR(LARGE(H11:DC11,1)&gt;24,SMALL(H11:DC11,1)&lt;0),"ERRO",""))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spans="1:107" ht="15" customHeight="1" x14ac:dyDescent="0.35">
      <c r="B12" s="886"/>
      <c r="C12" s="275" t="s">
        <v>67</v>
      </c>
      <c r="D12" s="275"/>
      <c r="E12" s="276" t="s">
        <v>69</v>
      </c>
      <c r="F12" s="268"/>
      <c r="G12" s="273" t="str">
        <f>IF(COUNTA(H12:DC12)=0,"",IF(OR(LARGE(H12:DC12,1)&gt;365,SMALL(H12:DC12,1)&lt;0),"ERRO",""))</f>
        <v/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</row>
    <row r="13" spans="1:107" ht="15" customHeight="1" x14ac:dyDescent="0.35">
      <c r="B13" s="887"/>
      <c r="C13" s="261" t="s">
        <v>56</v>
      </c>
      <c r="D13" s="261"/>
      <c r="E13" s="267" t="s">
        <v>58</v>
      </c>
      <c r="F13" s="268" t="s">
        <v>873</v>
      </c>
      <c r="G13" s="273" t="str">
        <f>IF(COUNTA(H13:DC13)=0,"",IF(OR(LARGE(H13:DC13,1)&gt;8760,SMALL(H13:DC13,1)&lt;0),"ERRO",""))</f>
        <v/>
      </c>
      <c r="H13" s="278">
        <f>H11*H12</f>
        <v>0</v>
      </c>
      <c r="I13" s="278">
        <f t="shared" ref="I13:Y13" si="6">I11*I12</f>
        <v>0</v>
      </c>
      <c r="J13" s="278">
        <f t="shared" si="6"/>
        <v>0</v>
      </c>
      <c r="K13" s="278">
        <f t="shared" si="6"/>
        <v>0</v>
      </c>
      <c r="L13" s="278">
        <f t="shared" si="6"/>
        <v>0</v>
      </c>
      <c r="M13" s="278">
        <f t="shared" si="6"/>
        <v>0</v>
      </c>
      <c r="N13" s="278">
        <f t="shared" si="6"/>
        <v>0</v>
      </c>
      <c r="O13" s="278">
        <f t="shared" si="6"/>
        <v>0</v>
      </c>
      <c r="P13" s="278">
        <f t="shared" si="6"/>
        <v>0</v>
      </c>
      <c r="Q13" s="278">
        <f t="shared" si="6"/>
        <v>0</v>
      </c>
      <c r="R13" s="278">
        <f t="shared" si="6"/>
        <v>0</v>
      </c>
      <c r="S13" s="278">
        <f t="shared" si="6"/>
        <v>0</v>
      </c>
      <c r="T13" s="278">
        <f t="shared" si="6"/>
        <v>0</v>
      </c>
      <c r="U13" s="278">
        <f t="shared" si="6"/>
        <v>0</v>
      </c>
      <c r="V13" s="278">
        <f t="shared" si="6"/>
        <v>0</v>
      </c>
      <c r="W13" s="278">
        <f t="shared" si="6"/>
        <v>0</v>
      </c>
      <c r="X13" s="278">
        <f t="shared" si="6"/>
        <v>0</v>
      </c>
      <c r="Y13" s="278">
        <f t="shared" si="6"/>
        <v>0</v>
      </c>
      <c r="Z13" s="278">
        <f t="shared" ref="Z13:CK13" si="7">Z11*Z12</f>
        <v>0</v>
      </c>
      <c r="AA13" s="278">
        <f t="shared" si="7"/>
        <v>0</v>
      </c>
      <c r="AB13" s="278">
        <f t="shared" si="7"/>
        <v>0</v>
      </c>
      <c r="AC13" s="278">
        <f t="shared" si="7"/>
        <v>0</v>
      </c>
      <c r="AD13" s="278">
        <f t="shared" si="7"/>
        <v>0</v>
      </c>
      <c r="AE13" s="278">
        <f t="shared" si="7"/>
        <v>0</v>
      </c>
      <c r="AF13" s="278">
        <f t="shared" si="7"/>
        <v>0</v>
      </c>
      <c r="AG13" s="278">
        <f t="shared" si="7"/>
        <v>0</v>
      </c>
      <c r="AH13" s="278">
        <f t="shared" si="7"/>
        <v>0</v>
      </c>
      <c r="AI13" s="278">
        <f t="shared" si="7"/>
        <v>0</v>
      </c>
      <c r="AJ13" s="278">
        <f t="shared" si="7"/>
        <v>0</v>
      </c>
      <c r="AK13" s="278">
        <f t="shared" si="7"/>
        <v>0</v>
      </c>
      <c r="AL13" s="278">
        <f t="shared" si="7"/>
        <v>0</v>
      </c>
      <c r="AM13" s="278">
        <f t="shared" si="7"/>
        <v>0</v>
      </c>
      <c r="AN13" s="278">
        <f t="shared" si="7"/>
        <v>0</v>
      </c>
      <c r="AO13" s="278">
        <f t="shared" si="7"/>
        <v>0</v>
      </c>
      <c r="AP13" s="278">
        <f t="shared" si="7"/>
        <v>0</v>
      </c>
      <c r="AQ13" s="278">
        <f t="shared" si="7"/>
        <v>0</v>
      </c>
      <c r="AR13" s="278">
        <f t="shared" si="7"/>
        <v>0</v>
      </c>
      <c r="AS13" s="278">
        <f t="shared" si="7"/>
        <v>0</v>
      </c>
      <c r="AT13" s="278">
        <f t="shared" si="7"/>
        <v>0</v>
      </c>
      <c r="AU13" s="278">
        <f t="shared" si="7"/>
        <v>0</v>
      </c>
      <c r="AV13" s="278">
        <f t="shared" si="7"/>
        <v>0</v>
      </c>
      <c r="AW13" s="278">
        <f t="shared" si="7"/>
        <v>0</v>
      </c>
      <c r="AX13" s="278">
        <f t="shared" si="7"/>
        <v>0</v>
      </c>
      <c r="AY13" s="278">
        <f t="shared" si="7"/>
        <v>0</v>
      </c>
      <c r="AZ13" s="278">
        <f t="shared" si="7"/>
        <v>0</v>
      </c>
      <c r="BA13" s="278">
        <f t="shared" si="7"/>
        <v>0</v>
      </c>
      <c r="BB13" s="278">
        <f t="shared" si="7"/>
        <v>0</v>
      </c>
      <c r="BC13" s="278">
        <f t="shared" si="7"/>
        <v>0</v>
      </c>
      <c r="BD13" s="278">
        <f t="shared" si="7"/>
        <v>0</v>
      </c>
      <c r="BE13" s="278">
        <f t="shared" si="7"/>
        <v>0</v>
      </c>
      <c r="BF13" s="278">
        <f t="shared" si="7"/>
        <v>0</v>
      </c>
      <c r="BG13" s="278">
        <f t="shared" si="7"/>
        <v>0</v>
      </c>
      <c r="BH13" s="278">
        <f t="shared" si="7"/>
        <v>0</v>
      </c>
      <c r="BI13" s="278">
        <f t="shared" si="7"/>
        <v>0</v>
      </c>
      <c r="BJ13" s="278">
        <f t="shared" si="7"/>
        <v>0</v>
      </c>
      <c r="BK13" s="278">
        <f t="shared" si="7"/>
        <v>0</v>
      </c>
      <c r="BL13" s="278">
        <f t="shared" si="7"/>
        <v>0</v>
      </c>
      <c r="BM13" s="278">
        <f t="shared" si="7"/>
        <v>0</v>
      </c>
      <c r="BN13" s="278">
        <f t="shared" si="7"/>
        <v>0</v>
      </c>
      <c r="BO13" s="278">
        <f t="shared" si="7"/>
        <v>0</v>
      </c>
      <c r="BP13" s="278">
        <f t="shared" si="7"/>
        <v>0</v>
      </c>
      <c r="BQ13" s="278">
        <f t="shared" si="7"/>
        <v>0</v>
      </c>
      <c r="BR13" s="278">
        <f t="shared" si="7"/>
        <v>0</v>
      </c>
      <c r="BS13" s="278">
        <f t="shared" si="7"/>
        <v>0</v>
      </c>
      <c r="BT13" s="278">
        <f t="shared" si="7"/>
        <v>0</v>
      </c>
      <c r="BU13" s="278">
        <f t="shared" si="7"/>
        <v>0</v>
      </c>
      <c r="BV13" s="278">
        <f t="shared" si="7"/>
        <v>0</v>
      </c>
      <c r="BW13" s="278">
        <f t="shared" si="7"/>
        <v>0</v>
      </c>
      <c r="BX13" s="278">
        <f t="shared" si="7"/>
        <v>0</v>
      </c>
      <c r="BY13" s="278">
        <f t="shared" si="7"/>
        <v>0</v>
      </c>
      <c r="BZ13" s="278">
        <f t="shared" si="7"/>
        <v>0</v>
      </c>
      <c r="CA13" s="278">
        <f t="shared" si="7"/>
        <v>0</v>
      </c>
      <c r="CB13" s="278">
        <f t="shared" si="7"/>
        <v>0</v>
      </c>
      <c r="CC13" s="278">
        <f t="shared" si="7"/>
        <v>0</v>
      </c>
      <c r="CD13" s="278">
        <f t="shared" si="7"/>
        <v>0</v>
      </c>
      <c r="CE13" s="278">
        <f t="shared" si="7"/>
        <v>0</v>
      </c>
      <c r="CF13" s="278">
        <f t="shared" si="7"/>
        <v>0</v>
      </c>
      <c r="CG13" s="278">
        <f t="shared" si="7"/>
        <v>0</v>
      </c>
      <c r="CH13" s="278">
        <f t="shared" si="7"/>
        <v>0</v>
      </c>
      <c r="CI13" s="278">
        <f t="shared" si="7"/>
        <v>0</v>
      </c>
      <c r="CJ13" s="278">
        <f t="shared" si="7"/>
        <v>0</v>
      </c>
      <c r="CK13" s="278">
        <f t="shared" si="7"/>
        <v>0</v>
      </c>
      <c r="CL13" s="278">
        <f t="shared" ref="CL13:DC13" si="8">CL11*CL12</f>
        <v>0</v>
      </c>
      <c r="CM13" s="278">
        <f t="shared" si="8"/>
        <v>0</v>
      </c>
      <c r="CN13" s="278">
        <f t="shared" si="8"/>
        <v>0</v>
      </c>
      <c r="CO13" s="278">
        <f t="shared" si="8"/>
        <v>0</v>
      </c>
      <c r="CP13" s="278">
        <f t="shared" si="8"/>
        <v>0</v>
      </c>
      <c r="CQ13" s="278">
        <f t="shared" si="8"/>
        <v>0</v>
      </c>
      <c r="CR13" s="278">
        <f t="shared" si="8"/>
        <v>0</v>
      </c>
      <c r="CS13" s="278">
        <f t="shared" si="8"/>
        <v>0</v>
      </c>
      <c r="CT13" s="278">
        <f t="shared" si="8"/>
        <v>0</v>
      </c>
      <c r="CU13" s="278">
        <f t="shared" si="8"/>
        <v>0</v>
      </c>
      <c r="CV13" s="278">
        <f t="shared" si="8"/>
        <v>0</v>
      </c>
      <c r="CW13" s="278">
        <f t="shared" si="8"/>
        <v>0</v>
      </c>
      <c r="CX13" s="278">
        <f t="shared" si="8"/>
        <v>0</v>
      </c>
      <c r="CY13" s="278">
        <f t="shared" si="8"/>
        <v>0</v>
      </c>
      <c r="CZ13" s="278">
        <f t="shared" si="8"/>
        <v>0</v>
      </c>
      <c r="DA13" s="278">
        <f t="shared" si="8"/>
        <v>0</v>
      </c>
      <c r="DB13" s="278">
        <f t="shared" si="8"/>
        <v>0</v>
      </c>
      <c r="DC13" s="278">
        <f t="shared" si="8"/>
        <v>0</v>
      </c>
    </row>
    <row r="14" spans="1:107" ht="15" customHeight="1" x14ac:dyDescent="0.35">
      <c r="B14" s="885">
        <v>8</v>
      </c>
      <c r="C14" s="261" t="s">
        <v>1133</v>
      </c>
      <c r="D14" s="261"/>
      <c r="E14" s="267" t="s">
        <v>68</v>
      </c>
      <c r="F14" s="268" t="s">
        <v>1220</v>
      </c>
      <c r="G14" s="273" t="str">
        <f>IF(COUNTA(H14:DC14)=0,"",IF(OR(LARGE(H14:DC14,1)&gt;3,SMALL(H14:DC14,1)&lt;0),"ERRO",""))</f>
        <v/>
      </c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</row>
    <row r="15" spans="1:107" ht="15" customHeight="1" x14ac:dyDescent="0.35">
      <c r="B15" s="886"/>
      <c r="C15" s="261" t="s">
        <v>1134</v>
      </c>
      <c r="D15" s="261"/>
      <c r="E15" s="262" t="s">
        <v>1131</v>
      </c>
      <c r="F15" s="268" t="s">
        <v>1221</v>
      </c>
      <c r="G15" s="273" t="str">
        <f>IF(COUNTA(H15:DC15)=0,"",IF(OR(LARGE(H15:DC15,1)&gt;22,SMALL(H15:DC15,1)&lt;0),"ERRO",""))</f>
        <v/>
      </c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</row>
    <row r="16" spans="1:107" ht="15" customHeight="1" x14ac:dyDescent="0.35">
      <c r="B16" s="886"/>
      <c r="C16" s="261" t="s">
        <v>1135</v>
      </c>
      <c r="D16" s="261"/>
      <c r="E16" s="262" t="s">
        <v>1132</v>
      </c>
      <c r="F16" s="268" t="s">
        <v>1222</v>
      </c>
      <c r="G16" s="273" t="str">
        <f>IF(COUNTA(H16:DC16)=0,"",IF(OR(LARGE(H16:DC16,1)&gt;12,SMALL(H16:DC16,1)&lt;0),"ERRO",""))</f>
        <v/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</row>
    <row r="17" spans="2:107" ht="15" customHeight="1" x14ac:dyDescent="0.35">
      <c r="B17" s="886"/>
      <c r="C17" s="261" t="s">
        <v>643</v>
      </c>
      <c r="D17" s="261"/>
      <c r="E17" s="267" t="s">
        <v>5</v>
      </c>
      <c r="F17" s="268" t="s">
        <v>1060</v>
      </c>
      <c r="G17" s="280">
        <f>SUM(H17:DC17)</f>
        <v>0</v>
      </c>
      <c r="H17" s="272">
        <f>H10*((H14*H15*H16)/792)</f>
        <v>0</v>
      </c>
      <c r="I17" s="272">
        <f t="shared" ref="I17:Y17" si="9">I10*((I14*I15*I16)/792)</f>
        <v>0</v>
      </c>
      <c r="J17" s="272">
        <f t="shared" si="9"/>
        <v>0</v>
      </c>
      <c r="K17" s="272">
        <f t="shared" si="9"/>
        <v>0</v>
      </c>
      <c r="L17" s="272">
        <f t="shared" si="9"/>
        <v>0</v>
      </c>
      <c r="M17" s="272">
        <f t="shared" si="9"/>
        <v>0</v>
      </c>
      <c r="N17" s="272">
        <f t="shared" si="9"/>
        <v>0</v>
      </c>
      <c r="O17" s="272">
        <f t="shared" si="9"/>
        <v>0</v>
      </c>
      <c r="P17" s="272">
        <f t="shared" si="9"/>
        <v>0</v>
      </c>
      <c r="Q17" s="272">
        <f t="shared" si="9"/>
        <v>0</v>
      </c>
      <c r="R17" s="272">
        <f t="shared" si="9"/>
        <v>0</v>
      </c>
      <c r="S17" s="272">
        <f t="shared" si="9"/>
        <v>0</v>
      </c>
      <c r="T17" s="272">
        <f t="shared" si="9"/>
        <v>0</v>
      </c>
      <c r="U17" s="272">
        <f t="shared" si="9"/>
        <v>0</v>
      </c>
      <c r="V17" s="272">
        <f t="shared" si="9"/>
        <v>0</v>
      </c>
      <c r="W17" s="272">
        <f t="shared" si="9"/>
        <v>0</v>
      </c>
      <c r="X17" s="272">
        <f t="shared" si="9"/>
        <v>0</v>
      </c>
      <c r="Y17" s="272">
        <f t="shared" si="9"/>
        <v>0</v>
      </c>
      <c r="Z17" s="272">
        <f t="shared" ref="Z17:CK17" si="10">Z10*((Z14*Z15*Z16)/792)</f>
        <v>0</v>
      </c>
      <c r="AA17" s="272">
        <f t="shared" si="10"/>
        <v>0</v>
      </c>
      <c r="AB17" s="272">
        <f t="shared" si="10"/>
        <v>0</v>
      </c>
      <c r="AC17" s="272">
        <f t="shared" si="10"/>
        <v>0</v>
      </c>
      <c r="AD17" s="272">
        <f t="shared" si="10"/>
        <v>0</v>
      </c>
      <c r="AE17" s="272">
        <f t="shared" si="10"/>
        <v>0</v>
      </c>
      <c r="AF17" s="272">
        <f t="shared" si="10"/>
        <v>0</v>
      </c>
      <c r="AG17" s="272">
        <f t="shared" si="10"/>
        <v>0</v>
      </c>
      <c r="AH17" s="272">
        <f t="shared" si="10"/>
        <v>0</v>
      </c>
      <c r="AI17" s="272">
        <f t="shared" si="10"/>
        <v>0</v>
      </c>
      <c r="AJ17" s="272">
        <f t="shared" si="10"/>
        <v>0</v>
      </c>
      <c r="AK17" s="272">
        <f t="shared" si="10"/>
        <v>0</v>
      </c>
      <c r="AL17" s="272">
        <f t="shared" si="10"/>
        <v>0</v>
      </c>
      <c r="AM17" s="272">
        <f t="shared" si="10"/>
        <v>0</v>
      </c>
      <c r="AN17" s="272">
        <f t="shared" si="10"/>
        <v>0</v>
      </c>
      <c r="AO17" s="272">
        <f t="shared" si="10"/>
        <v>0</v>
      </c>
      <c r="AP17" s="272">
        <f t="shared" si="10"/>
        <v>0</v>
      </c>
      <c r="AQ17" s="272">
        <f t="shared" si="10"/>
        <v>0</v>
      </c>
      <c r="AR17" s="272">
        <f t="shared" si="10"/>
        <v>0</v>
      </c>
      <c r="AS17" s="272">
        <f t="shared" si="10"/>
        <v>0</v>
      </c>
      <c r="AT17" s="272">
        <f t="shared" si="10"/>
        <v>0</v>
      </c>
      <c r="AU17" s="272">
        <f t="shared" si="10"/>
        <v>0</v>
      </c>
      <c r="AV17" s="272">
        <f t="shared" si="10"/>
        <v>0</v>
      </c>
      <c r="AW17" s="272">
        <f t="shared" si="10"/>
        <v>0</v>
      </c>
      <c r="AX17" s="272">
        <f t="shared" si="10"/>
        <v>0</v>
      </c>
      <c r="AY17" s="272">
        <f t="shared" si="10"/>
        <v>0</v>
      </c>
      <c r="AZ17" s="272">
        <f t="shared" si="10"/>
        <v>0</v>
      </c>
      <c r="BA17" s="272">
        <f t="shared" si="10"/>
        <v>0</v>
      </c>
      <c r="BB17" s="272">
        <f t="shared" si="10"/>
        <v>0</v>
      </c>
      <c r="BC17" s="272">
        <f t="shared" si="10"/>
        <v>0</v>
      </c>
      <c r="BD17" s="272">
        <f t="shared" si="10"/>
        <v>0</v>
      </c>
      <c r="BE17" s="272">
        <f t="shared" si="10"/>
        <v>0</v>
      </c>
      <c r="BF17" s="272">
        <f t="shared" si="10"/>
        <v>0</v>
      </c>
      <c r="BG17" s="272">
        <f t="shared" si="10"/>
        <v>0</v>
      </c>
      <c r="BH17" s="272">
        <f t="shared" si="10"/>
        <v>0</v>
      </c>
      <c r="BI17" s="272">
        <f t="shared" si="10"/>
        <v>0</v>
      </c>
      <c r="BJ17" s="272">
        <f t="shared" si="10"/>
        <v>0</v>
      </c>
      <c r="BK17" s="272">
        <f t="shared" si="10"/>
        <v>0</v>
      </c>
      <c r="BL17" s="272">
        <f t="shared" si="10"/>
        <v>0</v>
      </c>
      <c r="BM17" s="272">
        <f t="shared" si="10"/>
        <v>0</v>
      </c>
      <c r="BN17" s="272">
        <f t="shared" si="10"/>
        <v>0</v>
      </c>
      <c r="BO17" s="272">
        <f t="shared" si="10"/>
        <v>0</v>
      </c>
      <c r="BP17" s="272">
        <f t="shared" si="10"/>
        <v>0</v>
      </c>
      <c r="BQ17" s="272">
        <f t="shared" si="10"/>
        <v>0</v>
      </c>
      <c r="BR17" s="272">
        <f t="shared" si="10"/>
        <v>0</v>
      </c>
      <c r="BS17" s="272">
        <f t="shared" si="10"/>
        <v>0</v>
      </c>
      <c r="BT17" s="272">
        <f t="shared" si="10"/>
        <v>0</v>
      </c>
      <c r="BU17" s="272">
        <f t="shared" si="10"/>
        <v>0</v>
      </c>
      <c r="BV17" s="272">
        <f t="shared" si="10"/>
        <v>0</v>
      </c>
      <c r="BW17" s="272">
        <f t="shared" si="10"/>
        <v>0</v>
      </c>
      <c r="BX17" s="272">
        <f t="shared" si="10"/>
        <v>0</v>
      </c>
      <c r="BY17" s="272">
        <f t="shared" si="10"/>
        <v>0</v>
      </c>
      <c r="BZ17" s="272">
        <f t="shared" si="10"/>
        <v>0</v>
      </c>
      <c r="CA17" s="272">
        <f t="shared" si="10"/>
        <v>0</v>
      </c>
      <c r="CB17" s="272">
        <f t="shared" si="10"/>
        <v>0</v>
      </c>
      <c r="CC17" s="272">
        <f t="shared" si="10"/>
        <v>0</v>
      </c>
      <c r="CD17" s="272">
        <f t="shared" si="10"/>
        <v>0</v>
      </c>
      <c r="CE17" s="272">
        <f t="shared" si="10"/>
        <v>0</v>
      </c>
      <c r="CF17" s="272">
        <f t="shared" si="10"/>
        <v>0</v>
      </c>
      <c r="CG17" s="272">
        <f t="shared" si="10"/>
        <v>0</v>
      </c>
      <c r="CH17" s="272">
        <f t="shared" si="10"/>
        <v>0</v>
      </c>
      <c r="CI17" s="272">
        <f t="shared" si="10"/>
        <v>0</v>
      </c>
      <c r="CJ17" s="272">
        <f t="shared" si="10"/>
        <v>0</v>
      </c>
      <c r="CK17" s="272">
        <f t="shared" si="10"/>
        <v>0</v>
      </c>
      <c r="CL17" s="272">
        <f t="shared" ref="CL17:DC17" si="11">CL10*((CL14*CL15*CL16)/792)</f>
        <v>0</v>
      </c>
      <c r="CM17" s="272">
        <f t="shared" si="11"/>
        <v>0</v>
      </c>
      <c r="CN17" s="272">
        <f t="shared" si="11"/>
        <v>0</v>
      </c>
      <c r="CO17" s="272">
        <f t="shared" si="11"/>
        <v>0</v>
      </c>
      <c r="CP17" s="272">
        <f t="shared" si="11"/>
        <v>0</v>
      </c>
      <c r="CQ17" s="272">
        <f t="shared" si="11"/>
        <v>0</v>
      </c>
      <c r="CR17" s="272">
        <f t="shared" si="11"/>
        <v>0</v>
      </c>
      <c r="CS17" s="272">
        <f t="shared" si="11"/>
        <v>0</v>
      </c>
      <c r="CT17" s="272">
        <f t="shared" si="11"/>
        <v>0</v>
      </c>
      <c r="CU17" s="272">
        <f t="shared" si="11"/>
        <v>0</v>
      </c>
      <c r="CV17" s="272">
        <f t="shared" si="11"/>
        <v>0</v>
      </c>
      <c r="CW17" s="272">
        <f t="shared" si="11"/>
        <v>0</v>
      </c>
      <c r="CX17" s="272">
        <f t="shared" si="11"/>
        <v>0</v>
      </c>
      <c r="CY17" s="272">
        <f t="shared" si="11"/>
        <v>0</v>
      </c>
      <c r="CZ17" s="272">
        <f t="shared" si="11"/>
        <v>0</v>
      </c>
      <c r="DA17" s="272">
        <f t="shared" si="11"/>
        <v>0</v>
      </c>
      <c r="DB17" s="272">
        <f t="shared" si="11"/>
        <v>0</v>
      </c>
      <c r="DC17" s="272">
        <f t="shared" si="11"/>
        <v>0</v>
      </c>
    </row>
    <row r="18" spans="2:107" ht="15" customHeight="1" x14ac:dyDescent="0.35">
      <c r="B18" s="887"/>
      <c r="C18" s="261" t="s">
        <v>60</v>
      </c>
      <c r="D18" s="261"/>
      <c r="E18" s="261"/>
      <c r="F18" s="268" t="s">
        <v>73</v>
      </c>
      <c r="G18" s="273" t="str">
        <f>IF(COUNTA(H18:DC18)=0,"",IF(OR(LARGE(H18:DC18,1)&gt;1,SMALL(H18:DC18,1)&lt;0),"ERRO",""))</f>
        <v/>
      </c>
      <c r="H18" s="279">
        <f>IF(H10=0,0,H17/H10)</f>
        <v>0</v>
      </c>
      <c r="I18" s="279">
        <f t="shared" ref="I18:Y18" si="12">IF(I10=0,0,I17/I10)</f>
        <v>0</v>
      </c>
      <c r="J18" s="279">
        <f t="shared" si="12"/>
        <v>0</v>
      </c>
      <c r="K18" s="279">
        <f t="shared" si="12"/>
        <v>0</v>
      </c>
      <c r="L18" s="279">
        <f t="shared" si="12"/>
        <v>0</v>
      </c>
      <c r="M18" s="279">
        <f t="shared" si="12"/>
        <v>0</v>
      </c>
      <c r="N18" s="279">
        <f t="shared" si="12"/>
        <v>0</v>
      </c>
      <c r="O18" s="279">
        <f t="shared" si="12"/>
        <v>0</v>
      </c>
      <c r="P18" s="279">
        <f t="shared" si="12"/>
        <v>0</v>
      </c>
      <c r="Q18" s="279">
        <f t="shared" si="12"/>
        <v>0</v>
      </c>
      <c r="R18" s="279">
        <f t="shared" si="12"/>
        <v>0</v>
      </c>
      <c r="S18" s="279">
        <f t="shared" si="12"/>
        <v>0</v>
      </c>
      <c r="T18" s="279">
        <f t="shared" si="12"/>
        <v>0</v>
      </c>
      <c r="U18" s="279">
        <f t="shared" si="12"/>
        <v>0</v>
      </c>
      <c r="V18" s="279">
        <f t="shared" si="12"/>
        <v>0</v>
      </c>
      <c r="W18" s="279">
        <f t="shared" si="12"/>
        <v>0</v>
      </c>
      <c r="X18" s="279">
        <f t="shared" si="12"/>
        <v>0</v>
      </c>
      <c r="Y18" s="279">
        <f t="shared" si="12"/>
        <v>0</v>
      </c>
      <c r="Z18" s="279">
        <f t="shared" ref="Z18:CK18" si="13">IF(Z10=0,0,Z17/Z10)</f>
        <v>0</v>
      </c>
      <c r="AA18" s="279">
        <f t="shared" si="13"/>
        <v>0</v>
      </c>
      <c r="AB18" s="279">
        <f t="shared" si="13"/>
        <v>0</v>
      </c>
      <c r="AC18" s="279">
        <f t="shared" si="13"/>
        <v>0</v>
      </c>
      <c r="AD18" s="279">
        <f t="shared" si="13"/>
        <v>0</v>
      </c>
      <c r="AE18" s="279">
        <f t="shared" si="13"/>
        <v>0</v>
      </c>
      <c r="AF18" s="279">
        <f t="shared" si="13"/>
        <v>0</v>
      </c>
      <c r="AG18" s="279">
        <f t="shared" si="13"/>
        <v>0</v>
      </c>
      <c r="AH18" s="279">
        <f t="shared" si="13"/>
        <v>0</v>
      </c>
      <c r="AI18" s="279">
        <f t="shared" si="13"/>
        <v>0</v>
      </c>
      <c r="AJ18" s="279">
        <f t="shared" si="13"/>
        <v>0</v>
      </c>
      <c r="AK18" s="279">
        <f t="shared" si="13"/>
        <v>0</v>
      </c>
      <c r="AL18" s="279">
        <f t="shared" si="13"/>
        <v>0</v>
      </c>
      <c r="AM18" s="279">
        <f t="shared" si="13"/>
        <v>0</v>
      </c>
      <c r="AN18" s="279">
        <f t="shared" si="13"/>
        <v>0</v>
      </c>
      <c r="AO18" s="279">
        <f t="shared" si="13"/>
        <v>0</v>
      </c>
      <c r="AP18" s="279">
        <f t="shared" si="13"/>
        <v>0</v>
      </c>
      <c r="AQ18" s="279">
        <f t="shared" si="13"/>
        <v>0</v>
      </c>
      <c r="AR18" s="279">
        <f t="shared" si="13"/>
        <v>0</v>
      </c>
      <c r="AS18" s="279">
        <f t="shared" si="13"/>
        <v>0</v>
      </c>
      <c r="AT18" s="279">
        <f t="shared" si="13"/>
        <v>0</v>
      </c>
      <c r="AU18" s="279">
        <f t="shared" si="13"/>
        <v>0</v>
      </c>
      <c r="AV18" s="279">
        <f t="shared" si="13"/>
        <v>0</v>
      </c>
      <c r="AW18" s="279">
        <f t="shared" si="13"/>
        <v>0</v>
      </c>
      <c r="AX18" s="279">
        <f t="shared" si="13"/>
        <v>0</v>
      </c>
      <c r="AY18" s="279">
        <f t="shared" si="13"/>
        <v>0</v>
      </c>
      <c r="AZ18" s="279">
        <f t="shared" si="13"/>
        <v>0</v>
      </c>
      <c r="BA18" s="279">
        <f t="shared" si="13"/>
        <v>0</v>
      </c>
      <c r="BB18" s="279">
        <f t="shared" si="13"/>
        <v>0</v>
      </c>
      <c r="BC18" s="279">
        <f t="shared" si="13"/>
        <v>0</v>
      </c>
      <c r="BD18" s="279">
        <f t="shared" si="13"/>
        <v>0</v>
      </c>
      <c r="BE18" s="279">
        <f t="shared" si="13"/>
        <v>0</v>
      </c>
      <c r="BF18" s="279">
        <f t="shared" si="13"/>
        <v>0</v>
      </c>
      <c r="BG18" s="279">
        <f t="shared" si="13"/>
        <v>0</v>
      </c>
      <c r="BH18" s="279">
        <f t="shared" si="13"/>
        <v>0</v>
      </c>
      <c r="BI18" s="279">
        <f t="shared" si="13"/>
        <v>0</v>
      </c>
      <c r="BJ18" s="279">
        <f t="shared" si="13"/>
        <v>0</v>
      </c>
      <c r="BK18" s="279">
        <f t="shared" si="13"/>
        <v>0</v>
      </c>
      <c r="BL18" s="279">
        <f t="shared" si="13"/>
        <v>0</v>
      </c>
      <c r="BM18" s="279">
        <f t="shared" si="13"/>
        <v>0</v>
      </c>
      <c r="BN18" s="279">
        <f t="shared" si="13"/>
        <v>0</v>
      </c>
      <c r="BO18" s="279">
        <f t="shared" si="13"/>
        <v>0</v>
      </c>
      <c r="BP18" s="279">
        <f t="shared" si="13"/>
        <v>0</v>
      </c>
      <c r="BQ18" s="279">
        <f t="shared" si="13"/>
        <v>0</v>
      </c>
      <c r="BR18" s="279">
        <f t="shared" si="13"/>
        <v>0</v>
      </c>
      <c r="BS18" s="279">
        <f t="shared" si="13"/>
        <v>0</v>
      </c>
      <c r="BT18" s="279">
        <f t="shared" si="13"/>
        <v>0</v>
      </c>
      <c r="BU18" s="279">
        <f t="shared" si="13"/>
        <v>0</v>
      </c>
      <c r="BV18" s="279">
        <f t="shared" si="13"/>
        <v>0</v>
      </c>
      <c r="BW18" s="279">
        <f t="shared" si="13"/>
        <v>0</v>
      </c>
      <c r="BX18" s="279">
        <f t="shared" si="13"/>
        <v>0</v>
      </c>
      <c r="BY18" s="279">
        <f t="shared" si="13"/>
        <v>0</v>
      </c>
      <c r="BZ18" s="279">
        <f t="shared" si="13"/>
        <v>0</v>
      </c>
      <c r="CA18" s="279">
        <f t="shared" si="13"/>
        <v>0</v>
      </c>
      <c r="CB18" s="279">
        <f t="shared" si="13"/>
        <v>0</v>
      </c>
      <c r="CC18" s="279">
        <f t="shared" si="13"/>
        <v>0</v>
      </c>
      <c r="CD18" s="279">
        <f t="shared" si="13"/>
        <v>0</v>
      </c>
      <c r="CE18" s="279">
        <f t="shared" si="13"/>
        <v>0</v>
      </c>
      <c r="CF18" s="279">
        <f t="shared" si="13"/>
        <v>0</v>
      </c>
      <c r="CG18" s="279">
        <f t="shared" si="13"/>
        <v>0</v>
      </c>
      <c r="CH18" s="279">
        <f t="shared" si="13"/>
        <v>0</v>
      </c>
      <c r="CI18" s="279">
        <f t="shared" si="13"/>
        <v>0</v>
      </c>
      <c r="CJ18" s="279">
        <f t="shared" si="13"/>
        <v>0</v>
      </c>
      <c r="CK18" s="279">
        <f t="shared" si="13"/>
        <v>0</v>
      </c>
      <c r="CL18" s="279">
        <f t="shared" ref="CL18:DC18" si="14">IF(CL10=0,0,CL17/CL10)</f>
        <v>0</v>
      </c>
      <c r="CM18" s="279">
        <f t="shared" si="14"/>
        <v>0</v>
      </c>
      <c r="CN18" s="279">
        <f t="shared" si="14"/>
        <v>0</v>
      </c>
      <c r="CO18" s="279">
        <f t="shared" si="14"/>
        <v>0</v>
      </c>
      <c r="CP18" s="279">
        <f t="shared" si="14"/>
        <v>0</v>
      </c>
      <c r="CQ18" s="279">
        <f t="shared" si="14"/>
        <v>0</v>
      </c>
      <c r="CR18" s="279">
        <f t="shared" si="14"/>
        <v>0</v>
      </c>
      <c r="CS18" s="279">
        <f t="shared" si="14"/>
        <v>0</v>
      </c>
      <c r="CT18" s="279">
        <f t="shared" si="14"/>
        <v>0</v>
      </c>
      <c r="CU18" s="279">
        <f t="shared" si="14"/>
        <v>0</v>
      </c>
      <c r="CV18" s="279">
        <f t="shared" si="14"/>
        <v>0</v>
      </c>
      <c r="CW18" s="279">
        <f t="shared" si="14"/>
        <v>0</v>
      </c>
      <c r="CX18" s="279">
        <f t="shared" si="14"/>
        <v>0</v>
      </c>
      <c r="CY18" s="279">
        <f t="shared" si="14"/>
        <v>0</v>
      </c>
      <c r="CZ18" s="279">
        <f t="shared" si="14"/>
        <v>0</v>
      </c>
      <c r="DA18" s="279">
        <f t="shared" si="14"/>
        <v>0</v>
      </c>
      <c r="DB18" s="279">
        <f t="shared" si="14"/>
        <v>0</v>
      </c>
      <c r="DC18" s="279">
        <f t="shared" si="14"/>
        <v>0</v>
      </c>
    </row>
    <row r="19" spans="2:107" ht="15" customHeight="1" x14ac:dyDescent="0.35">
      <c r="B19" s="256">
        <v>9</v>
      </c>
      <c r="C19" s="261" t="s">
        <v>61</v>
      </c>
      <c r="D19" s="261"/>
      <c r="E19" s="267" t="s">
        <v>4</v>
      </c>
      <c r="F19" s="268" t="s">
        <v>1061</v>
      </c>
      <c r="G19" s="280">
        <f>SUM(H19:DC19)</f>
        <v>0</v>
      </c>
      <c r="H19" s="278">
        <f>(H10*H13)/1000</f>
        <v>0</v>
      </c>
      <c r="I19" s="278">
        <f t="shared" ref="I19:Y19" si="15">(I10*I13)/1000</f>
        <v>0</v>
      </c>
      <c r="J19" s="278">
        <f t="shared" si="15"/>
        <v>0</v>
      </c>
      <c r="K19" s="278">
        <f t="shared" si="15"/>
        <v>0</v>
      </c>
      <c r="L19" s="278">
        <f t="shared" si="15"/>
        <v>0</v>
      </c>
      <c r="M19" s="278">
        <f t="shared" si="15"/>
        <v>0</v>
      </c>
      <c r="N19" s="278">
        <f t="shared" si="15"/>
        <v>0</v>
      </c>
      <c r="O19" s="278">
        <f t="shared" si="15"/>
        <v>0</v>
      </c>
      <c r="P19" s="278">
        <f t="shared" si="15"/>
        <v>0</v>
      </c>
      <c r="Q19" s="278">
        <f t="shared" si="15"/>
        <v>0</v>
      </c>
      <c r="R19" s="278">
        <f t="shared" si="15"/>
        <v>0</v>
      </c>
      <c r="S19" s="278">
        <f t="shared" si="15"/>
        <v>0</v>
      </c>
      <c r="T19" s="278">
        <f t="shared" si="15"/>
        <v>0</v>
      </c>
      <c r="U19" s="278">
        <f t="shared" si="15"/>
        <v>0</v>
      </c>
      <c r="V19" s="278">
        <f t="shared" si="15"/>
        <v>0</v>
      </c>
      <c r="W19" s="278">
        <f t="shared" si="15"/>
        <v>0</v>
      </c>
      <c r="X19" s="278">
        <f t="shared" si="15"/>
        <v>0</v>
      </c>
      <c r="Y19" s="278">
        <f t="shared" si="15"/>
        <v>0</v>
      </c>
      <c r="Z19" s="278">
        <f t="shared" ref="Z19:CK19" si="16">(Z10*Z13)/1000</f>
        <v>0</v>
      </c>
      <c r="AA19" s="278">
        <f t="shared" si="16"/>
        <v>0</v>
      </c>
      <c r="AB19" s="278">
        <f t="shared" si="16"/>
        <v>0</v>
      </c>
      <c r="AC19" s="278">
        <f t="shared" si="16"/>
        <v>0</v>
      </c>
      <c r="AD19" s="278">
        <f t="shared" si="16"/>
        <v>0</v>
      </c>
      <c r="AE19" s="278">
        <f t="shared" si="16"/>
        <v>0</v>
      </c>
      <c r="AF19" s="278">
        <f t="shared" si="16"/>
        <v>0</v>
      </c>
      <c r="AG19" s="278">
        <f t="shared" si="16"/>
        <v>0</v>
      </c>
      <c r="AH19" s="278">
        <f t="shared" si="16"/>
        <v>0</v>
      </c>
      <c r="AI19" s="278">
        <f t="shared" si="16"/>
        <v>0</v>
      </c>
      <c r="AJ19" s="278">
        <f t="shared" si="16"/>
        <v>0</v>
      </c>
      <c r="AK19" s="278">
        <f t="shared" si="16"/>
        <v>0</v>
      </c>
      <c r="AL19" s="278">
        <f t="shared" si="16"/>
        <v>0</v>
      </c>
      <c r="AM19" s="278">
        <f t="shared" si="16"/>
        <v>0</v>
      </c>
      <c r="AN19" s="278">
        <f t="shared" si="16"/>
        <v>0</v>
      </c>
      <c r="AO19" s="278">
        <f t="shared" si="16"/>
        <v>0</v>
      </c>
      <c r="AP19" s="278">
        <f t="shared" si="16"/>
        <v>0</v>
      </c>
      <c r="AQ19" s="278">
        <f t="shared" si="16"/>
        <v>0</v>
      </c>
      <c r="AR19" s="278">
        <f t="shared" si="16"/>
        <v>0</v>
      </c>
      <c r="AS19" s="278">
        <f t="shared" si="16"/>
        <v>0</v>
      </c>
      <c r="AT19" s="278">
        <f t="shared" si="16"/>
        <v>0</v>
      </c>
      <c r="AU19" s="278">
        <f t="shared" si="16"/>
        <v>0</v>
      </c>
      <c r="AV19" s="278">
        <f t="shared" si="16"/>
        <v>0</v>
      </c>
      <c r="AW19" s="278">
        <f t="shared" si="16"/>
        <v>0</v>
      </c>
      <c r="AX19" s="278">
        <f t="shared" si="16"/>
        <v>0</v>
      </c>
      <c r="AY19" s="278">
        <f t="shared" si="16"/>
        <v>0</v>
      </c>
      <c r="AZ19" s="278">
        <f t="shared" si="16"/>
        <v>0</v>
      </c>
      <c r="BA19" s="278">
        <f t="shared" si="16"/>
        <v>0</v>
      </c>
      <c r="BB19" s="278">
        <f t="shared" si="16"/>
        <v>0</v>
      </c>
      <c r="BC19" s="278">
        <f t="shared" si="16"/>
        <v>0</v>
      </c>
      <c r="BD19" s="278">
        <f t="shared" si="16"/>
        <v>0</v>
      </c>
      <c r="BE19" s="278">
        <f t="shared" si="16"/>
        <v>0</v>
      </c>
      <c r="BF19" s="278">
        <f t="shared" si="16"/>
        <v>0</v>
      </c>
      <c r="BG19" s="278">
        <f t="shared" si="16"/>
        <v>0</v>
      </c>
      <c r="BH19" s="278">
        <f t="shared" si="16"/>
        <v>0</v>
      </c>
      <c r="BI19" s="278">
        <f t="shared" si="16"/>
        <v>0</v>
      </c>
      <c r="BJ19" s="278">
        <f t="shared" si="16"/>
        <v>0</v>
      </c>
      <c r="BK19" s="278">
        <f t="shared" si="16"/>
        <v>0</v>
      </c>
      <c r="BL19" s="278">
        <f t="shared" si="16"/>
        <v>0</v>
      </c>
      <c r="BM19" s="278">
        <f t="shared" si="16"/>
        <v>0</v>
      </c>
      <c r="BN19" s="278">
        <f t="shared" si="16"/>
        <v>0</v>
      </c>
      <c r="BO19" s="278">
        <f t="shared" si="16"/>
        <v>0</v>
      </c>
      <c r="BP19" s="278">
        <f t="shared" si="16"/>
        <v>0</v>
      </c>
      <c r="BQ19" s="278">
        <f t="shared" si="16"/>
        <v>0</v>
      </c>
      <c r="BR19" s="278">
        <f t="shared" si="16"/>
        <v>0</v>
      </c>
      <c r="BS19" s="278">
        <f t="shared" si="16"/>
        <v>0</v>
      </c>
      <c r="BT19" s="278">
        <f t="shared" si="16"/>
        <v>0</v>
      </c>
      <c r="BU19" s="278">
        <f t="shared" si="16"/>
        <v>0</v>
      </c>
      <c r="BV19" s="278">
        <f t="shared" si="16"/>
        <v>0</v>
      </c>
      <c r="BW19" s="278">
        <f t="shared" si="16"/>
        <v>0</v>
      </c>
      <c r="BX19" s="278">
        <f t="shared" si="16"/>
        <v>0</v>
      </c>
      <c r="BY19" s="278">
        <f t="shared" si="16"/>
        <v>0</v>
      </c>
      <c r="BZ19" s="278">
        <f t="shared" si="16"/>
        <v>0</v>
      </c>
      <c r="CA19" s="278">
        <f t="shared" si="16"/>
        <v>0</v>
      </c>
      <c r="CB19" s="278">
        <f t="shared" si="16"/>
        <v>0</v>
      </c>
      <c r="CC19" s="278">
        <f t="shared" si="16"/>
        <v>0</v>
      </c>
      <c r="CD19" s="278">
        <f t="shared" si="16"/>
        <v>0</v>
      </c>
      <c r="CE19" s="278">
        <f t="shared" si="16"/>
        <v>0</v>
      </c>
      <c r="CF19" s="278">
        <f t="shared" si="16"/>
        <v>0</v>
      </c>
      <c r="CG19" s="278">
        <f t="shared" si="16"/>
        <v>0</v>
      </c>
      <c r="CH19" s="278">
        <f t="shared" si="16"/>
        <v>0</v>
      </c>
      <c r="CI19" s="278">
        <f t="shared" si="16"/>
        <v>0</v>
      </c>
      <c r="CJ19" s="278">
        <f t="shared" si="16"/>
        <v>0</v>
      </c>
      <c r="CK19" s="278">
        <f t="shared" si="16"/>
        <v>0</v>
      </c>
      <c r="CL19" s="278">
        <f t="shared" ref="CL19:DC19" si="17">(CL10*CL13)/1000</f>
        <v>0</v>
      </c>
      <c r="CM19" s="278">
        <f t="shared" si="17"/>
        <v>0</v>
      </c>
      <c r="CN19" s="278">
        <f t="shared" si="17"/>
        <v>0</v>
      </c>
      <c r="CO19" s="278">
        <f t="shared" si="17"/>
        <v>0</v>
      </c>
      <c r="CP19" s="278">
        <f t="shared" si="17"/>
        <v>0</v>
      </c>
      <c r="CQ19" s="278">
        <f t="shared" si="17"/>
        <v>0</v>
      </c>
      <c r="CR19" s="278">
        <f t="shared" si="17"/>
        <v>0</v>
      </c>
      <c r="CS19" s="278">
        <f t="shared" si="17"/>
        <v>0</v>
      </c>
      <c r="CT19" s="278">
        <f t="shared" si="17"/>
        <v>0</v>
      </c>
      <c r="CU19" s="278">
        <f t="shared" si="17"/>
        <v>0</v>
      </c>
      <c r="CV19" s="278">
        <f t="shared" si="17"/>
        <v>0</v>
      </c>
      <c r="CW19" s="278">
        <f t="shared" si="17"/>
        <v>0</v>
      </c>
      <c r="CX19" s="278">
        <f t="shared" si="17"/>
        <v>0</v>
      </c>
      <c r="CY19" s="278">
        <f t="shared" si="17"/>
        <v>0</v>
      </c>
      <c r="CZ19" s="278">
        <f t="shared" si="17"/>
        <v>0</v>
      </c>
      <c r="DA19" s="278">
        <f t="shared" si="17"/>
        <v>0</v>
      </c>
      <c r="DB19" s="278">
        <f t="shared" si="17"/>
        <v>0</v>
      </c>
      <c r="DC19" s="278">
        <f t="shared" si="17"/>
        <v>0</v>
      </c>
    </row>
    <row r="20" spans="2:107" ht="15" customHeight="1" x14ac:dyDescent="0.35">
      <c r="B20" s="256">
        <v>10</v>
      </c>
      <c r="C20" s="261" t="s">
        <v>62</v>
      </c>
      <c r="D20" s="261"/>
      <c r="E20" s="262" t="s">
        <v>5</v>
      </c>
      <c r="F20" s="268" t="s">
        <v>874</v>
      </c>
      <c r="G20" s="281">
        <f>SUM(H20:DC20)</f>
        <v>0</v>
      </c>
      <c r="H20" s="282">
        <f>H10*H18</f>
        <v>0</v>
      </c>
      <c r="I20" s="282">
        <f t="shared" ref="I20:Y20" si="18">I10*I18</f>
        <v>0</v>
      </c>
      <c r="J20" s="282">
        <f t="shared" si="18"/>
        <v>0</v>
      </c>
      <c r="K20" s="282">
        <f t="shared" si="18"/>
        <v>0</v>
      </c>
      <c r="L20" s="282">
        <f t="shared" si="18"/>
        <v>0</v>
      </c>
      <c r="M20" s="282">
        <f t="shared" si="18"/>
        <v>0</v>
      </c>
      <c r="N20" s="282">
        <f t="shared" si="18"/>
        <v>0</v>
      </c>
      <c r="O20" s="282">
        <f t="shared" si="18"/>
        <v>0</v>
      </c>
      <c r="P20" s="282">
        <f t="shared" si="18"/>
        <v>0</v>
      </c>
      <c r="Q20" s="282">
        <f t="shared" si="18"/>
        <v>0</v>
      </c>
      <c r="R20" s="282">
        <f t="shared" si="18"/>
        <v>0</v>
      </c>
      <c r="S20" s="282">
        <f t="shared" si="18"/>
        <v>0</v>
      </c>
      <c r="T20" s="282">
        <f t="shared" si="18"/>
        <v>0</v>
      </c>
      <c r="U20" s="282">
        <f t="shared" si="18"/>
        <v>0</v>
      </c>
      <c r="V20" s="282">
        <f t="shared" si="18"/>
        <v>0</v>
      </c>
      <c r="W20" s="282">
        <f t="shared" si="18"/>
        <v>0</v>
      </c>
      <c r="X20" s="282">
        <f t="shared" si="18"/>
        <v>0</v>
      </c>
      <c r="Y20" s="282">
        <f t="shared" si="18"/>
        <v>0</v>
      </c>
      <c r="Z20" s="282">
        <f t="shared" ref="Z20:CK20" si="19">Z10*Z18</f>
        <v>0</v>
      </c>
      <c r="AA20" s="282">
        <f t="shared" si="19"/>
        <v>0</v>
      </c>
      <c r="AB20" s="282">
        <f t="shared" si="19"/>
        <v>0</v>
      </c>
      <c r="AC20" s="282">
        <f t="shared" si="19"/>
        <v>0</v>
      </c>
      <c r="AD20" s="282">
        <f t="shared" si="19"/>
        <v>0</v>
      </c>
      <c r="AE20" s="282">
        <f t="shared" si="19"/>
        <v>0</v>
      </c>
      <c r="AF20" s="282">
        <f t="shared" si="19"/>
        <v>0</v>
      </c>
      <c r="AG20" s="282">
        <f t="shared" si="19"/>
        <v>0</v>
      </c>
      <c r="AH20" s="282">
        <f t="shared" si="19"/>
        <v>0</v>
      </c>
      <c r="AI20" s="282">
        <f t="shared" si="19"/>
        <v>0</v>
      </c>
      <c r="AJ20" s="282">
        <f t="shared" si="19"/>
        <v>0</v>
      </c>
      <c r="AK20" s="282">
        <f t="shared" si="19"/>
        <v>0</v>
      </c>
      <c r="AL20" s="282">
        <f t="shared" si="19"/>
        <v>0</v>
      </c>
      <c r="AM20" s="282">
        <f t="shared" si="19"/>
        <v>0</v>
      </c>
      <c r="AN20" s="282">
        <f t="shared" si="19"/>
        <v>0</v>
      </c>
      <c r="AO20" s="282">
        <f t="shared" si="19"/>
        <v>0</v>
      </c>
      <c r="AP20" s="282">
        <f t="shared" si="19"/>
        <v>0</v>
      </c>
      <c r="AQ20" s="282">
        <f t="shared" si="19"/>
        <v>0</v>
      </c>
      <c r="AR20" s="282">
        <f t="shared" si="19"/>
        <v>0</v>
      </c>
      <c r="AS20" s="282">
        <f t="shared" si="19"/>
        <v>0</v>
      </c>
      <c r="AT20" s="282">
        <f t="shared" si="19"/>
        <v>0</v>
      </c>
      <c r="AU20" s="282">
        <f t="shared" si="19"/>
        <v>0</v>
      </c>
      <c r="AV20" s="282">
        <f t="shared" si="19"/>
        <v>0</v>
      </c>
      <c r="AW20" s="282">
        <f t="shared" si="19"/>
        <v>0</v>
      </c>
      <c r="AX20" s="282">
        <f t="shared" si="19"/>
        <v>0</v>
      </c>
      <c r="AY20" s="282">
        <f t="shared" si="19"/>
        <v>0</v>
      </c>
      <c r="AZ20" s="282">
        <f t="shared" si="19"/>
        <v>0</v>
      </c>
      <c r="BA20" s="282">
        <f t="shared" si="19"/>
        <v>0</v>
      </c>
      <c r="BB20" s="282">
        <f t="shared" si="19"/>
        <v>0</v>
      </c>
      <c r="BC20" s="282">
        <f t="shared" si="19"/>
        <v>0</v>
      </c>
      <c r="BD20" s="282">
        <f t="shared" si="19"/>
        <v>0</v>
      </c>
      <c r="BE20" s="282">
        <f t="shared" si="19"/>
        <v>0</v>
      </c>
      <c r="BF20" s="282">
        <f t="shared" si="19"/>
        <v>0</v>
      </c>
      <c r="BG20" s="282">
        <f t="shared" si="19"/>
        <v>0</v>
      </c>
      <c r="BH20" s="282">
        <f t="shared" si="19"/>
        <v>0</v>
      </c>
      <c r="BI20" s="282">
        <f t="shared" si="19"/>
        <v>0</v>
      </c>
      <c r="BJ20" s="282">
        <f t="shared" si="19"/>
        <v>0</v>
      </c>
      <c r="BK20" s="282">
        <f t="shared" si="19"/>
        <v>0</v>
      </c>
      <c r="BL20" s="282">
        <f t="shared" si="19"/>
        <v>0</v>
      </c>
      <c r="BM20" s="282">
        <f t="shared" si="19"/>
        <v>0</v>
      </c>
      <c r="BN20" s="282">
        <f t="shared" si="19"/>
        <v>0</v>
      </c>
      <c r="BO20" s="282">
        <f t="shared" si="19"/>
        <v>0</v>
      </c>
      <c r="BP20" s="282">
        <f t="shared" si="19"/>
        <v>0</v>
      </c>
      <c r="BQ20" s="282">
        <f t="shared" si="19"/>
        <v>0</v>
      </c>
      <c r="BR20" s="282">
        <f t="shared" si="19"/>
        <v>0</v>
      </c>
      <c r="BS20" s="282">
        <f t="shared" si="19"/>
        <v>0</v>
      </c>
      <c r="BT20" s="282">
        <f t="shared" si="19"/>
        <v>0</v>
      </c>
      <c r="BU20" s="282">
        <f t="shared" si="19"/>
        <v>0</v>
      </c>
      <c r="BV20" s="282">
        <f t="shared" si="19"/>
        <v>0</v>
      </c>
      <c r="BW20" s="282">
        <f t="shared" si="19"/>
        <v>0</v>
      </c>
      <c r="BX20" s="282">
        <f t="shared" si="19"/>
        <v>0</v>
      </c>
      <c r="BY20" s="282">
        <f t="shared" si="19"/>
        <v>0</v>
      </c>
      <c r="BZ20" s="282">
        <f t="shared" si="19"/>
        <v>0</v>
      </c>
      <c r="CA20" s="282">
        <f t="shared" si="19"/>
        <v>0</v>
      </c>
      <c r="CB20" s="282">
        <f t="shared" si="19"/>
        <v>0</v>
      </c>
      <c r="CC20" s="282">
        <f t="shared" si="19"/>
        <v>0</v>
      </c>
      <c r="CD20" s="282">
        <f t="shared" si="19"/>
        <v>0</v>
      </c>
      <c r="CE20" s="282">
        <f t="shared" si="19"/>
        <v>0</v>
      </c>
      <c r="CF20" s="282">
        <f t="shared" si="19"/>
        <v>0</v>
      </c>
      <c r="CG20" s="282">
        <f t="shared" si="19"/>
        <v>0</v>
      </c>
      <c r="CH20" s="282">
        <f t="shared" si="19"/>
        <v>0</v>
      </c>
      <c r="CI20" s="282">
        <f t="shared" si="19"/>
        <v>0</v>
      </c>
      <c r="CJ20" s="282">
        <f t="shared" si="19"/>
        <v>0</v>
      </c>
      <c r="CK20" s="282">
        <f t="shared" si="19"/>
        <v>0</v>
      </c>
      <c r="CL20" s="282">
        <f t="shared" ref="CL20:DC20" si="20">CL10*CL18</f>
        <v>0</v>
      </c>
      <c r="CM20" s="282">
        <f t="shared" si="20"/>
        <v>0</v>
      </c>
      <c r="CN20" s="282">
        <f t="shared" si="20"/>
        <v>0</v>
      </c>
      <c r="CO20" s="282">
        <f t="shared" si="20"/>
        <v>0</v>
      </c>
      <c r="CP20" s="282">
        <f t="shared" si="20"/>
        <v>0</v>
      </c>
      <c r="CQ20" s="282">
        <f t="shared" si="20"/>
        <v>0</v>
      </c>
      <c r="CR20" s="282">
        <f t="shared" si="20"/>
        <v>0</v>
      </c>
      <c r="CS20" s="282">
        <f t="shared" si="20"/>
        <v>0</v>
      </c>
      <c r="CT20" s="282">
        <f t="shared" si="20"/>
        <v>0</v>
      </c>
      <c r="CU20" s="282">
        <f t="shared" si="20"/>
        <v>0</v>
      </c>
      <c r="CV20" s="282">
        <f t="shared" si="20"/>
        <v>0</v>
      </c>
      <c r="CW20" s="282">
        <f t="shared" si="20"/>
        <v>0</v>
      </c>
      <c r="CX20" s="282">
        <f t="shared" si="20"/>
        <v>0</v>
      </c>
      <c r="CY20" s="282">
        <f t="shared" si="20"/>
        <v>0</v>
      </c>
      <c r="CZ20" s="282">
        <f t="shared" si="20"/>
        <v>0</v>
      </c>
      <c r="DA20" s="282">
        <f t="shared" si="20"/>
        <v>0</v>
      </c>
      <c r="DB20" s="282">
        <f t="shared" si="20"/>
        <v>0</v>
      </c>
      <c r="DC20" s="282">
        <f t="shared" si="20"/>
        <v>0</v>
      </c>
    </row>
    <row r="22" spans="2:107" ht="15" customHeight="1" x14ac:dyDescent="0.35">
      <c r="B22" s="766" t="s">
        <v>998</v>
      </c>
      <c r="C22" s="767"/>
      <c r="D22" s="767"/>
      <c r="E22" s="767"/>
      <c r="F22" s="768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  <c r="AX22" s="255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  <c r="BK22" s="255"/>
      <c r="BL22" s="255"/>
      <c r="BM22" s="255"/>
      <c r="BN22" s="255"/>
      <c r="BO22" s="255"/>
      <c r="BP22" s="255"/>
      <c r="BQ22" s="255"/>
      <c r="BR22" s="255"/>
      <c r="BS22" s="255"/>
      <c r="BT22" s="255"/>
      <c r="BU22" s="255"/>
      <c r="BV22" s="255"/>
      <c r="BW22" s="255"/>
      <c r="BX22" s="255"/>
      <c r="BY22" s="255"/>
      <c r="BZ22" s="255"/>
      <c r="CA22" s="255"/>
      <c r="CB22" s="255"/>
      <c r="CC22" s="255"/>
      <c r="CD22" s="255"/>
      <c r="CE22" s="255"/>
      <c r="CF22" s="255"/>
      <c r="CG22" s="255"/>
      <c r="CH22" s="255"/>
      <c r="CI22" s="255"/>
      <c r="CJ22" s="255"/>
      <c r="CK22" s="255"/>
      <c r="CL22" s="255"/>
      <c r="CM22" s="255"/>
      <c r="CN22" s="255"/>
      <c r="CO22" s="255"/>
      <c r="CP22" s="255"/>
      <c r="CQ22" s="255"/>
      <c r="CR22" s="255"/>
      <c r="CS22" s="255"/>
      <c r="CT22" s="255"/>
      <c r="CU22" s="255"/>
      <c r="CV22" s="255"/>
      <c r="CW22" s="255"/>
      <c r="CX22" s="255"/>
      <c r="CY22" s="255"/>
      <c r="CZ22" s="255"/>
      <c r="DA22" s="255"/>
      <c r="DB22" s="255"/>
      <c r="DC22" s="255"/>
    </row>
    <row r="23" spans="2:107" s="110" customFormat="1" ht="15" customHeight="1" x14ac:dyDescent="0.35">
      <c r="B23" s="256"/>
      <c r="C23" s="257"/>
      <c r="D23" s="257"/>
      <c r="E23" s="257"/>
      <c r="F23" s="258"/>
      <c r="G23" s="259" t="s">
        <v>51</v>
      </c>
      <c r="H23" s="260" t="s">
        <v>802</v>
      </c>
      <c r="I23" s="260" t="s">
        <v>803</v>
      </c>
      <c r="J23" s="260" t="s">
        <v>804</v>
      </c>
      <c r="K23" s="260" t="s">
        <v>805</v>
      </c>
      <c r="L23" s="260" t="s">
        <v>806</v>
      </c>
      <c r="M23" s="260" t="s">
        <v>807</v>
      </c>
      <c r="N23" s="260" t="s">
        <v>808</v>
      </c>
      <c r="O23" s="260" t="s">
        <v>809</v>
      </c>
      <c r="P23" s="260" t="s">
        <v>810</v>
      </c>
      <c r="Q23" s="260" t="s">
        <v>811</v>
      </c>
      <c r="R23" s="260" t="s">
        <v>812</v>
      </c>
      <c r="S23" s="260" t="s">
        <v>813</v>
      </c>
      <c r="T23" s="260" t="s">
        <v>814</v>
      </c>
      <c r="U23" s="260" t="s">
        <v>815</v>
      </c>
      <c r="V23" s="260" t="s">
        <v>816</v>
      </c>
      <c r="W23" s="260" t="s">
        <v>817</v>
      </c>
      <c r="X23" s="260" t="s">
        <v>818</v>
      </c>
      <c r="Y23" s="260" t="s">
        <v>819</v>
      </c>
      <c r="Z23" s="260" t="s">
        <v>820</v>
      </c>
      <c r="AA23" s="260" t="s">
        <v>821</v>
      </c>
      <c r="AB23" s="260" t="s">
        <v>1773</v>
      </c>
      <c r="AC23" s="260" t="s">
        <v>1774</v>
      </c>
      <c r="AD23" s="260" t="s">
        <v>1775</v>
      </c>
      <c r="AE23" s="260" t="s">
        <v>1776</v>
      </c>
      <c r="AF23" s="260" t="s">
        <v>1777</v>
      </c>
      <c r="AG23" s="260" t="s">
        <v>1778</v>
      </c>
      <c r="AH23" s="260" t="s">
        <v>1779</v>
      </c>
      <c r="AI23" s="260" t="s">
        <v>1780</v>
      </c>
      <c r="AJ23" s="260" t="s">
        <v>1781</v>
      </c>
      <c r="AK23" s="260" t="s">
        <v>1782</v>
      </c>
      <c r="AL23" s="260" t="s">
        <v>1783</v>
      </c>
      <c r="AM23" s="260" t="s">
        <v>1784</v>
      </c>
      <c r="AN23" s="260" t="s">
        <v>1785</v>
      </c>
      <c r="AO23" s="260" t="s">
        <v>1786</v>
      </c>
      <c r="AP23" s="260" t="s">
        <v>1787</v>
      </c>
      <c r="AQ23" s="260" t="s">
        <v>1788</v>
      </c>
      <c r="AR23" s="260" t="s">
        <v>1789</v>
      </c>
      <c r="AS23" s="260" t="s">
        <v>1790</v>
      </c>
      <c r="AT23" s="260" t="s">
        <v>1791</v>
      </c>
      <c r="AU23" s="260" t="s">
        <v>1792</v>
      </c>
      <c r="AV23" s="260" t="s">
        <v>1793</v>
      </c>
      <c r="AW23" s="260" t="s">
        <v>1794</v>
      </c>
      <c r="AX23" s="260" t="s">
        <v>1795</v>
      </c>
      <c r="AY23" s="260" t="s">
        <v>1796</v>
      </c>
      <c r="AZ23" s="260" t="s">
        <v>1797</v>
      </c>
      <c r="BA23" s="260" t="s">
        <v>1798</v>
      </c>
      <c r="BB23" s="260" t="s">
        <v>1799</v>
      </c>
      <c r="BC23" s="260" t="s">
        <v>1800</v>
      </c>
      <c r="BD23" s="260" t="s">
        <v>1801</v>
      </c>
      <c r="BE23" s="260" t="s">
        <v>1802</v>
      </c>
      <c r="BF23" s="260" t="s">
        <v>1803</v>
      </c>
      <c r="BG23" s="260" t="s">
        <v>1804</v>
      </c>
      <c r="BH23" s="260" t="s">
        <v>1805</v>
      </c>
      <c r="BI23" s="260" t="s">
        <v>1806</v>
      </c>
      <c r="BJ23" s="260" t="s">
        <v>1807</v>
      </c>
      <c r="BK23" s="260" t="s">
        <v>1808</v>
      </c>
      <c r="BL23" s="260" t="s">
        <v>1809</v>
      </c>
      <c r="BM23" s="260" t="s">
        <v>1810</v>
      </c>
      <c r="BN23" s="260" t="s">
        <v>1811</v>
      </c>
      <c r="BO23" s="260" t="s">
        <v>1812</v>
      </c>
      <c r="BP23" s="260" t="s">
        <v>1813</v>
      </c>
      <c r="BQ23" s="260" t="s">
        <v>1814</v>
      </c>
      <c r="BR23" s="260" t="s">
        <v>1815</v>
      </c>
      <c r="BS23" s="260" t="s">
        <v>1816</v>
      </c>
      <c r="BT23" s="260" t="s">
        <v>1817</v>
      </c>
      <c r="BU23" s="260" t="s">
        <v>1818</v>
      </c>
      <c r="BV23" s="260" t="s">
        <v>1819</v>
      </c>
      <c r="BW23" s="260" t="s">
        <v>1820</v>
      </c>
      <c r="BX23" s="260" t="s">
        <v>1821</v>
      </c>
      <c r="BY23" s="260" t="s">
        <v>1822</v>
      </c>
      <c r="BZ23" s="260" t="s">
        <v>1823</v>
      </c>
      <c r="CA23" s="260" t="s">
        <v>1824</v>
      </c>
      <c r="CB23" s="260" t="s">
        <v>1825</v>
      </c>
      <c r="CC23" s="260" t="s">
        <v>1826</v>
      </c>
      <c r="CD23" s="260" t="s">
        <v>1827</v>
      </c>
      <c r="CE23" s="260" t="s">
        <v>1828</v>
      </c>
      <c r="CF23" s="260" t="s">
        <v>1829</v>
      </c>
      <c r="CG23" s="260" t="s">
        <v>1830</v>
      </c>
      <c r="CH23" s="260" t="s">
        <v>1831</v>
      </c>
      <c r="CI23" s="260" t="s">
        <v>1832</v>
      </c>
      <c r="CJ23" s="260" t="s">
        <v>1833</v>
      </c>
      <c r="CK23" s="260" t="s">
        <v>1834</v>
      </c>
      <c r="CL23" s="260" t="s">
        <v>1835</v>
      </c>
      <c r="CM23" s="260" t="s">
        <v>1836</v>
      </c>
      <c r="CN23" s="260" t="s">
        <v>1837</v>
      </c>
      <c r="CO23" s="260" t="s">
        <v>1838</v>
      </c>
      <c r="CP23" s="260" t="s">
        <v>1839</v>
      </c>
      <c r="CQ23" s="260" t="s">
        <v>1840</v>
      </c>
      <c r="CR23" s="260" t="s">
        <v>1841</v>
      </c>
      <c r="CS23" s="260" t="s">
        <v>1842</v>
      </c>
      <c r="CT23" s="260" t="s">
        <v>1843</v>
      </c>
      <c r="CU23" s="260" t="s">
        <v>1844</v>
      </c>
      <c r="CV23" s="260" t="s">
        <v>1845</v>
      </c>
      <c r="CW23" s="260" t="s">
        <v>1846</v>
      </c>
      <c r="CX23" s="260" t="s">
        <v>1847</v>
      </c>
      <c r="CY23" s="260" t="s">
        <v>1848</v>
      </c>
      <c r="CZ23" s="260" t="s">
        <v>1849</v>
      </c>
      <c r="DA23" s="260" t="s">
        <v>1850</v>
      </c>
      <c r="DB23" s="260" t="s">
        <v>1851</v>
      </c>
      <c r="DC23" s="260" t="s">
        <v>1852</v>
      </c>
    </row>
    <row r="24" spans="2:107" s="110" customFormat="1" ht="15" customHeight="1" x14ac:dyDescent="0.35">
      <c r="B24" s="256">
        <v>11</v>
      </c>
      <c r="C24" s="354" t="s">
        <v>3028</v>
      </c>
      <c r="D24" s="257"/>
      <c r="E24" s="257"/>
      <c r="F24" s="258"/>
      <c r="G24" s="259"/>
      <c r="H24" s="260" t="str">
        <f>IF(H4="","",H4)</f>
        <v/>
      </c>
      <c r="I24" s="260" t="str">
        <f t="shared" ref="I24:BT24" si="21">IF(I4="","",I4)</f>
        <v/>
      </c>
      <c r="J24" s="260" t="str">
        <f t="shared" si="21"/>
        <v/>
      </c>
      <c r="K24" s="260" t="str">
        <f t="shared" si="21"/>
        <v/>
      </c>
      <c r="L24" s="260" t="str">
        <f t="shared" si="21"/>
        <v/>
      </c>
      <c r="M24" s="260" t="str">
        <f t="shared" si="21"/>
        <v/>
      </c>
      <c r="N24" s="260" t="str">
        <f t="shared" si="21"/>
        <v/>
      </c>
      <c r="O24" s="260" t="str">
        <f t="shared" si="21"/>
        <v/>
      </c>
      <c r="P24" s="260" t="str">
        <f t="shared" si="21"/>
        <v/>
      </c>
      <c r="Q24" s="260" t="str">
        <f t="shared" si="21"/>
        <v/>
      </c>
      <c r="R24" s="260" t="str">
        <f t="shared" si="21"/>
        <v/>
      </c>
      <c r="S24" s="260" t="str">
        <f t="shared" si="21"/>
        <v/>
      </c>
      <c r="T24" s="260" t="str">
        <f t="shared" si="21"/>
        <v/>
      </c>
      <c r="U24" s="260" t="str">
        <f t="shared" si="21"/>
        <v/>
      </c>
      <c r="V24" s="260" t="str">
        <f t="shared" si="21"/>
        <v/>
      </c>
      <c r="W24" s="260" t="str">
        <f t="shared" si="21"/>
        <v/>
      </c>
      <c r="X24" s="260" t="str">
        <f t="shared" si="21"/>
        <v/>
      </c>
      <c r="Y24" s="260" t="str">
        <f t="shared" si="21"/>
        <v/>
      </c>
      <c r="Z24" s="260" t="str">
        <f t="shared" si="21"/>
        <v/>
      </c>
      <c r="AA24" s="260" t="str">
        <f t="shared" si="21"/>
        <v/>
      </c>
      <c r="AB24" s="260" t="str">
        <f t="shared" si="21"/>
        <v/>
      </c>
      <c r="AC24" s="260" t="str">
        <f t="shared" si="21"/>
        <v/>
      </c>
      <c r="AD24" s="260" t="str">
        <f t="shared" si="21"/>
        <v/>
      </c>
      <c r="AE24" s="260" t="str">
        <f t="shared" si="21"/>
        <v/>
      </c>
      <c r="AF24" s="260" t="str">
        <f t="shared" si="21"/>
        <v/>
      </c>
      <c r="AG24" s="260" t="str">
        <f t="shared" si="21"/>
        <v/>
      </c>
      <c r="AH24" s="260" t="str">
        <f t="shared" si="21"/>
        <v/>
      </c>
      <c r="AI24" s="260" t="str">
        <f t="shared" si="21"/>
        <v/>
      </c>
      <c r="AJ24" s="260" t="str">
        <f t="shared" si="21"/>
        <v/>
      </c>
      <c r="AK24" s="260" t="str">
        <f t="shared" si="21"/>
        <v/>
      </c>
      <c r="AL24" s="260" t="str">
        <f t="shared" si="21"/>
        <v/>
      </c>
      <c r="AM24" s="260" t="str">
        <f t="shared" si="21"/>
        <v/>
      </c>
      <c r="AN24" s="260" t="str">
        <f t="shared" si="21"/>
        <v/>
      </c>
      <c r="AO24" s="260" t="str">
        <f t="shared" si="21"/>
        <v/>
      </c>
      <c r="AP24" s="260" t="str">
        <f t="shared" si="21"/>
        <v/>
      </c>
      <c r="AQ24" s="260" t="str">
        <f t="shared" si="21"/>
        <v/>
      </c>
      <c r="AR24" s="260" t="str">
        <f t="shared" si="21"/>
        <v/>
      </c>
      <c r="AS24" s="260" t="str">
        <f t="shared" si="21"/>
        <v/>
      </c>
      <c r="AT24" s="260" t="str">
        <f t="shared" si="21"/>
        <v/>
      </c>
      <c r="AU24" s="260" t="str">
        <f t="shared" si="21"/>
        <v/>
      </c>
      <c r="AV24" s="260" t="str">
        <f t="shared" si="21"/>
        <v/>
      </c>
      <c r="AW24" s="260" t="str">
        <f t="shared" si="21"/>
        <v/>
      </c>
      <c r="AX24" s="260" t="str">
        <f t="shared" si="21"/>
        <v/>
      </c>
      <c r="AY24" s="260" t="str">
        <f t="shared" si="21"/>
        <v/>
      </c>
      <c r="AZ24" s="260" t="str">
        <f t="shared" si="21"/>
        <v/>
      </c>
      <c r="BA24" s="260" t="str">
        <f t="shared" si="21"/>
        <v/>
      </c>
      <c r="BB24" s="260" t="str">
        <f t="shared" si="21"/>
        <v/>
      </c>
      <c r="BC24" s="260" t="str">
        <f t="shared" si="21"/>
        <v/>
      </c>
      <c r="BD24" s="260" t="str">
        <f t="shared" si="21"/>
        <v/>
      </c>
      <c r="BE24" s="260" t="str">
        <f t="shared" si="21"/>
        <v/>
      </c>
      <c r="BF24" s="260" t="str">
        <f t="shared" si="21"/>
        <v/>
      </c>
      <c r="BG24" s="260" t="str">
        <f t="shared" si="21"/>
        <v/>
      </c>
      <c r="BH24" s="260" t="str">
        <f t="shared" si="21"/>
        <v/>
      </c>
      <c r="BI24" s="260" t="str">
        <f t="shared" si="21"/>
        <v/>
      </c>
      <c r="BJ24" s="260" t="str">
        <f t="shared" si="21"/>
        <v/>
      </c>
      <c r="BK24" s="260" t="str">
        <f t="shared" si="21"/>
        <v/>
      </c>
      <c r="BL24" s="260" t="str">
        <f t="shared" si="21"/>
        <v/>
      </c>
      <c r="BM24" s="260" t="str">
        <f t="shared" si="21"/>
        <v/>
      </c>
      <c r="BN24" s="260" t="str">
        <f t="shared" si="21"/>
        <v/>
      </c>
      <c r="BO24" s="260" t="str">
        <f t="shared" si="21"/>
        <v/>
      </c>
      <c r="BP24" s="260" t="str">
        <f t="shared" si="21"/>
        <v/>
      </c>
      <c r="BQ24" s="260" t="str">
        <f t="shared" si="21"/>
        <v/>
      </c>
      <c r="BR24" s="260" t="str">
        <f t="shared" si="21"/>
        <v/>
      </c>
      <c r="BS24" s="260" t="str">
        <f t="shared" si="21"/>
        <v/>
      </c>
      <c r="BT24" s="260" t="str">
        <f t="shared" si="21"/>
        <v/>
      </c>
      <c r="BU24" s="260" t="str">
        <f t="shared" ref="BU24:DC24" si="22">IF(BU4="","",BU4)</f>
        <v/>
      </c>
      <c r="BV24" s="260" t="str">
        <f t="shared" si="22"/>
        <v/>
      </c>
      <c r="BW24" s="260" t="str">
        <f t="shared" si="22"/>
        <v/>
      </c>
      <c r="BX24" s="260" t="str">
        <f t="shared" si="22"/>
        <v/>
      </c>
      <c r="BY24" s="260" t="str">
        <f t="shared" si="22"/>
        <v/>
      </c>
      <c r="BZ24" s="260" t="str">
        <f t="shared" si="22"/>
        <v/>
      </c>
      <c r="CA24" s="260" t="str">
        <f t="shared" si="22"/>
        <v/>
      </c>
      <c r="CB24" s="260" t="str">
        <f t="shared" si="22"/>
        <v/>
      </c>
      <c r="CC24" s="260" t="str">
        <f t="shared" si="22"/>
        <v/>
      </c>
      <c r="CD24" s="260" t="str">
        <f t="shared" si="22"/>
        <v/>
      </c>
      <c r="CE24" s="260" t="str">
        <f t="shared" si="22"/>
        <v/>
      </c>
      <c r="CF24" s="260" t="str">
        <f t="shared" si="22"/>
        <v/>
      </c>
      <c r="CG24" s="260" t="str">
        <f t="shared" si="22"/>
        <v/>
      </c>
      <c r="CH24" s="260" t="str">
        <f t="shared" si="22"/>
        <v/>
      </c>
      <c r="CI24" s="260" t="str">
        <f t="shared" si="22"/>
        <v/>
      </c>
      <c r="CJ24" s="260" t="str">
        <f t="shared" si="22"/>
        <v/>
      </c>
      <c r="CK24" s="260" t="str">
        <f t="shared" si="22"/>
        <v/>
      </c>
      <c r="CL24" s="260" t="str">
        <f t="shared" si="22"/>
        <v/>
      </c>
      <c r="CM24" s="260" t="str">
        <f t="shared" si="22"/>
        <v/>
      </c>
      <c r="CN24" s="260" t="str">
        <f t="shared" si="22"/>
        <v/>
      </c>
      <c r="CO24" s="260" t="str">
        <f t="shared" si="22"/>
        <v/>
      </c>
      <c r="CP24" s="260" t="str">
        <f t="shared" si="22"/>
        <v/>
      </c>
      <c r="CQ24" s="260" t="str">
        <f t="shared" si="22"/>
        <v/>
      </c>
      <c r="CR24" s="260" t="str">
        <f t="shared" si="22"/>
        <v/>
      </c>
      <c r="CS24" s="260" t="str">
        <f t="shared" si="22"/>
        <v/>
      </c>
      <c r="CT24" s="260" t="str">
        <f t="shared" si="22"/>
        <v/>
      </c>
      <c r="CU24" s="260" t="str">
        <f t="shared" si="22"/>
        <v/>
      </c>
      <c r="CV24" s="260" t="str">
        <f t="shared" si="22"/>
        <v/>
      </c>
      <c r="CW24" s="260" t="str">
        <f t="shared" si="22"/>
        <v/>
      </c>
      <c r="CX24" s="260" t="str">
        <f t="shared" si="22"/>
        <v/>
      </c>
      <c r="CY24" s="260" t="str">
        <f t="shared" si="22"/>
        <v/>
      </c>
      <c r="CZ24" s="260" t="str">
        <f t="shared" si="22"/>
        <v/>
      </c>
      <c r="DA24" s="260" t="str">
        <f t="shared" si="22"/>
        <v/>
      </c>
      <c r="DB24" s="260" t="str">
        <f t="shared" si="22"/>
        <v/>
      </c>
      <c r="DC24" s="260" t="str">
        <f t="shared" si="22"/>
        <v/>
      </c>
    </row>
    <row r="25" spans="2:107" ht="15" customHeight="1" x14ac:dyDescent="0.35">
      <c r="B25" s="256">
        <v>12</v>
      </c>
      <c r="C25" s="261" t="s">
        <v>122</v>
      </c>
      <c r="D25" s="261"/>
      <c r="E25" s="262"/>
      <c r="F25" s="263"/>
      <c r="G25" s="264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</row>
    <row r="26" spans="2:107" ht="15" customHeight="1" x14ac:dyDescent="0.35">
      <c r="B26" s="256">
        <v>13</v>
      </c>
      <c r="C26" s="261" t="s">
        <v>822</v>
      </c>
      <c r="D26" s="261"/>
      <c r="E26" s="267" t="s">
        <v>57</v>
      </c>
      <c r="F26" s="268" t="s">
        <v>892</v>
      </c>
      <c r="G26" s="280">
        <f>SUM(H26:DC26)</f>
        <v>0</v>
      </c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</row>
    <row r="27" spans="2:107" ht="15" customHeight="1" x14ac:dyDescent="0.35">
      <c r="B27" s="256">
        <v>14</v>
      </c>
      <c r="C27" s="261" t="s">
        <v>55</v>
      </c>
      <c r="D27" s="261"/>
      <c r="E27" s="267"/>
      <c r="F27" s="268" t="s">
        <v>891</v>
      </c>
      <c r="G27" s="271">
        <f>SUM(H27:DC27)</f>
        <v>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</row>
    <row r="28" spans="2:107" ht="15" customHeight="1" x14ac:dyDescent="0.35">
      <c r="B28" s="256">
        <v>15</v>
      </c>
      <c r="C28" s="261" t="s">
        <v>59</v>
      </c>
      <c r="D28" s="261"/>
      <c r="E28" s="267" t="s">
        <v>5</v>
      </c>
      <c r="F28" s="268" t="s">
        <v>616</v>
      </c>
      <c r="G28" s="280">
        <f>SUM(H28:DC28)</f>
        <v>0</v>
      </c>
      <c r="H28" s="272">
        <f>(H26*H27)/1000</f>
        <v>0</v>
      </c>
      <c r="I28" s="272">
        <f t="shared" ref="I28:Y28" si="23">(I26*I27)/1000</f>
        <v>0</v>
      </c>
      <c r="J28" s="272">
        <f t="shared" si="23"/>
        <v>0</v>
      </c>
      <c r="K28" s="272">
        <f t="shared" si="23"/>
        <v>0</v>
      </c>
      <c r="L28" s="272">
        <f t="shared" si="23"/>
        <v>0</v>
      </c>
      <c r="M28" s="272">
        <f t="shared" si="23"/>
        <v>0</v>
      </c>
      <c r="N28" s="272">
        <f t="shared" si="23"/>
        <v>0</v>
      </c>
      <c r="O28" s="272">
        <f t="shared" si="23"/>
        <v>0</v>
      </c>
      <c r="P28" s="272">
        <f t="shared" si="23"/>
        <v>0</v>
      </c>
      <c r="Q28" s="272">
        <f t="shared" si="23"/>
        <v>0</v>
      </c>
      <c r="R28" s="272">
        <f t="shared" si="23"/>
        <v>0</v>
      </c>
      <c r="S28" s="272">
        <f t="shared" si="23"/>
        <v>0</v>
      </c>
      <c r="T28" s="272">
        <f t="shared" si="23"/>
        <v>0</v>
      </c>
      <c r="U28" s="272">
        <f t="shared" si="23"/>
        <v>0</v>
      </c>
      <c r="V28" s="272">
        <f t="shared" si="23"/>
        <v>0</v>
      </c>
      <c r="W28" s="272">
        <f t="shared" si="23"/>
        <v>0</v>
      </c>
      <c r="X28" s="272">
        <f t="shared" si="23"/>
        <v>0</v>
      </c>
      <c r="Y28" s="272">
        <f t="shared" si="23"/>
        <v>0</v>
      </c>
      <c r="Z28" s="272">
        <f t="shared" ref="Z28:CK28" si="24">(Z26*Z27)/1000</f>
        <v>0</v>
      </c>
      <c r="AA28" s="272">
        <f t="shared" si="24"/>
        <v>0</v>
      </c>
      <c r="AB28" s="272">
        <f t="shared" si="24"/>
        <v>0</v>
      </c>
      <c r="AC28" s="272">
        <f t="shared" si="24"/>
        <v>0</v>
      </c>
      <c r="AD28" s="272">
        <f t="shared" si="24"/>
        <v>0</v>
      </c>
      <c r="AE28" s="272">
        <f t="shared" si="24"/>
        <v>0</v>
      </c>
      <c r="AF28" s="272">
        <f t="shared" si="24"/>
        <v>0</v>
      </c>
      <c r="AG28" s="272">
        <f t="shared" si="24"/>
        <v>0</v>
      </c>
      <c r="AH28" s="272">
        <f t="shared" si="24"/>
        <v>0</v>
      </c>
      <c r="AI28" s="272">
        <f t="shared" si="24"/>
        <v>0</v>
      </c>
      <c r="AJ28" s="272">
        <f t="shared" si="24"/>
        <v>0</v>
      </c>
      <c r="AK28" s="272">
        <f t="shared" si="24"/>
        <v>0</v>
      </c>
      <c r="AL28" s="272">
        <f t="shared" si="24"/>
        <v>0</v>
      </c>
      <c r="AM28" s="272">
        <f t="shared" si="24"/>
        <v>0</v>
      </c>
      <c r="AN28" s="272">
        <f t="shared" si="24"/>
        <v>0</v>
      </c>
      <c r="AO28" s="272">
        <f t="shared" si="24"/>
        <v>0</v>
      </c>
      <c r="AP28" s="272">
        <f t="shared" si="24"/>
        <v>0</v>
      </c>
      <c r="AQ28" s="272">
        <f t="shared" si="24"/>
        <v>0</v>
      </c>
      <c r="AR28" s="272">
        <f t="shared" si="24"/>
        <v>0</v>
      </c>
      <c r="AS28" s="272">
        <f t="shared" si="24"/>
        <v>0</v>
      </c>
      <c r="AT28" s="272">
        <f t="shared" si="24"/>
        <v>0</v>
      </c>
      <c r="AU28" s="272">
        <f t="shared" si="24"/>
        <v>0</v>
      </c>
      <c r="AV28" s="272">
        <f t="shared" si="24"/>
        <v>0</v>
      </c>
      <c r="AW28" s="272">
        <f t="shared" si="24"/>
        <v>0</v>
      </c>
      <c r="AX28" s="272">
        <f t="shared" si="24"/>
        <v>0</v>
      </c>
      <c r="AY28" s="272">
        <f t="shared" si="24"/>
        <v>0</v>
      </c>
      <c r="AZ28" s="272">
        <f t="shared" si="24"/>
        <v>0</v>
      </c>
      <c r="BA28" s="272">
        <f t="shared" si="24"/>
        <v>0</v>
      </c>
      <c r="BB28" s="272">
        <f t="shared" si="24"/>
        <v>0</v>
      </c>
      <c r="BC28" s="272">
        <f t="shared" si="24"/>
        <v>0</v>
      </c>
      <c r="BD28" s="272">
        <f t="shared" si="24"/>
        <v>0</v>
      </c>
      <c r="BE28" s="272">
        <f t="shared" si="24"/>
        <v>0</v>
      </c>
      <c r="BF28" s="272">
        <f t="shared" si="24"/>
        <v>0</v>
      </c>
      <c r="BG28" s="272">
        <f t="shared" si="24"/>
        <v>0</v>
      </c>
      <c r="BH28" s="272">
        <f t="shared" si="24"/>
        <v>0</v>
      </c>
      <c r="BI28" s="272">
        <f t="shared" si="24"/>
        <v>0</v>
      </c>
      <c r="BJ28" s="272">
        <f t="shared" si="24"/>
        <v>0</v>
      </c>
      <c r="BK28" s="272">
        <f t="shared" si="24"/>
        <v>0</v>
      </c>
      <c r="BL28" s="272">
        <f t="shared" si="24"/>
        <v>0</v>
      </c>
      <c r="BM28" s="272">
        <f t="shared" si="24"/>
        <v>0</v>
      </c>
      <c r="BN28" s="272">
        <f t="shared" si="24"/>
        <v>0</v>
      </c>
      <c r="BO28" s="272">
        <f t="shared" si="24"/>
        <v>0</v>
      </c>
      <c r="BP28" s="272">
        <f t="shared" si="24"/>
        <v>0</v>
      </c>
      <c r="BQ28" s="272">
        <f t="shared" si="24"/>
        <v>0</v>
      </c>
      <c r="BR28" s="272">
        <f t="shared" si="24"/>
        <v>0</v>
      </c>
      <c r="BS28" s="272">
        <f t="shared" si="24"/>
        <v>0</v>
      </c>
      <c r="BT28" s="272">
        <f t="shared" si="24"/>
        <v>0</v>
      </c>
      <c r="BU28" s="272">
        <f t="shared" si="24"/>
        <v>0</v>
      </c>
      <c r="BV28" s="272">
        <f t="shared" si="24"/>
        <v>0</v>
      </c>
      <c r="BW28" s="272">
        <f t="shared" si="24"/>
        <v>0</v>
      </c>
      <c r="BX28" s="272">
        <f t="shared" si="24"/>
        <v>0</v>
      </c>
      <c r="BY28" s="272">
        <f t="shared" si="24"/>
        <v>0</v>
      </c>
      <c r="BZ28" s="272">
        <f t="shared" si="24"/>
        <v>0</v>
      </c>
      <c r="CA28" s="272">
        <f t="shared" si="24"/>
        <v>0</v>
      </c>
      <c r="CB28" s="272">
        <f t="shared" si="24"/>
        <v>0</v>
      </c>
      <c r="CC28" s="272">
        <f t="shared" si="24"/>
        <v>0</v>
      </c>
      <c r="CD28" s="272">
        <f t="shared" si="24"/>
        <v>0</v>
      </c>
      <c r="CE28" s="272">
        <f t="shared" si="24"/>
        <v>0</v>
      </c>
      <c r="CF28" s="272">
        <f t="shared" si="24"/>
        <v>0</v>
      </c>
      <c r="CG28" s="272">
        <f t="shared" si="24"/>
        <v>0</v>
      </c>
      <c r="CH28" s="272">
        <f t="shared" si="24"/>
        <v>0</v>
      </c>
      <c r="CI28" s="272">
        <f t="shared" si="24"/>
        <v>0</v>
      </c>
      <c r="CJ28" s="272">
        <f t="shared" si="24"/>
        <v>0</v>
      </c>
      <c r="CK28" s="272">
        <f t="shared" si="24"/>
        <v>0</v>
      </c>
      <c r="CL28" s="272">
        <f t="shared" ref="CL28:DC28" si="25">(CL26*CL27)/1000</f>
        <v>0</v>
      </c>
      <c r="CM28" s="272">
        <f t="shared" si="25"/>
        <v>0</v>
      </c>
      <c r="CN28" s="272">
        <f t="shared" si="25"/>
        <v>0</v>
      </c>
      <c r="CO28" s="272">
        <f t="shared" si="25"/>
        <v>0</v>
      </c>
      <c r="CP28" s="272">
        <f t="shared" si="25"/>
        <v>0</v>
      </c>
      <c r="CQ28" s="272">
        <f t="shared" si="25"/>
        <v>0</v>
      </c>
      <c r="CR28" s="272">
        <f t="shared" si="25"/>
        <v>0</v>
      </c>
      <c r="CS28" s="272">
        <f t="shared" si="25"/>
        <v>0</v>
      </c>
      <c r="CT28" s="272">
        <f t="shared" si="25"/>
        <v>0</v>
      </c>
      <c r="CU28" s="272">
        <f t="shared" si="25"/>
        <v>0</v>
      </c>
      <c r="CV28" s="272">
        <f t="shared" si="25"/>
        <v>0</v>
      </c>
      <c r="CW28" s="272">
        <f t="shared" si="25"/>
        <v>0</v>
      </c>
      <c r="CX28" s="272">
        <f t="shared" si="25"/>
        <v>0</v>
      </c>
      <c r="CY28" s="272">
        <f t="shared" si="25"/>
        <v>0</v>
      </c>
      <c r="CZ28" s="272">
        <f t="shared" si="25"/>
        <v>0</v>
      </c>
      <c r="DA28" s="272">
        <f t="shared" si="25"/>
        <v>0</v>
      </c>
      <c r="DB28" s="272">
        <f t="shared" si="25"/>
        <v>0</v>
      </c>
      <c r="DC28" s="272">
        <f t="shared" si="25"/>
        <v>0</v>
      </c>
    </row>
    <row r="29" spans="2:107" ht="15" customHeight="1" x14ac:dyDescent="0.35">
      <c r="B29" s="885">
        <v>16</v>
      </c>
      <c r="C29" s="261" t="s">
        <v>731</v>
      </c>
      <c r="D29" s="261"/>
      <c r="E29" s="267"/>
      <c r="F29" s="268" t="s">
        <v>1158</v>
      </c>
      <c r="G29" s="273" t="str">
        <f>IF(COUNTA(H29:DC29)=0,"",IF(OR(LARGE(H29:DC29,1)&gt;1,SMALL(H29:DC29,1)&lt;0),"ERRO",""))</f>
        <v/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</row>
    <row r="30" spans="2:107" ht="15" customHeight="1" x14ac:dyDescent="0.35">
      <c r="B30" s="887"/>
      <c r="C30" s="261" t="s">
        <v>644</v>
      </c>
      <c r="D30" s="261"/>
      <c r="E30" s="267" t="s">
        <v>5</v>
      </c>
      <c r="F30" s="268" t="s">
        <v>1006</v>
      </c>
      <c r="G30" s="280">
        <f>SUM(H30:DC30)</f>
        <v>0</v>
      </c>
      <c r="H30" s="272">
        <f>H28*H29</f>
        <v>0</v>
      </c>
      <c r="I30" s="272">
        <f t="shared" ref="I30:Y30" si="26">I28*I29</f>
        <v>0</v>
      </c>
      <c r="J30" s="272">
        <f t="shared" si="26"/>
        <v>0</v>
      </c>
      <c r="K30" s="272">
        <f t="shared" si="26"/>
        <v>0</v>
      </c>
      <c r="L30" s="272">
        <f t="shared" si="26"/>
        <v>0</v>
      </c>
      <c r="M30" s="272">
        <f t="shared" si="26"/>
        <v>0</v>
      </c>
      <c r="N30" s="272">
        <f t="shared" si="26"/>
        <v>0</v>
      </c>
      <c r="O30" s="272">
        <f t="shared" si="26"/>
        <v>0</v>
      </c>
      <c r="P30" s="272">
        <f t="shared" si="26"/>
        <v>0</v>
      </c>
      <c r="Q30" s="272">
        <f t="shared" si="26"/>
        <v>0</v>
      </c>
      <c r="R30" s="272">
        <f t="shared" si="26"/>
        <v>0</v>
      </c>
      <c r="S30" s="272">
        <f t="shared" si="26"/>
        <v>0</v>
      </c>
      <c r="T30" s="272">
        <f t="shared" si="26"/>
        <v>0</v>
      </c>
      <c r="U30" s="272">
        <f t="shared" si="26"/>
        <v>0</v>
      </c>
      <c r="V30" s="272">
        <f t="shared" si="26"/>
        <v>0</v>
      </c>
      <c r="W30" s="272">
        <f t="shared" si="26"/>
        <v>0</v>
      </c>
      <c r="X30" s="272">
        <f t="shared" si="26"/>
        <v>0</v>
      </c>
      <c r="Y30" s="272">
        <f t="shared" si="26"/>
        <v>0</v>
      </c>
      <c r="Z30" s="272">
        <f t="shared" ref="Z30:CK30" si="27">Z28*Z29</f>
        <v>0</v>
      </c>
      <c r="AA30" s="272">
        <f t="shared" si="27"/>
        <v>0</v>
      </c>
      <c r="AB30" s="272">
        <f t="shared" si="27"/>
        <v>0</v>
      </c>
      <c r="AC30" s="272">
        <f t="shared" si="27"/>
        <v>0</v>
      </c>
      <c r="AD30" s="272">
        <f t="shared" si="27"/>
        <v>0</v>
      </c>
      <c r="AE30" s="272">
        <f t="shared" si="27"/>
        <v>0</v>
      </c>
      <c r="AF30" s="272">
        <f t="shared" si="27"/>
        <v>0</v>
      </c>
      <c r="AG30" s="272">
        <f t="shared" si="27"/>
        <v>0</v>
      </c>
      <c r="AH30" s="272">
        <f t="shared" si="27"/>
        <v>0</v>
      </c>
      <c r="AI30" s="272">
        <f t="shared" si="27"/>
        <v>0</v>
      </c>
      <c r="AJ30" s="272">
        <f t="shared" si="27"/>
        <v>0</v>
      </c>
      <c r="AK30" s="272">
        <f t="shared" si="27"/>
        <v>0</v>
      </c>
      <c r="AL30" s="272">
        <f t="shared" si="27"/>
        <v>0</v>
      </c>
      <c r="AM30" s="272">
        <f t="shared" si="27"/>
        <v>0</v>
      </c>
      <c r="AN30" s="272">
        <f t="shared" si="27"/>
        <v>0</v>
      </c>
      <c r="AO30" s="272">
        <f t="shared" si="27"/>
        <v>0</v>
      </c>
      <c r="AP30" s="272">
        <f t="shared" si="27"/>
        <v>0</v>
      </c>
      <c r="AQ30" s="272">
        <f t="shared" si="27"/>
        <v>0</v>
      </c>
      <c r="AR30" s="272">
        <f t="shared" si="27"/>
        <v>0</v>
      </c>
      <c r="AS30" s="272">
        <f t="shared" si="27"/>
        <v>0</v>
      </c>
      <c r="AT30" s="272">
        <f t="shared" si="27"/>
        <v>0</v>
      </c>
      <c r="AU30" s="272">
        <f t="shared" si="27"/>
        <v>0</v>
      </c>
      <c r="AV30" s="272">
        <f t="shared" si="27"/>
        <v>0</v>
      </c>
      <c r="AW30" s="272">
        <f t="shared" si="27"/>
        <v>0</v>
      </c>
      <c r="AX30" s="272">
        <f t="shared" si="27"/>
        <v>0</v>
      </c>
      <c r="AY30" s="272">
        <f t="shared" si="27"/>
        <v>0</v>
      </c>
      <c r="AZ30" s="272">
        <f t="shared" si="27"/>
        <v>0</v>
      </c>
      <c r="BA30" s="272">
        <f t="shared" si="27"/>
        <v>0</v>
      </c>
      <c r="BB30" s="272">
        <f t="shared" si="27"/>
        <v>0</v>
      </c>
      <c r="BC30" s="272">
        <f t="shared" si="27"/>
        <v>0</v>
      </c>
      <c r="BD30" s="272">
        <f t="shared" si="27"/>
        <v>0</v>
      </c>
      <c r="BE30" s="272">
        <f t="shared" si="27"/>
        <v>0</v>
      </c>
      <c r="BF30" s="272">
        <f t="shared" si="27"/>
        <v>0</v>
      </c>
      <c r="BG30" s="272">
        <f t="shared" si="27"/>
        <v>0</v>
      </c>
      <c r="BH30" s="272">
        <f t="shared" si="27"/>
        <v>0</v>
      </c>
      <c r="BI30" s="272">
        <f t="shared" si="27"/>
        <v>0</v>
      </c>
      <c r="BJ30" s="272">
        <f t="shared" si="27"/>
        <v>0</v>
      </c>
      <c r="BK30" s="272">
        <f t="shared" si="27"/>
        <v>0</v>
      </c>
      <c r="BL30" s="272">
        <f t="shared" si="27"/>
        <v>0</v>
      </c>
      <c r="BM30" s="272">
        <f t="shared" si="27"/>
        <v>0</v>
      </c>
      <c r="BN30" s="272">
        <f t="shared" si="27"/>
        <v>0</v>
      </c>
      <c r="BO30" s="272">
        <f t="shared" si="27"/>
        <v>0</v>
      </c>
      <c r="BP30" s="272">
        <f t="shared" si="27"/>
        <v>0</v>
      </c>
      <c r="BQ30" s="272">
        <f t="shared" si="27"/>
        <v>0</v>
      </c>
      <c r="BR30" s="272">
        <f t="shared" si="27"/>
        <v>0</v>
      </c>
      <c r="BS30" s="272">
        <f t="shared" si="27"/>
        <v>0</v>
      </c>
      <c r="BT30" s="272">
        <f t="shared" si="27"/>
        <v>0</v>
      </c>
      <c r="BU30" s="272">
        <f t="shared" si="27"/>
        <v>0</v>
      </c>
      <c r="BV30" s="272">
        <f t="shared" si="27"/>
        <v>0</v>
      </c>
      <c r="BW30" s="272">
        <f t="shared" si="27"/>
        <v>0</v>
      </c>
      <c r="BX30" s="272">
        <f t="shared" si="27"/>
        <v>0</v>
      </c>
      <c r="BY30" s="272">
        <f t="shared" si="27"/>
        <v>0</v>
      </c>
      <c r="BZ30" s="272">
        <f t="shared" si="27"/>
        <v>0</v>
      </c>
      <c r="CA30" s="272">
        <f t="shared" si="27"/>
        <v>0</v>
      </c>
      <c r="CB30" s="272">
        <f t="shared" si="27"/>
        <v>0</v>
      </c>
      <c r="CC30" s="272">
        <f t="shared" si="27"/>
        <v>0</v>
      </c>
      <c r="CD30" s="272">
        <f t="shared" si="27"/>
        <v>0</v>
      </c>
      <c r="CE30" s="272">
        <f t="shared" si="27"/>
        <v>0</v>
      </c>
      <c r="CF30" s="272">
        <f t="shared" si="27"/>
        <v>0</v>
      </c>
      <c r="CG30" s="272">
        <f t="shared" si="27"/>
        <v>0</v>
      </c>
      <c r="CH30" s="272">
        <f t="shared" si="27"/>
        <v>0</v>
      </c>
      <c r="CI30" s="272">
        <f t="shared" si="27"/>
        <v>0</v>
      </c>
      <c r="CJ30" s="272">
        <f t="shared" si="27"/>
        <v>0</v>
      </c>
      <c r="CK30" s="272">
        <f t="shared" si="27"/>
        <v>0</v>
      </c>
      <c r="CL30" s="272">
        <f t="shared" ref="CL30:DC30" si="28">CL28*CL29</f>
        <v>0</v>
      </c>
      <c r="CM30" s="272">
        <f t="shared" si="28"/>
        <v>0</v>
      </c>
      <c r="CN30" s="272">
        <f t="shared" si="28"/>
        <v>0</v>
      </c>
      <c r="CO30" s="272">
        <f t="shared" si="28"/>
        <v>0</v>
      </c>
      <c r="CP30" s="272">
        <f t="shared" si="28"/>
        <v>0</v>
      </c>
      <c r="CQ30" s="272">
        <f t="shared" si="28"/>
        <v>0</v>
      </c>
      <c r="CR30" s="272">
        <f t="shared" si="28"/>
        <v>0</v>
      </c>
      <c r="CS30" s="272">
        <f t="shared" si="28"/>
        <v>0</v>
      </c>
      <c r="CT30" s="272">
        <f t="shared" si="28"/>
        <v>0</v>
      </c>
      <c r="CU30" s="272">
        <f t="shared" si="28"/>
        <v>0</v>
      </c>
      <c r="CV30" s="272">
        <f t="shared" si="28"/>
        <v>0</v>
      </c>
      <c r="CW30" s="272">
        <f t="shared" si="28"/>
        <v>0</v>
      </c>
      <c r="CX30" s="272">
        <f t="shared" si="28"/>
        <v>0</v>
      </c>
      <c r="CY30" s="272">
        <f t="shared" si="28"/>
        <v>0</v>
      </c>
      <c r="CZ30" s="272">
        <f t="shared" si="28"/>
        <v>0</v>
      </c>
      <c r="DA30" s="272">
        <f t="shared" si="28"/>
        <v>0</v>
      </c>
      <c r="DB30" s="272">
        <f t="shared" si="28"/>
        <v>0</v>
      </c>
      <c r="DC30" s="272">
        <f t="shared" si="28"/>
        <v>0</v>
      </c>
    </row>
    <row r="31" spans="2:107" ht="15" customHeight="1" x14ac:dyDescent="0.35">
      <c r="B31" s="885">
        <v>17</v>
      </c>
      <c r="C31" s="261" t="s">
        <v>66</v>
      </c>
      <c r="D31" s="261"/>
      <c r="E31" s="267" t="s">
        <v>68</v>
      </c>
      <c r="F31" s="268"/>
      <c r="G31" s="273" t="str">
        <f>IF(COUNTA(H31:DC31)=0,"",IF(OR(LARGE(H31:DC31,1)&gt;24,SMALL(H31:DC31,1)&lt;0),"ERRO",""))</f>
        <v/>
      </c>
      <c r="H31" s="633">
        <f>H11</f>
        <v>0</v>
      </c>
      <c r="I31" s="633">
        <f t="shared" ref="I31:Y31" si="29">I11</f>
        <v>0</v>
      </c>
      <c r="J31" s="633">
        <f>J11</f>
        <v>0</v>
      </c>
      <c r="K31" s="633">
        <f t="shared" si="29"/>
        <v>0</v>
      </c>
      <c r="L31" s="633">
        <f t="shared" si="29"/>
        <v>0</v>
      </c>
      <c r="M31" s="633">
        <f t="shared" si="29"/>
        <v>0</v>
      </c>
      <c r="N31" s="633">
        <f t="shared" si="29"/>
        <v>0</v>
      </c>
      <c r="O31" s="633">
        <f t="shared" si="29"/>
        <v>0</v>
      </c>
      <c r="P31" s="633">
        <f t="shared" si="29"/>
        <v>0</v>
      </c>
      <c r="Q31" s="633">
        <f t="shared" si="29"/>
        <v>0</v>
      </c>
      <c r="R31" s="633">
        <f t="shared" si="29"/>
        <v>0</v>
      </c>
      <c r="S31" s="633">
        <f t="shared" si="29"/>
        <v>0</v>
      </c>
      <c r="T31" s="633">
        <f t="shared" si="29"/>
        <v>0</v>
      </c>
      <c r="U31" s="633">
        <f t="shared" si="29"/>
        <v>0</v>
      </c>
      <c r="V31" s="633">
        <f t="shared" si="29"/>
        <v>0</v>
      </c>
      <c r="W31" s="633">
        <f t="shared" si="29"/>
        <v>0</v>
      </c>
      <c r="X31" s="633">
        <f t="shared" si="29"/>
        <v>0</v>
      </c>
      <c r="Y31" s="633">
        <f t="shared" si="29"/>
        <v>0</v>
      </c>
      <c r="Z31" s="633">
        <f t="shared" ref="Z31:CK31" si="30">Z11</f>
        <v>0</v>
      </c>
      <c r="AA31" s="633">
        <f t="shared" si="30"/>
        <v>0</v>
      </c>
      <c r="AB31" s="633">
        <f t="shared" si="30"/>
        <v>0</v>
      </c>
      <c r="AC31" s="633">
        <f t="shared" si="30"/>
        <v>0</v>
      </c>
      <c r="AD31" s="633">
        <f t="shared" si="30"/>
        <v>0</v>
      </c>
      <c r="AE31" s="633">
        <f t="shared" si="30"/>
        <v>0</v>
      </c>
      <c r="AF31" s="633">
        <f t="shared" si="30"/>
        <v>0</v>
      </c>
      <c r="AG31" s="633">
        <f t="shared" si="30"/>
        <v>0</v>
      </c>
      <c r="AH31" s="633">
        <f t="shared" si="30"/>
        <v>0</v>
      </c>
      <c r="AI31" s="633">
        <f t="shared" si="30"/>
        <v>0</v>
      </c>
      <c r="AJ31" s="633">
        <f t="shared" si="30"/>
        <v>0</v>
      </c>
      <c r="AK31" s="633">
        <f t="shared" si="30"/>
        <v>0</v>
      </c>
      <c r="AL31" s="633">
        <f t="shared" si="30"/>
        <v>0</v>
      </c>
      <c r="AM31" s="633">
        <f t="shared" si="30"/>
        <v>0</v>
      </c>
      <c r="AN31" s="633">
        <f t="shared" si="30"/>
        <v>0</v>
      </c>
      <c r="AO31" s="633">
        <f t="shared" si="30"/>
        <v>0</v>
      </c>
      <c r="AP31" s="633">
        <f t="shared" si="30"/>
        <v>0</v>
      </c>
      <c r="AQ31" s="633">
        <f t="shared" si="30"/>
        <v>0</v>
      </c>
      <c r="AR31" s="633">
        <f t="shared" si="30"/>
        <v>0</v>
      </c>
      <c r="AS31" s="633">
        <f t="shared" si="30"/>
        <v>0</v>
      </c>
      <c r="AT31" s="633">
        <f t="shared" si="30"/>
        <v>0</v>
      </c>
      <c r="AU31" s="633">
        <f t="shared" si="30"/>
        <v>0</v>
      </c>
      <c r="AV31" s="633">
        <f t="shared" si="30"/>
        <v>0</v>
      </c>
      <c r="AW31" s="633">
        <f t="shared" si="30"/>
        <v>0</v>
      </c>
      <c r="AX31" s="633">
        <f t="shared" si="30"/>
        <v>0</v>
      </c>
      <c r="AY31" s="633">
        <f t="shared" si="30"/>
        <v>0</v>
      </c>
      <c r="AZ31" s="633">
        <f t="shared" si="30"/>
        <v>0</v>
      </c>
      <c r="BA31" s="633">
        <f t="shared" si="30"/>
        <v>0</v>
      </c>
      <c r="BB31" s="633">
        <f t="shared" si="30"/>
        <v>0</v>
      </c>
      <c r="BC31" s="633">
        <f t="shared" si="30"/>
        <v>0</v>
      </c>
      <c r="BD31" s="633">
        <f t="shared" si="30"/>
        <v>0</v>
      </c>
      <c r="BE31" s="633">
        <f t="shared" si="30"/>
        <v>0</v>
      </c>
      <c r="BF31" s="633">
        <f t="shared" si="30"/>
        <v>0</v>
      </c>
      <c r="BG31" s="633">
        <f t="shared" si="30"/>
        <v>0</v>
      </c>
      <c r="BH31" s="633">
        <f t="shared" si="30"/>
        <v>0</v>
      </c>
      <c r="BI31" s="633">
        <f t="shared" si="30"/>
        <v>0</v>
      </c>
      <c r="BJ31" s="633">
        <f t="shared" si="30"/>
        <v>0</v>
      </c>
      <c r="BK31" s="633">
        <f t="shared" si="30"/>
        <v>0</v>
      </c>
      <c r="BL31" s="633">
        <f t="shared" si="30"/>
        <v>0</v>
      </c>
      <c r="BM31" s="633">
        <f t="shared" si="30"/>
        <v>0</v>
      </c>
      <c r="BN31" s="633">
        <f t="shared" si="30"/>
        <v>0</v>
      </c>
      <c r="BO31" s="633">
        <f t="shared" si="30"/>
        <v>0</v>
      </c>
      <c r="BP31" s="633">
        <f t="shared" si="30"/>
        <v>0</v>
      </c>
      <c r="BQ31" s="633">
        <f t="shared" si="30"/>
        <v>0</v>
      </c>
      <c r="BR31" s="633">
        <f t="shared" si="30"/>
        <v>0</v>
      </c>
      <c r="BS31" s="633">
        <f t="shared" si="30"/>
        <v>0</v>
      </c>
      <c r="BT31" s="633">
        <f t="shared" si="30"/>
        <v>0</v>
      </c>
      <c r="BU31" s="633">
        <f t="shared" si="30"/>
        <v>0</v>
      </c>
      <c r="BV31" s="633">
        <f t="shared" si="30"/>
        <v>0</v>
      </c>
      <c r="BW31" s="633">
        <f t="shared" si="30"/>
        <v>0</v>
      </c>
      <c r="BX31" s="633">
        <f t="shared" si="30"/>
        <v>0</v>
      </c>
      <c r="BY31" s="633">
        <f t="shared" si="30"/>
        <v>0</v>
      </c>
      <c r="BZ31" s="633">
        <f t="shared" si="30"/>
        <v>0</v>
      </c>
      <c r="CA31" s="633">
        <f t="shared" si="30"/>
        <v>0</v>
      </c>
      <c r="CB31" s="633">
        <f t="shared" si="30"/>
        <v>0</v>
      </c>
      <c r="CC31" s="633">
        <f t="shared" si="30"/>
        <v>0</v>
      </c>
      <c r="CD31" s="633">
        <f t="shared" si="30"/>
        <v>0</v>
      </c>
      <c r="CE31" s="633">
        <f t="shared" si="30"/>
        <v>0</v>
      </c>
      <c r="CF31" s="633">
        <f t="shared" si="30"/>
        <v>0</v>
      </c>
      <c r="CG31" s="633">
        <f t="shared" si="30"/>
        <v>0</v>
      </c>
      <c r="CH31" s="633">
        <f t="shared" si="30"/>
        <v>0</v>
      </c>
      <c r="CI31" s="633">
        <f t="shared" si="30"/>
        <v>0</v>
      </c>
      <c r="CJ31" s="633">
        <f t="shared" si="30"/>
        <v>0</v>
      </c>
      <c r="CK31" s="633">
        <f t="shared" si="30"/>
        <v>0</v>
      </c>
      <c r="CL31" s="633">
        <f t="shared" ref="CL31:DC31" si="31">CL11</f>
        <v>0</v>
      </c>
      <c r="CM31" s="633">
        <f t="shared" si="31"/>
        <v>0</v>
      </c>
      <c r="CN31" s="633">
        <f t="shared" si="31"/>
        <v>0</v>
      </c>
      <c r="CO31" s="633">
        <f t="shared" si="31"/>
        <v>0</v>
      </c>
      <c r="CP31" s="633">
        <f t="shared" si="31"/>
        <v>0</v>
      </c>
      <c r="CQ31" s="633">
        <f t="shared" si="31"/>
        <v>0</v>
      </c>
      <c r="CR31" s="633">
        <f t="shared" si="31"/>
        <v>0</v>
      </c>
      <c r="CS31" s="633">
        <f t="shared" si="31"/>
        <v>0</v>
      </c>
      <c r="CT31" s="633">
        <f t="shared" si="31"/>
        <v>0</v>
      </c>
      <c r="CU31" s="633">
        <f t="shared" si="31"/>
        <v>0</v>
      </c>
      <c r="CV31" s="633">
        <f t="shared" si="31"/>
        <v>0</v>
      </c>
      <c r="CW31" s="633">
        <f t="shared" si="31"/>
        <v>0</v>
      </c>
      <c r="CX31" s="633">
        <f t="shared" si="31"/>
        <v>0</v>
      </c>
      <c r="CY31" s="633">
        <f t="shared" si="31"/>
        <v>0</v>
      </c>
      <c r="CZ31" s="633">
        <f t="shared" si="31"/>
        <v>0</v>
      </c>
      <c r="DA31" s="633">
        <f t="shared" si="31"/>
        <v>0</v>
      </c>
      <c r="DB31" s="633">
        <f t="shared" si="31"/>
        <v>0</v>
      </c>
      <c r="DC31" s="633">
        <f t="shared" si="31"/>
        <v>0</v>
      </c>
    </row>
    <row r="32" spans="2:107" ht="15" customHeight="1" x14ac:dyDescent="0.35">
      <c r="B32" s="886"/>
      <c r="C32" s="275" t="s">
        <v>67</v>
      </c>
      <c r="D32" s="275"/>
      <c r="E32" s="276" t="s">
        <v>69</v>
      </c>
      <c r="F32" s="268"/>
      <c r="G32" s="273" t="str">
        <f>IF(COUNTA(H32:DC32)=0,"",IF(OR(LARGE(H32:DC32,1)&gt;365,SMALL(H32:DC32,1)&lt;0),"ERRO",""))</f>
        <v/>
      </c>
      <c r="H32" s="633">
        <f>H12</f>
        <v>0</v>
      </c>
      <c r="I32" s="633">
        <f t="shared" ref="I32:Y32" si="32">I12</f>
        <v>0</v>
      </c>
      <c r="J32" s="633">
        <f t="shared" si="32"/>
        <v>0</v>
      </c>
      <c r="K32" s="633">
        <f t="shared" si="32"/>
        <v>0</v>
      </c>
      <c r="L32" s="633">
        <f t="shared" si="32"/>
        <v>0</v>
      </c>
      <c r="M32" s="633">
        <f t="shared" si="32"/>
        <v>0</v>
      </c>
      <c r="N32" s="633">
        <f t="shared" si="32"/>
        <v>0</v>
      </c>
      <c r="O32" s="633">
        <f t="shared" si="32"/>
        <v>0</v>
      </c>
      <c r="P32" s="633">
        <f t="shared" si="32"/>
        <v>0</v>
      </c>
      <c r="Q32" s="633">
        <f t="shared" si="32"/>
        <v>0</v>
      </c>
      <c r="R32" s="633">
        <f t="shared" si="32"/>
        <v>0</v>
      </c>
      <c r="S32" s="633">
        <f t="shared" si="32"/>
        <v>0</v>
      </c>
      <c r="T32" s="633">
        <f t="shared" si="32"/>
        <v>0</v>
      </c>
      <c r="U32" s="633">
        <f t="shared" si="32"/>
        <v>0</v>
      </c>
      <c r="V32" s="633">
        <f t="shared" si="32"/>
        <v>0</v>
      </c>
      <c r="W32" s="633">
        <f t="shared" si="32"/>
        <v>0</v>
      </c>
      <c r="X32" s="633">
        <f t="shared" si="32"/>
        <v>0</v>
      </c>
      <c r="Y32" s="633">
        <f t="shared" si="32"/>
        <v>0</v>
      </c>
      <c r="Z32" s="633">
        <f t="shared" ref="Z32:CK32" si="33">Z12</f>
        <v>0</v>
      </c>
      <c r="AA32" s="633">
        <f t="shared" si="33"/>
        <v>0</v>
      </c>
      <c r="AB32" s="633">
        <f t="shared" si="33"/>
        <v>0</v>
      </c>
      <c r="AC32" s="633">
        <f t="shared" si="33"/>
        <v>0</v>
      </c>
      <c r="AD32" s="633">
        <f t="shared" si="33"/>
        <v>0</v>
      </c>
      <c r="AE32" s="633">
        <f t="shared" si="33"/>
        <v>0</v>
      </c>
      <c r="AF32" s="633">
        <f t="shared" si="33"/>
        <v>0</v>
      </c>
      <c r="AG32" s="633">
        <f t="shared" si="33"/>
        <v>0</v>
      </c>
      <c r="AH32" s="633">
        <f t="shared" si="33"/>
        <v>0</v>
      </c>
      <c r="AI32" s="633">
        <f t="shared" si="33"/>
        <v>0</v>
      </c>
      <c r="AJ32" s="633">
        <f t="shared" si="33"/>
        <v>0</v>
      </c>
      <c r="AK32" s="633">
        <f t="shared" si="33"/>
        <v>0</v>
      </c>
      <c r="AL32" s="633">
        <f t="shared" si="33"/>
        <v>0</v>
      </c>
      <c r="AM32" s="633">
        <f t="shared" si="33"/>
        <v>0</v>
      </c>
      <c r="AN32" s="633">
        <f t="shared" si="33"/>
        <v>0</v>
      </c>
      <c r="AO32" s="633">
        <f t="shared" si="33"/>
        <v>0</v>
      </c>
      <c r="AP32" s="633">
        <f t="shared" si="33"/>
        <v>0</v>
      </c>
      <c r="AQ32" s="633">
        <f t="shared" si="33"/>
        <v>0</v>
      </c>
      <c r="AR32" s="633">
        <f t="shared" si="33"/>
        <v>0</v>
      </c>
      <c r="AS32" s="633">
        <f t="shared" si="33"/>
        <v>0</v>
      </c>
      <c r="AT32" s="633">
        <f t="shared" si="33"/>
        <v>0</v>
      </c>
      <c r="AU32" s="633">
        <f t="shared" si="33"/>
        <v>0</v>
      </c>
      <c r="AV32" s="633">
        <f t="shared" si="33"/>
        <v>0</v>
      </c>
      <c r="AW32" s="633">
        <f t="shared" si="33"/>
        <v>0</v>
      </c>
      <c r="AX32" s="633">
        <f t="shared" si="33"/>
        <v>0</v>
      </c>
      <c r="AY32" s="633">
        <f t="shared" si="33"/>
        <v>0</v>
      </c>
      <c r="AZ32" s="633">
        <f t="shared" si="33"/>
        <v>0</v>
      </c>
      <c r="BA32" s="633">
        <f t="shared" si="33"/>
        <v>0</v>
      </c>
      <c r="BB32" s="633">
        <f t="shared" si="33"/>
        <v>0</v>
      </c>
      <c r="BC32" s="633">
        <f t="shared" si="33"/>
        <v>0</v>
      </c>
      <c r="BD32" s="633">
        <f t="shared" si="33"/>
        <v>0</v>
      </c>
      <c r="BE32" s="633">
        <f t="shared" si="33"/>
        <v>0</v>
      </c>
      <c r="BF32" s="633">
        <f t="shared" si="33"/>
        <v>0</v>
      </c>
      <c r="BG32" s="633">
        <f t="shared" si="33"/>
        <v>0</v>
      </c>
      <c r="BH32" s="633">
        <f t="shared" si="33"/>
        <v>0</v>
      </c>
      <c r="BI32" s="633">
        <f t="shared" si="33"/>
        <v>0</v>
      </c>
      <c r="BJ32" s="633">
        <f t="shared" si="33"/>
        <v>0</v>
      </c>
      <c r="BK32" s="633">
        <f t="shared" si="33"/>
        <v>0</v>
      </c>
      <c r="BL32" s="633">
        <f t="shared" si="33"/>
        <v>0</v>
      </c>
      <c r="BM32" s="633">
        <f t="shared" si="33"/>
        <v>0</v>
      </c>
      <c r="BN32" s="633">
        <f t="shared" si="33"/>
        <v>0</v>
      </c>
      <c r="BO32" s="633">
        <f t="shared" si="33"/>
        <v>0</v>
      </c>
      <c r="BP32" s="633">
        <f t="shared" si="33"/>
        <v>0</v>
      </c>
      <c r="BQ32" s="633">
        <f t="shared" si="33"/>
        <v>0</v>
      </c>
      <c r="BR32" s="633">
        <f t="shared" si="33"/>
        <v>0</v>
      </c>
      <c r="BS32" s="633">
        <f t="shared" si="33"/>
        <v>0</v>
      </c>
      <c r="BT32" s="633">
        <f t="shared" si="33"/>
        <v>0</v>
      </c>
      <c r="BU32" s="633">
        <f t="shared" si="33"/>
        <v>0</v>
      </c>
      <c r="BV32" s="633">
        <f t="shared" si="33"/>
        <v>0</v>
      </c>
      <c r="BW32" s="633">
        <f t="shared" si="33"/>
        <v>0</v>
      </c>
      <c r="BX32" s="633">
        <f t="shared" si="33"/>
        <v>0</v>
      </c>
      <c r="BY32" s="633">
        <f t="shared" si="33"/>
        <v>0</v>
      </c>
      <c r="BZ32" s="633">
        <f t="shared" si="33"/>
        <v>0</v>
      </c>
      <c r="CA32" s="633">
        <f t="shared" si="33"/>
        <v>0</v>
      </c>
      <c r="CB32" s="633">
        <f t="shared" si="33"/>
        <v>0</v>
      </c>
      <c r="CC32" s="633">
        <f t="shared" si="33"/>
        <v>0</v>
      </c>
      <c r="CD32" s="633">
        <f t="shared" si="33"/>
        <v>0</v>
      </c>
      <c r="CE32" s="633">
        <f t="shared" si="33"/>
        <v>0</v>
      </c>
      <c r="CF32" s="633">
        <f t="shared" si="33"/>
        <v>0</v>
      </c>
      <c r="CG32" s="633">
        <f t="shared" si="33"/>
        <v>0</v>
      </c>
      <c r="CH32" s="633">
        <f t="shared" si="33"/>
        <v>0</v>
      </c>
      <c r="CI32" s="633">
        <f t="shared" si="33"/>
        <v>0</v>
      </c>
      <c r="CJ32" s="633">
        <f t="shared" si="33"/>
        <v>0</v>
      </c>
      <c r="CK32" s="633">
        <f t="shared" si="33"/>
        <v>0</v>
      </c>
      <c r="CL32" s="633">
        <f t="shared" ref="CL32:DC32" si="34">CL12</f>
        <v>0</v>
      </c>
      <c r="CM32" s="633">
        <f t="shared" si="34"/>
        <v>0</v>
      </c>
      <c r="CN32" s="633">
        <f t="shared" si="34"/>
        <v>0</v>
      </c>
      <c r="CO32" s="633">
        <f t="shared" si="34"/>
        <v>0</v>
      </c>
      <c r="CP32" s="633">
        <f t="shared" si="34"/>
        <v>0</v>
      </c>
      <c r="CQ32" s="633">
        <f t="shared" si="34"/>
        <v>0</v>
      </c>
      <c r="CR32" s="633">
        <f t="shared" si="34"/>
        <v>0</v>
      </c>
      <c r="CS32" s="633">
        <f t="shared" si="34"/>
        <v>0</v>
      </c>
      <c r="CT32" s="633">
        <f t="shared" si="34"/>
        <v>0</v>
      </c>
      <c r="CU32" s="633">
        <f t="shared" si="34"/>
        <v>0</v>
      </c>
      <c r="CV32" s="633">
        <f t="shared" si="34"/>
        <v>0</v>
      </c>
      <c r="CW32" s="633">
        <f t="shared" si="34"/>
        <v>0</v>
      </c>
      <c r="CX32" s="633">
        <f t="shared" si="34"/>
        <v>0</v>
      </c>
      <c r="CY32" s="633">
        <f t="shared" si="34"/>
        <v>0</v>
      </c>
      <c r="CZ32" s="633">
        <f t="shared" si="34"/>
        <v>0</v>
      </c>
      <c r="DA32" s="633">
        <f t="shared" si="34"/>
        <v>0</v>
      </c>
      <c r="DB32" s="633">
        <f t="shared" si="34"/>
        <v>0</v>
      </c>
      <c r="DC32" s="633">
        <f t="shared" si="34"/>
        <v>0</v>
      </c>
    </row>
    <row r="33" spans="2:107" ht="15" customHeight="1" x14ac:dyDescent="0.35">
      <c r="B33" s="887"/>
      <c r="C33" s="261" t="s">
        <v>56</v>
      </c>
      <c r="D33" s="261"/>
      <c r="E33" s="267" t="s">
        <v>58</v>
      </c>
      <c r="F33" s="268" t="s">
        <v>879</v>
      </c>
      <c r="G33" s="273" t="str">
        <f>IF(COUNTA(H33:DC33)=0,"",IF(OR(LARGE(H33:DC33,1)&gt;8760,SMALL(H33:DC33,1)&lt;0),"ERRO",""))</f>
        <v/>
      </c>
      <c r="H33" s="272">
        <f>H31*H32</f>
        <v>0</v>
      </c>
      <c r="I33" s="272">
        <f t="shared" ref="I33:Y33" si="35">I31*I32</f>
        <v>0</v>
      </c>
      <c r="J33" s="272">
        <f t="shared" si="35"/>
        <v>0</v>
      </c>
      <c r="K33" s="272">
        <f t="shared" si="35"/>
        <v>0</v>
      </c>
      <c r="L33" s="272">
        <f t="shared" si="35"/>
        <v>0</v>
      </c>
      <c r="M33" s="272">
        <f t="shared" si="35"/>
        <v>0</v>
      </c>
      <c r="N33" s="272">
        <f t="shared" si="35"/>
        <v>0</v>
      </c>
      <c r="O33" s="272">
        <f t="shared" si="35"/>
        <v>0</v>
      </c>
      <c r="P33" s="272">
        <f t="shared" si="35"/>
        <v>0</v>
      </c>
      <c r="Q33" s="272">
        <f t="shared" si="35"/>
        <v>0</v>
      </c>
      <c r="R33" s="272">
        <f t="shared" si="35"/>
        <v>0</v>
      </c>
      <c r="S33" s="272">
        <f t="shared" si="35"/>
        <v>0</v>
      </c>
      <c r="T33" s="272">
        <f t="shared" si="35"/>
        <v>0</v>
      </c>
      <c r="U33" s="272">
        <f t="shared" si="35"/>
        <v>0</v>
      </c>
      <c r="V33" s="272">
        <f t="shared" si="35"/>
        <v>0</v>
      </c>
      <c r="W33" s="272">
        <f t="shared" si="35"/>
        <v>0</v>
      </c>
      <c r="X33" s="272">
        <f t="shared" si="35"/>
        <v>0</v>
      </c>
      <c r="Y33" s="272">
        <f t="shared" si="35"/>
        <v>0</v>
      </c>
      <c r="Z33" s="272">
        <f t="shared" ref="Z33:CK33" si="36">Z31*Z32</f>
        <v>0</v>
      </c>
      <c r="AA33" s="272">
        <f t="shared" si="36"/>
        <v>0</v>
      </c>
      <c r="AB33" s="272">
        <f t="shared" si="36"/>
        <v>0</v>
      </c>
      <c r="AC33" s="272">
        <f t="shared" si="36"/>
        <v>0</v>
      </c>
      <c r="AD33" s="272">
        <f t="shared" si="36"/>
        <v>0</v>
      </c>
      <c r="AE33" s="272">
        <f t="shared" si="36"/>
        <v>0</v>
      </c>
      <c r="AF33" s="272">
        <f t="shared" si="36"/>
        <v>0</v>
      </c>
      <c r="AG33" s="272">
        <f t="shared" si="36"/>
        <v>0</v>
      </c>
      <c r="AH33" s="272">
        <f t="shared" si="36"/>
        <v>0</v>
      </c>
      <c r="AI33" s="272">
        <f t="shared" si="36"/>
        <v>0</v>
      </c>
      <c r="AJ33" s="272">
        <f t="shared" si="36"/>
        <v>0</v>
      </c>
      <c r="AK33" s="272">
        <f t="shared" si="36"/>
        <v>0</v>
      </c>
      <c r="AL33" s="272">
        <f t="shared" si="36"/>
        <v>0</v>
      </c>
      <c r="AM33" s="272">
        <f t="shared" si="36"/>
        <v>0</v>
      </c>
      <c r="AN33" s="272">
        <f t="shared" si="36"/>
        <v>0</v>
      </c>
      <c r="AO33" s="272">
        <f t="shared" si="36"/>
        <v>0</v>
      </c>
      <c r="AP33" s="272">
        <f t="shared" si="36"/>
        <v>0</v>
      </c>
      <c r="AQ33" s="272">
        <f t="shared" si="36"/>
        <v>0</v>
      </c>
      <c r="AR33" s="272">
        <f t="shared" si="36"/>
        <v>0</v>
      </c>
      <c r="AS33" s="272">
        <f t="shared" si="36"/>
        <v>0</v>
      </c>
      <c r="AT33" s="272">
        <f t="shared" si="36"/>
        <v>0</v>
      </c>
      <c r="AU33" s="272">
        <f t="shared" si="36"/>
        <v>0</v>
      </c>
      <c r="AV33" s="272">
        <f t="shared" si="36"/>
        <v>0</v>
      </c>
      <c r="AW33" s="272">
        <f t="shared" si="36"/>
        <v>0</v>
      </c>
      <c r="AX33" s="272">
        <f t="shared" si="36"/>
        <v>0</v>
      </c>
      <c r="AY33" s="272">
        <f t="shared" si="36"/>
        <v>0</v>
      </c>
      <c r="AZ33" s="272">
        <f t="shared" si="36"/>
        <v>0</v>
      </c>
      <c r="BA33" s="272">
        <f t="shared" si="36"/>
        <v>0</v>
      </c>
      <c r="BB33" s="272">
        <f t="shared" si="36"/>
        <v>0</v>
      </c>
      <c r="BC33" s="272">
        <f t="shared" si="36"/>
        <v>0</v>
      </c>
      <c r="BD33" s="272">
        <f t="shared" si="36"/>
        <v>0</v>
      </c>
      <c r="BE33" s="272">
        <f t="shared" si="36"/>
        <v>0</v>
      </c>
      <c r="BF33" s="272">
        <f t="shared" si="36"/>
        <v>0</v>
      </c>
      <c r="BG33" s="272">
        <f t="shared" si="36"/>
        <v>0</v>
      </c>
      <c r="BH33" s="272">
        <f t="shared" si="36"/>
        <v>0</v>
      </c>
      <c r="BI33" s="272">
        <f t="shared" si="36"/>
        <v>0</v>
      </c>
      <c r="BJ33" s="272">
        <f t="shared" si="36"/>
        <v>0</v>
      </c>
      <c r="BK33" s="272">
        <f t="shared" si="36"/>
        <v>0</v>
      </c>
      <c r="BL33" s="272">
        <f t="shared" si="36"/>
        <v>0</v>
      </c>
      <c r="BM33" s="272">
        <f t="shared" si="36"/>
        <v>0</v>
      </c>
      <c r="BN33" s="272">
        <f t="shared" si="36"/>
        <v>0</v>
      </c>
      <c r="BO33" s="272">
        <f t="shared" si="36"/>
        <v>0</v>
      </c>
      <c r="BP33" s="272">
        <f t="shared" si="36"/>
        <v>0</v>
      </c>
      <c r="BQ33" s="272">
        <f t="shared" si="36"/>
        <v>0</v>
      </c>
      <c r="BR33" s="272">
        <f t="shared" si="36"/>
        <v>0</v>
      </c>
      <c r="BS33" s="272">
        <f t="shared" si="36"/>
        <v>0</v>
      </c>
      <c r="BT33" s="272">
        <f t="shared" si="36"/>
        <v>0</v>
      </c>
      <c r="BU33" s="272">
        <f t="shared" si="36"/>
        <v>0</v>
      </c>
      <c r="BV33" s="272">
        <f t="shared" si="36"/>
        <v>0</v>
      </c>
      <c r="BW33" s="272">
        <f t="shared" si="36"/>
        <v>0</v>
      </c>
      <c r="BX33" s="272">
        <f t="shared" si="36"/>
        <v>0</v>
      </c>
      <c r="BY33" s="272">
        <f t="shared" si="36"/>
        <v>0</v>
      </c>
      <c r="BZ33" s="272">
        <f t="shared" si="36"/>
        <v>0</v>
      </c>
      <c r="CA33" s="272">
        <f t="shared" si="36"/>
        <v>0</v>
      </c>
      <c r="CB33" s="272">
        <f t="shared" si="36"/>
        <v>0</v>
      </c>
      <c r="CC33" s="272">
        <f t="shared" si="36"/>
        <v>0</v>
      </c>
      <c r="CD33" s="272">
        <f t="shared" si="36"/>
        <v>0</v>
      </c>
      <c r="CE33" s="272">
        <f t="shared" si="36"/>
        <v>0</v>
      </c>
      <c r="CF33" s="272">
        <f t="shared" si="36"/>
        <v>0</v>
      </c>
      <c r="CG33" s="272">
        <f t="shared" si="36"/>
        <v>0</v>
      </c>
      <c r="CH33" s="272">
        <f t="shared" si="36"/>
        <v>0</v>
      </c>
      <c r="CI33" s="272">
        <f t="shared" si="36"/>
        <v>0</v>
      </c>
      <c r="CJ33" s="272">
        <f t="shared" si="36"/>
        <v>0</v>
      </c>
      <c r="CK33" s="272">
        <f t="shared" si="36"/>
        <v>0</v>
      </c>
      <c r="CL33" s="272">
        <f t="shared" ref="CL33:DC33" si="37">CL31*CL32</f>
        <v>0</v>
      </c>
      <c r="CM33" s="272">
        <f t="shared" si="37"/>
        <v>0</v>
      </c>
      <c r="CN33" s="272">
        <f t="shared" si="37"/>
        <v>0</v>
      </c>
      <c r="CO33" s="272">
        <f t="shared" si="37"/>
        <v>0</v>
      </c>
      <c r="CP33" s="272">
        <f t="shared" si="37"/>
        <v>0</v>
      </c>
      <c r="CQ33" s="272">
        <f t="shared" si="37"/>
        <v>0</v>
      </c>
      <c r="CR33" s="272">
        <f t="shared" si="37"/>
        <v>0</v>
      </c>
      <c r="CS33" s="272">
        <f t="shared" si="37"/>
        <v>0</v>
      </c>
      <c r="CT33" s="272">
        <f t="shared" si="37"/>
        <v>0</v>
      </c>
      <c r="CU33" s="272">
        <f t="shared" si="37"/>
        <v>0</v>
      </c>
      <c r="CV33" s="272">
        <f t="shared" si="37"/>
        <v>0</v>
      </c>
      <c r="CW33" s="272">
        <f t="shared" si="37"/>
        <v>0</v>
      </c>
      <c r="CX33" s="272">
        <f t="shared" si="37"/>
        <v>0</v>
      </c>
      <c r="CY33" s="272">
        <f t="shared" si="37"/>
        <v>0</v>
      </c>
      <c r="CZ33" s="272">
        <f t="shared" si="37"/>
        <v>0</v>
      </c>
      <c r="DA33" s="272">
        <f t="shared" si="37"/>
        <v>0</v>
      </c>
      <c r="DB33" s="272">
        <f t="shared" si="37"/>
        <v>0</v>
      </c>
      <c r="DC33" s="272">
        <f t="shared" si="37"/>
        <v>0</v>
      </c>
    </row>
    <row r="34" spans="2:107" ht="15" customHeight="1" x14ac:dyDescent="0.35">
      <c r="B34" s="885">
        <v>18</v>
      </c>
      <c r="C34" s="261" t="s">
        <v>1133</v>
      </c>
      <c r="D34" s="261"/>
      <c r="E34" s="267" t="s">
        <v>68</v>
      </c>
      <c r="F34" s="268" t="s">
        <v>1223</v>
      </c>
      <c r="G34" s="273" t="str">
        <f>IF(COUNTA(H34:DC34)=0,"",IF(OR(LARGE(H34:DC34,1)&gt;3,SMALL(H34:DC34,1)&lt;0),"ERRO",""))</f>
        <v/>
      </c>
      <c r="H34" s="633">
        <f t="shared" ref="H34:Y34" si="38">H14</f>
        <v>0</v>
      </c>
      <c r="I34" s="633">
        <f t="shared" si="38"/>
        <v>0</v>
      </c>
      <c r="J34" s="633">
        <f t="shared" si="38"/>
        <v>0</v>
      </c>
      <c r="K34" s="633">
        <f t="shared" si="38"/>
        <v>0</v>
      </c>
      <c r="L34" s="633">
        <f t="shared" si="38"/>
        <v>0</v>
      </c>
      <c r="M34" s="633">
        <f t="shared" si="38"/>
        <v>0</v>
      </c>
      <c r="N34" s="633">
        <f t="shared" si="38"/>
        <v>0</v>
      </c>
      <c r="O34" s="633">
        <f t="shared" si="38"/>
        <v>0</v>
      </c>
      <c r="P34" s="633">
        <f t="shared" si="38"/>
        <v>0</v>
      </c>
      <c r="Q34" s="633">
        <f t="shared" si="38"/>
        <v>0</v>
      </c>
      <c r="R34" s="633">
        <f t="shared" si="38"/>
        <v>0</v>
      </c>
      <c r="S34" s="633">
        <f t="shared" si="38"/>
        <v>0</v>
      </c>
      <c r="T34" s="633">
        <f t="shared" si="38"/>
        <v>0</v>
      </c>
      <c r="U34" s="633">
        <f t="shared" si="38"/>
        <v>0</v>
      </c>
      <c r="V34" s="633">
        <f t="shared" si="38"/>
        <v>0</v>
      </c>
      <c r="W34" s="633">
        <f t="shared" si="38"/>
        <v>0</v>
      </c>
      <c r="X34" s="633">
        <f t="shared" si="38"/>
        <v>0</v>
      </c>
      <c r="Y34" s="633">
        <f t="shared" si="38"/>
        <v>0</v>
      </c>
      <c r="Z34" s="633">
        <f t="shared" ref="Z34:CK34" si="39">Z14</f>
        <v>0</v>
      </c>
      <c r="AA34" s="633">
        <f t="shared" si="39"/>
        <v>0</v>
      </c>
      <c r="AB34" s="633">
        <f t="shared" si="39"/>
        <v>0</v>
      </c>
      <c r="AC34" s="633">
        <f t="shared" si="39"/>
        <v>0</v>
      </c>
      <c r="AD34" s="633">
        <f t="shared" si="39"/>
        <v>0</v>
      </c>
      <c r="AE34" s="633">
        <f t="shared" si="39"/>
        <v>0</v>
      </c>
      <c r="AF34" s="633">
        <f t="shared" si="39"/>
        <v>0</v>
      </c>
      <c r="AG34" s="633">
        <f t="shared" si="39"/>
        <v>0</v>
      </c>
      <c r="AH34" s="633">
        <f t="shared" si="39"/>
        <v>0</v>
      </c>
      <c r="AI34" s="633">
        <f t="shared" si="39"/>
        <v>0</v>
      </c>
      <c r="AJ34" s="633">
        <f t="shared" si="39"/>
        <v>0</v>
      </c>
      <c r="AK34" s="633">
        <f t="shared" si="39"/>
        <v>0</v>
      </c>
      <c r="AL34" s="633">
        <f t="shared" si="39"/>
        <v>0</v>
      </c>
      <c r="AM34" s="633">
        <f t="shared" si="39"/>
        <v>0</v>
      </c>
      <c r="AN34" s="633">
        <f t="shared" si="39"/>
        <v>0</v>
      </c>
      <c r="AO34" s="633">
        <f t="shared" si="39"/>
        <v>0</v>
      </c>
      <c r="AP34" s="633">
        <f t="shared" si="39"/>
        <v>0</v>
      </c>
      <c r="AQ34" s="633">
        <f t="shared" si="39"/>
        <v>0</v>
      </c>
      <c r="AR34" s="633">
        <f t="shared" si="39"/>
        <v>0</v>
      </c>
      <c r="AS34" s="633">
        <f t="shared" si="39"/>
        <v>0</v>
      </c>
      <c r="AT34" s="633">
        <f t="shared" si="39"/>
        <v>0</v>
      </c>
      <c r="AU34" s="633">
        <f t="shared" si="39"/>
        <v>0</v>
      </c>
      <c r="AV34" s="633">
        <f t="shared" si="39"/>
        <v>0</v>
      </c>
      <c r="AW34" s="633">
        <f t="shared" si="39"/>
        <v>0</v>
      </c>
      <c r="AX34" s="633">
        <f t="shared" si="39"/>
        <v>0</v>
      </c>
      <c r="AY34" s="633">
        <f t="shared" si="39"/>
        <v>0</v>
      </c>
      <c r="AZ34" s="633">
        <f t="shared" si="39"/>
        <v>0</v>
      </c>
      <c r="BA34" s="633">
        <f t="shared" si="39"/>
        <v>0</v>
      </c>
      <c r="BB34" s="633">
        <f t="shared" si="39"/>
        <v>0</v>
      </c>
      <c r="BC34" s="633">
        <f t="shared" si="39"/>
        <v>0</v>
      </c>
      <c r="BD34" s="633">
        <f t="shared" si="39"/>
        <v>0</v>
      </c>
      <c r="BE34" s="633">
        <f t="shared" si="39"/>
        <v>0</v>
      </c>
      <c r="BF34" s="633">
        <f t="shared" si="39"/>
        <v>0</v>
      </c>
      <c r="BG34" s="633">
        <f t="shared" si="39"/>
        <v>0</v>
      </c>
      <c r="BH34" s="633">
        <f t="shared" si="39"/>
        <v>0</v>
      </c>
      <c r="BI34" s="633">
        <f t="shared" si="39"/>
        <v>0</v>
      </c>
      <c r="BJ34" s="633">
        <f t="shared" si="39"/>
        <v>0</v>
      </c>
      <c r="BK34" s="633">
        <f t="shared" si="39"/>
        <v>0</v>
      </c>
      <c r="BL34" s="633">
        <f t="shared" si="39"/>
        <v>0</v>
      </c>
      <c r="BM34" s="633">
        <f t="shared" si="39"/>
        <v>0</v>
      </c>
      <c r="BN34" s="633">
        <f t="shared" si="39"/>
        <v>0</v>
      </c>
      <c r="BO34" s="633">
        <f t="shared" si="39"/>
        <v>0</v>
      </c>
      <c r="BP34" s="633">
        <f t="shared" si="39"/>
        <v>0</v>
      </c>
      <c r="BQ34" s="633">
        <f t="shared" si="39"/>
        <v>0</v>
      </c>
      <c r="BR34" s="633">
        <f t="shared" si="39"/>
        <v>0</v>
      </c>
      <c r="BS34" s="633">
        <f t="shared" si="39"/>
        <v>0</v>
      </c>
      <c r="BT34" s="633">
        <f t="shared" si="39"/>
        <v>0</v>
      </c>
      <c r="BU34" s="633">
        <f t="shared" si="39"/>
        <v>0</v>
      </c>
      <c r="BV34" s="633">
        <f t="shared" si="39"/>
        <v>0</v>
      </c>
      <c r="BW34" s="633">
        <f t="shared" si="39"/>
        <v>0</v>
      </c>
      <c r="BX34" s="633">
        <f t="shared" si="39"/>
        <v>0</v>
      </c>
      <c r="BY34" s="633">
        <f t="shared" si="39"/>
        <v>0</v>
      </c>
      <c r="BZ34" s="633">
        <f t="shared" si="39"/>
        <v>0</v>
      </c>
      <c r="CA34" s="633">
        <f t="shared" si="39"/>
        <v>0</v>
      </c>
      <c r="CB34" s="633">
        <f t="shared" si="39"/>
        <v>0</v>
      </c>
      <c r="CC34" s="633">
        <f t="shared" si="39"/>
        <v>0</v>
      </c>
      <c r="CD34" s="633">
        <f t="shared" si="39"/>
        <v>0</v>
      </c>
      <c r="CE34" s="633">
        <f t="shared" si="39"/>
        <v>0</v>
      </c>
      <c r="CF34" s="633">
        <f t="shared" si="39"/>
        <v>0</v>
      </c>
      <c r="CG34" s="633">
        <f t="shared" si="39"/>
        <v>0</v>
      </c>
      <c r="CH34" s="633">
        <f t="shared" si="39"/>
        <v>0</v>
      </c>
      <c r="CI34" s="633">
        <f t="shared" si="39"/>
        <v>0</v>
      </c>
      <c r="CJ34" s="633">
        <f t="shared" si="39"/>
        <v>0</v>
      </c>
      <c r="CK34" s="633">
        <f t="shared" si="39"/>
        <v>0</v>
      </c>
      <c r="CL34" s="633">
        <f t="shared" ref="CL34:DC34" si="40">CL14</f>
        <v>0</v>
      </c>
      <c r="CM34" s="633">
        <f t="shared" si="40"/>
        <v>0</v>
      </c>
      <c r="CN34" s="633">
        <f t="shared" si="40"/>
        <v>0</v>
      </c>
      <c r="CO34" s="633">
        <f t="shared" si="40"/>
        <v>0</v>
      </c>
      <c r="CP34" s="633">
        <f t="shared" si="40"/>
        <v>0</v>
      </c>
      <c r="CQ34" s="633">
        <f t="shared" si="40"/>
        <v>0</v>
      </c>
      <c r="CR34" s="633">
        <f t="shared" si="40"/>
        <v>0</v>
      </c>
      <c r="CS34" s="633">
        <f t="shared" si="40"/>
        <v>0</v>
      </c>
      <c r="CT34" s="633">
        <f t="shared" si="40"/>
        <v>0</v>
      </c>
      <c r="CU34" s="633">
        <f t="shared" si="40"/>
        <v>0</v>
      </c>
      <c r="CV34" s="633">
        <f t="shared" si="40"/>
        <v>0</v>
      </c>
      <c r="CW34" s="633">
        <f t="shared" si="40"/>
        <v>0</v>
      </c>
      <c r="CX34" s="633">
        <f t="shared" si="40"/>
        <v>0</v>
      </c>
      <c r="CY34" s="633">
        <f t="shared" si="40"/>
        <v>0</v>
      </c>
      <c r="CZ34" s="633">
        <f t="shared" si="40"/>
        <v>0</v>
      </c>
      <c r="DA34" s="633">
        <f t="shared" si="40"/>
        <v>0</v>
      </c>
      <c r="DB34" s="633">
        <f t="shared" si="40"/>
        <v>0</v>
      </c>
      <c r="DC34" s="633">
        <f t="shared" si="40"/>
        <v>0</v>
      </c>
    </row>
    <row r="35" spans="2:107" ht="15" customHeight="1" x14ac:dyDescent="0.35">
      <c r="B35" s="886"/>
      <c r="C35" s="261" t="s">
        <v>1134</v>
      </c>
      <c r="D35" s="261"/>
      <c r="E35" s="262" t="s">
        <v>1131</v>
      </c>
      <c r="F35" s="268" t="s">
        <v>1224</v>
      </c>
      <c r="G35" s="273" t="str">
        <f>IF(COUNTA(H35:DC35)=0,"",IF(OR(LARGE(H35:DC35,1)&gt;22,SMALL(H35:DC35,1)&lt;0),"ERRO",""))</f>
        <v/>
      </c>
      <c r="H35" s="633">
        <f t="shared" ref="H35:Y35" si="41">H15</f>
        <v>0</v>
      </c>
      <c r="I35" s="633">
        <f t="shared" si="41"/>
        <v>0</v>
      </c>
      <c r="J35" s="633">
        <f t="shared" si="41"/>
        <v>0</v>
      </c>
      <c r="K35" s="633">
        <f t="shared" si="41"/>
        <v>0</v>
      </c>
      <c r="L35" s="633">
        <f t="shared" si="41"/>
        <v>0</v>
      </c>
      <c r="M35" s="633">
        <f t="shared" si="41"/>
        <v>0</v>
      </c>
      <c r="N35" s="633">
        <f t="shared" si="41"/>
        <v>0</v>
      </c>
      <c r="O35" s="633">
        <f t="shared" si="41"/>
        <v>0</v>
      </c>
      <c r="P35" s="633">
        <f t="shared" si="41"/>
        <v>0</v>
      </c>
      <c r="Q35" s="633">
        <f t="shared" si="41"/>
        <v>0</v>
      </c>
      <c r="R35" s="633">
        <f t="shared" si="41"/>
        <v>0</v>
      </c>
      <c r="S35" s="633">
        <f t="shared" si="41"/>
        <v>0</v>
      </c>
      <c r="T35" s="633">
        <f t="shared" si="41"/>
        <v>0</v>
      </c>
      <c r="U35" s="633">
        <f t="shared" si="41"/>
        <v>0</v>
      </c>
      <c r="V35" s="633">
        <f t="shared" si="41"/>
        <v>0</v>
      </c>
      <c r="W35" s="633">
        <f t="shared" si="41"/>
        <v>0</v>
      </c>
      <c r="X35" s="633">
        <f t="shared" si="41"/>
        <v>0</v>
      </c>
      <c r="Y35" s="633">
        <f t="shared" si="41"/>
        <v>0</v>
      </c>
      <c r="Z35" s="633">
        <f t="shared" ref="Z35:CK35" si="42">Z15</f>
        <v>0</v>
      </c>
      <c r="AA35" s="633">
        <f t="shared" si="42"/>
        <v>0</v>
      </c>
      <c r="AB35" s="633">
        <f t="shared" si="42"/>
        <v>0</v>
      </c>
      <c r="AC35" s="633">
        <f t="shared" si="42"/>
        <v>0</v>
      </c>
      <c r="AD35" s="633">
        <f t="shared" si="42"/>
        <v>0</v>
      </c>
      <c r="AE35" s="633">
        <f t="shared" si="42"/>
        <v>0</v>
      </c>
      <c r="AF35" s="633">
        <f t="shared" si="42"/>
        <v>0</v>
      </c>
      <c r="AG35" s="633">
        <f t="shared" si="42"/>
        <v>0</v>
      </c>
      <c r="AH35" s="633">
        <f t="shared" si="42"/>
        <v>0</v>
      </c>
      <c r="AI35" s="633">
        <f t="shared" si="42"/>
        <v>0</v>
      </c>
      <c r="AJ35" s="633">
        <f t="shared" si="42"/>
        <v>0</v>
      </c>
      <c r="AK35" s="633">
        <f t="shared" si="42"/>
        <v>0</v>
      </c>
      <c r="AL35" s="633">
        <f t="shared" si="42"/>
        <v>0</v>
      </c>
      <c r="AM35" s="633">
        <f t="shared" si="42"/>
        <v>0</v>
      </c>
      <c r="AN35" s="633">
        <f t="shared" si="42"/>
        <v>0</v>
      </c>
      <c r="AO35" s="633">
        <f t="shared" si="42"/>
        <v>0</v>
      </c>
      <c r="AP35" s="633">
        <f t="shared" si="42"/>
        <v>0</v>
      </c>
      <c r="AQ35" s="633">
        <f t="shared" si="42"/>
        <v>0</v>
      </c>
      <c r="AR35" s="633">
        <f t="shared" si="42"/>
        <v>0</v>
      </c>
      <c r="AS35" s="633">
        <f t="shared" si="42"/>
        <v>0</v>
      </c>
      <c r="AT35" s="633">
        <f t="shared" si="42"/>
        <v>0</v>
      </c>
      <c r="AU35" s="633">
        <f t="shared" si="42"/>
        <v>0</v>
      </c>
      <c r="AV35" s="633">
        <f t="shared" si="42"/>
        <v>0</v>
      </c>
      <c r="AW35" s="633">
        <f t="shared" si="42"/>
        <v>0</v>
      </c>
      <c r="AX35" s="633">
        <f t="shared" si="42"/>
        <v>0</v>
      </c>
      <c r="AY35" s="633">
        <f t="shared" si="42"/>
        <v>0</v>
      </c>
      <c r="AZ35" s="633">
        <f t="shared" si="42"/>
        <v>0</v>
      </c>
      <c r="BA35" s="633">
        <f t="shared" si="42"/>
        <v>0</v>
      </c>
      <c r="BB35" s="633">
        <f t="shared" si="42"/>
        <v>0</v>
      </c>
      <c r="BC35" s="633">
        <f t="shared" si="42"/>
        <v>0</v>
      </c>
      <c r="BD35" s="633">
        <f t="shared" si="42"/>
        <v>0</v>
      </c>
      <c r="BE35" s="633">
        <f t="shared" si="42"/>
        <v>0</v>
      </c>
      <c r="BF35" s="633">
        <f t="shared" si="42"/>
        <v>0</v>
      </c>
      <c r="BG35" s="633">
        <f t="shared" si="42"/>
        <v>0</v>
      </c>
      <c r="BH35" s="633">
        <f t="shared" si="42"/>
        <v>0</v>
      </c>
      <c r="BI35" s="633">
        <f t="shared" si="42"/>
        <v>0</v>
      </c>
      <c r="BJ35" s="633">
        <f t="shared" si="42"/>
        <v>0</v>
      </c>
      <c r="BK35" s="633">
        <f t="shared" si="42"/>
        <v>0</v>
      </c>
      <c r="BL35" s="633">
        <f t="shared" si="42"/>
        <v>0</v>
      </c>
      <c r="BM35" s="633">
        <f t="shared" si="42"/>
        <v>0</v>
      </c>
      <c r="BN35" s="633">
        <f t="shared" si="42"/>
        <v>0</v>
      </c>
      <c r="BO35" s="633">
        <f t="shared" si="42"/>
        <v>0</v>
      </c>
      <c r="BP35" s="633">
        <f t="shared" si="42"/>
        <v>0</v>
      </c>
      <c r="BQ35" s="633">
        <f t="shared" si="42"/>
        <v>0</v>
      </c>
      <c r="BR35" s="633">
        <f t="shared" si="42"/>
        <v>0</v>
      </c>
      <c r="BS35" s="633">
        <f t="shared" si="42"/>
        <v>0</v>
      </c>
      <c r="BT35" s="633">
        <f t="shared" si="42"/>
        <v>0</v>
      </c>
      <c r="BU35" s="633">
        <f t="shared" si="42"/>
        <v>0</v>
      </c>
      <c r="BV35" s="633">
        <f t="shared" si="42"/>
        <v>0</v>
      </c>
      <c r="BW35" s="633">
        <f t="shared" si="42"/>
        <v>0</v>
      </c>
      <c r="BX35" s="633">
        <f t="shared" si="42"/>
        <v>0</v>
      </c>
      <c r="BY35" s="633">
        <f t="shared" si="42"/>
        <v>0</v>
      </c>
      <c r="BZ35" s="633">
        <f t="shared" si="42"/>
        <v>0</v>
      </c>
      <c r="CA35" s="633">
        <f t="shared" si="42"/>
        <v>0</v>
      </c>
      <c r="CB35" s="633">
        <f t="shared" si="42"/>
        <v>0</v>
      </c>
      <c r="CC35" s="633">
        <f t="shared" si="42"/>
        <v>0</v>
      </c>
      <c r="CD35" s="633">
        <f t="shared" si="42"/>
        <v>0</v>
      </c>
      <c r="CE35" s="633">
        <f t="shared" si="42"/>
        <v>0</v>
      </c>
      <c r="CF35" s="633">
        <f t="shared" si="42"/>
        <v>0</v>
      </c>
      <c r="CG35" s="633">
        <f t="shared" si="42"/>
        <v>0</v>
      </c>
      <c r="CH35" s="633">
        <f t="shared" si="42"/>
        <v>0</v>
      </c>
      <c r="CI35" s="633">
        <f t="shared" si="42"/>
        <v>0</v>
      </c>
      <c r="CJ35" s="633">
        <f t="shared" si="42"/>
        <v>0</v>
      </c>
      <c r="CK35" s="633">
        <f t="shared" si="42"/>
        <v>0</v>
      </c>
      <c r="CL35" s="633">
        <f t="shared" ref="CL35:DC35" si="43">CL15</f>
        <v>0</v>
      </c>
      <c r="CM35" s="633">
        <f t="shared" si="43"/>
        <v>0</v>
      </c>
      <c r="CN35" s="633">
        <f t="shared" si="43"/>
        <v>0</v>
      </c>
      <c r="CO35" s="633">
        <f t="shared" si="43"/>
        <v>0</v>
      </c>
      <c r="CP35" s="633">
        <f t="shared" si="43"/>
        <v>0</v>
      </c>
      <c r="CQ35" s="633">
        <f t="shared" si="43"/>
        <v>0</v>
      </c>
      <c r="CR35" s="633">
        <f t="shared" si="43"/>
        <v>0</v>
      </c>
      <c r="CS35" s="633">
        <f t="shared" si="43"/>
        <v>0</v>
      </c>
      <c r="CT35" s="633">
        <f t="shared" si="43"/>
        <v>0</v>
      </c>
      <c r="CU35" s="633">
        <f t="shared" si="43"/>
        <v>0</v>
      </c>
      <c r="CV35" s="633">
        <f t="shared" si="43"/>
        <v>0</v>
      </c>
      <c r="CW35" s="633">
        <f t="shared" si="43"/>
        <v>0</v>
      </c>
      <c r="CX35" s="633">
        <f t="shared" si="43"/>
        <v>0</v>
      </c>
      <c r="CY35" s="633">
        <f t="shared" si="43"/>
        <v>0</v>
      </c>
      <c r="CZ35" s="633">
        <f t="shared" si="43"/>
        <v>0</v>
      </c>
      <c r="DA35" s="633">
        <f t="shared" si="43"/>
        <v>0</v>
      </c>
      <c r="DB35" s="633">
        <f t="shared" si="43"/>
        <v>0</v>
      </c>
      <c r="DC35" s="633">
        <f t="shared" si="43"/>
        <v>0</v>
      </c>
    </row>
    <row r="36" spans="2:107" ht="15" customHeight="1" x14ac:dyDescent="0.35">
      <c r="B36" s="886"/>
      <c r="C36" s="261" t="s">
        <v>1135</v>
      </c>
      <c r="D36" s="261"/>
      <c r="E36" s="262" t="s">
        <v>1132</v>
      </c>
      <c r="F36" s="268" t="s">
        <v>1225</v>
      </c>
      <c r="G36" s="273" t="str">
        <f>IF(COUNTA(H36:DC36)=0,"",IF(OR(LARGE(H36:DC36,1)&gt;12,SMALL(H36:DC36,1)&lt;0),"ERRO",""))</f>
        <v/>
      </c>
      <c r="H36" s="633">
        <f t="shared" ref="H36:Y36" si="44">H16</f>
        <v>0</v>
      </c>
      <c r="I36" s="633">
        <f t="shared" si="44"/>
        <v>0</v>
      </c>
      <c r="J36" s="633">
        <f t="shared" si="44"/>
        <v>0</v>
      </c>
      <c r="K36" s="633">
        <f t="shared" si="44"/>
        <v>0</v>
      </c>
      <c r="L36" s="633">
        <f t="shared" si="44"/>
        <v>0</v>
      </c>
      <c r="M36" s="633">
        <f t="shared" si="44"/>
        <v>0</v>
      </c>
      <c r="N36" s="633">
        <f t="shared" si="44"/>
        <v>0</v>
      </c>
      <c r="O36" s="633">
        <f t="shared" si="44"/>
        <v>0</v>
      </c>
      <c r="P36" s="633">
        <f t="shared" si="44"/>
        <v>0</v>
      </c>
      <c r="Q36" s="633">
        <f t="shared" si="44"/>
        <v>0</v>
      </c>
      <c r="R36" s="633">
        <f t="shared" si="44"/>
        <v>0</v>
      </c>
      <c r="S36" s="633">
        <f t="shared" si="44"/>
        <v>0</v>
      </c>
      <c r="T36" s="633">
        <f t="shared" si="44"/>
        <v>0</v>
      </c>
      <c r="U36" s="633">
        <f t="shared" si="44"/>
        <v>0</v>
      </c>
      <c r="V36" s="633">
        <f t="shared" si="44"/>
        <v>0</v>
      </c>
      <c r="W36" s="633">
        <f t="shared" si="44"/>
        <v>0</v>
      </c>
      <c r="X36" s="633">
        <f t="shared" si="44"/>
        <v>0</v>
      </c>
      <c r="Y36" s="633">
        <f t="shared" si="44"/>
        <v>0</v>
      </c>
      <c r="Z36" s="633">
        <f t="shared" ref="Z36:CK36" si="45">Z16</f>
        <v>0</v>
      </c>
      <c r="AA36" s="633">
        <f t="shared" si="45"/>
        <v>0</v>
      </c>
      <c r="AB36" s="633">
        <f t="shared" si="45"/>
        <v>0</v>
      </c>
      <c r="AC36" s="633">
        <f t="shared" si="45"/>
        <v>0</v>
      </c>
      <c r="AD36" s="633">
        <f t="shared" si="45"/>
        <v>0</v>
      </c>
      <c r="AE36" s="633">
        <f t="shared" si="45"/>
        <v>0</v>
      </c>
      <c r="AF36" s="633">
        <f t="shared" si="45"/>
        <v>0</v>
      </c>
      <c r="AG36" s="633">
        <f t="shared" si="45"/>
        <v>0</v>
      </c>
      <c r="AH36" s="633">
        <f t="shared" si="45"/>
        <v>0</v>
      </c>
      <c r="AI36" s="633">
        <f t="shared" si="45"/>
        <v>0</v>
      </c>
      <c r="AJ36" s="633">
        <f t="shared" si="45"/>
        <v>0</v>
      </c>
      <c r="AK36" s="633">
        <f t="shared" si="45"/>
        <v>0</v>
      </c>
      <c r="AL36" s="633">
        <f t="shared" si="45"/>
        <v>0</v>
      </c>
      <c r="AM36" s="633">
        <f t="shared" si="45"/>
        <v>0</v>
      </c>
      <c r="AN36" s="633">
        <f t="shared" si="45"/>
        <v>0</v>
      </c>
      <c r="AO36" s="633">
        <f t="shared" si="45"/>
        <v>0</v>
      </c>
      <c r="AP36" s="633">
        <f t="shared" si="45"/>
        <v>0</v>
      </c>
      <c r="AQ36" s="633">
        <f t="shared" si="45"/>
        <v>0</v>
      </c>
      <c r="AR36" s="633">
        <f t="shared" si="45"/>
        <v>0</v>
      </c>
      <c r="AS36" s="633">
        <f t="shared" si="45"/>
        <v>0</v>
      </c>
      <c r="AT36" s="633">
        <f t="shared" si="45"/>
        <v>0</v>
      </c>
      <c r="AU36" s="633">
        <f t="shared" si="45"/>
        <v>0</v>
      </c>
      <c r="AV36" s="633">
        <f t="shared" si="45"/>
        <v>0</v>
      </c>
      <c r="AW36" s="633">
        <f t="shared" si="45"/>
        <v>0</v>
      </c>
      <c r="AX36" s="633">
        <f t="shared" si="45"/>
        <v>0</v>
      </c>
      <c r="AY36" s="633">
        <f t="shared" si="45"/>
        <v>0</v>
      </c>
      <c r="AZ36" s="633">
        <f t="shared" si="45"/>
        <v>0</v>
      </c>
      <c r="BA36" s="633">
        <f t="shared" si="45"/>
        <v>0</v>
      </c>
      <c r="BB36" s="633">
        <f t="shared" si="45"/>
        <v>0</v>
      </c>
      <c r="BC36" s="633">
        <f t="shared" si="45"/>
        <v>0</v>
      </c>
      <c r="BD36" s="633">
        <f t="shared" si="45"/>
        <v>0</v>
      </c>
      <c r="BE36" s="633">
        <f t="shared" si="45"/>
        <v>0</v>
      </c>
      <c r="BF36" s="633">
        <f t="shared" si="45"/>
        <v>0</v>
      </c>
      <c r="BG36" s="633">
        <f t="shared" si="45"/>
        <v>0</v>
      </c>
      <c r="BH36" s="633">
        <f t="shared" si="45"/>
        <v>0</v>
      </c>
      <c r="BI36" s="633">
        <f t="shared" si="45"/>
        <v>0</v>
      </c>
      <c r="BJ36" s="633">
        <f t="shared" si="45"/>
        <v>0</v>
      </c>
      <c r="BK36" s="633">
        <f t="shared" si="45"/>
        <v>0</v>
      </c>
      <c r="BL36" s="633">
        <f t="shared" si="45"/>
        <v>0</v>
      </c>
      <c r="BM36" s="633">
        <f t="shared" si="45"/>
        <v>0</v>
      </c>
      <c r="BN36" s="633">
        <f t="shared" si="45"/>
        <v>0</v>
      </c>
      <c r="BO36" s="633">
        <f t="shared" si="45"/>
        <v>0</v>
      </c>
      <c r="BP36" s="633">
        <f t="shared" si="45"/>
        <v>0</v>
      </c>
      <c r="BQ36" s="633">
        <f t="shared" si="45"/>
        <v>0</v>
      </c>
      <c r="BR36" s="633">
        <f t="shared" si="45"/>
        <v>0</v>
      </c>
      <c r="BS36" s="633">
        <f t="shared" si="45"/>
        <v>0</v>
      </c>
      <c r="BT36" s="633">
        <f t="shared" si="45"/>
        <v>0</v>
      </c>
      <c r="BU36" s="633">
        <f t="shared" si="45"/>
        <v>0</v>
      </c>
      <c r="BV36" s="633">
        <f t="shared" si="45"/>
        <v>0</v>
      </c>
      <c r="BW36" s="633">
        <f t="shared" si="45"/>
        <v>0</v>
      </c>
      <c r="BX36" s="633">
        <f t="shared" si="45"/>
        <v>0</v>
      </c>
      <c r="BY36" s="633">
        <f t="shared" si="45"/>
        <v>0</v>
      </c>
      <c r="BZ36" s="633">
        <f t="shared" si="45"/>
        <v>0</v>
      </c>
      <c r="CA36" s="633">
        <f t="shared" si="45"/>
        <v>0</v>
      </c>
      <c r="CB36" s="633">
        <f t="shared" si="45"/>
        <v>0</v>
      </c>
      <c r="CC36" s="633">
        <f t="shared" si="45"/>
        <v>0</v>
      </c>
      <c r="CD36" s="633">
        <f t="shared" si="45"/>
        <v>0</v>
      </c>
      <c r="CE36" s="633">
        <f t="shared" si="45"/>
        <v>0</v>
      </c>
      <c r="CF36" s="633">
        <f t="shared" si="45"/>
        <v>0</v>
      </c>
      <c r="CG36" s="633">
        <f t="shared" si="45"/>
        <v>0</v>
      </c>
      <c r="CH36" s="633">
        <f t="shared" si="45"/>
        <v>0</v>
      </c>
      <c r="CI36" s="633">
        <f t="shared" si="45"/>
        <v>0</v>
      </c>
      <c r="CJ36" s="633">
        <f t="shared" si="45"/>
        <v>0</v>
      </c>
      <c r="CK36" s="633">
        <f t="shared" si="45"/>
        <v>0</v>
      </c>
      <c r="CL36" s="633">
        <f t="shared" ref="CL36:DC36" si="46">CL16</f>
        <v>0</v>
      </c>
      <c r="CM36" s="633">
        <f t="shared" si="46"/>
        <v>0</v>
      </c>
      <c r="CN36" s="633">
        <f t="shared" si="46"/>
        <v>0</v>
      </c>
      <c r="CO36" s="633">
        <f t="shared" si="46"/>
        <v>0</v>
      </c>
      <c r="CP36" s="633">
        <f t="shared" si="46"/>
        <v>0</v>
      </c>
      <c r="CQ36" s="633">
        <f t="shared" si="46"/>
        <v>0</v>
      </c>
      <c r="CR36" s="633">
        <f t="shared" si="46"/>
        <v>0</v>
      </c>
      <c r="CS36" s="633">
        <f t="shared" si="46"/>
        <v>0</v>
      </c>
      <c r="CT36" s="633">
        <f t="shared" si="46"/>
        <v>0</v>
      </c>
      <c r="CU36" s="633">
        <f t="shared" si="46"/>
        <v>0</v>
      </c>
      <c r="CV36" s="633">
        <f t="shared" si="46"/>
        <v>0</v>
      </c>
      <c r="CW36" s="633">
        <f t="shared" si="46"/>
        <v>0</v>
      </c>
      <c r="CX36" s="633">
        <f t="shared" si="46"/>
        <v>0</v>
      </c>
      <c r="CY36" s="633">
        <f t="shared" si="46"/>
        <v>0</v>
      </c>
      <c r="CZ36" s="633">
        <f t="shared" si="46"/>
        <v>0</v>
      </c>
      <c r="DA36" s="633">
        <f t="shared" si="46"/>
        <v>0</v>
      </c>
      <c r="DB36" s="633">
        <f t="shared" si="46"/>
        <v>0</v>
      </c>
      <c r="DC36" s="633">
        <f t="shared" si="46"/>
        <v>0</v>
      </c>
    </row>
    <row r="37" spans="2:107" ht="15" customHeight="1" x14ac:dyDescent="0.35">
      <c r="B37" s="886"/>
      <c r="C37" s="261" t="s">
        <v>643</v>
      </c>
      <c r="D37" s="261"/>
      <c r="E37" s="267" t="s">
        <v>5</v>
      </c>
      <c r="F37" s="268" t="s">
        <v>1063</v>
      </c>
      <c r="G37" s="280">
        <f>SUM(H37:DC37)</f>
        <v>0</v>
      </c>
      <c r="H37" s="272">
        <f>H30*((H34*H35*H36)/792)</f>
        <v>0</v>
      </c>
      <c r="I37" s="272">
        <f t="shared" ref="I37:Y37" si="47">I30*((I34*I35*I36)/792)</f>
        <v>0</v>
      </c>
      <c r="J37" s="272">
        <f t="shared" si="47"/>
        <v>0</v>
      </c>
      <c r="K37" s="272">
        <f t="shared" si="47"/>
        <v>0</v>
      </c>
      <c r="L37" s="272">
        <f t="shared" si="47"/>
        <v>0</v>
      </c>
      <c r="M37" s="272">
        <f t="shared" si="47"/>
        <v>0</v>
      </c>
      <c r="N37" s="272">
        <f t="shared" si="47"/>
        <v>0</v>
      </c>
      <c r="O37" s="272">
        <f t="shared" si="47"/>
        <v>0</v>
      </c>
      <c r="P37" s="272">
        <f t="shared" si="47"/>
        <v>0</v>
      </c>
      <c r="Q37" s="272">
        <f t="shared" si="47"/>
        <v>0</v>
      </c>
      <c r="R37" s="272">
        <f t="shared" si="47"/>
        <v>0</v>
      </c>
      <c r="S37" s="272">
        <f t="shared" si="47"/>
        <v>0</v>
      </c>
      <c r="T37" s="272">
        <f t="shared" si="47"/>
        <v>0</v>
      </c>
      <c r="U37" s="272">
        <f t="shared" si="47"/>
        <v>0</v>
      </c>
      <c r="V37" s="272">
        <f t="shared" si="47"/>
        <v>0</v>
      </c>
      <c r="W37" s="272">
        <f t="shared" si="47"/>
        <v>0</v>
      </c>
      <c r="X37" s="272">
        <f t="shared" si="47"/>
        <v>0</v>
      </c>
      <c r="Y37" s="272">
        <f t="shared" si="47"/>
        <v>0</v>
      </c>
      <c r="Z37" s="272">
        <f t="shared" ref="Z37:CK37" si="48">Z30*((Z34*Z35*Z36)/792)</f>
        <v>0</v>
      </c>
      <c r="AA37" s="272">
        <f t="shared" si="48"/>
        <v>0</v>
      </c>
      <c r="AB37" s="272">
        <f t="shared" si="48"/>
        <v>0</v>
      </c>
      <c r="AC37" s="272">
        <f t="shared" si="48"/>
        <v>0</v>
      </c>
      <c r="AD37" s="272">
        <f t="shared" si="48"/>
        <v>0</v>
      </c>
      <c r="AE37" s="272">
        <f t="shared" si="48"/>
        <v>0</v>
      </c>
      <c r="AF37" s="272">
        <f t="shared" si="48"/>
        <v>0</v>
      </c>
      <c r="AG37" s="272">
        <f t="shared" si="48"/>
        <v>0</v>
      </c>
      <c r="AH37" s="272">
        <f t="shared" si="48"/>
        <v>0</v>
      </c>
      <c r="AI37" s="272">
        <f t="shared" si="48"/>
        <v>0</v>
      </c>
      <c r="AJ37" s="272">
        <f t="shared" si="48"/>
        <v>0</v>
      </c>
      <c r="AK37" s="272">
        <f t="shared" si="48"/>
        <v>0</v>
      </c>
      <c r="AL37" s="272">
        <f t="shared" si="48"/>
        <v>0</v>
      </c>
      <c r="AM37" s="272">
        <f t="shared" si="48"/>
        <v>0</v>
      </c>
      <c r="AN37" s="272">
        <f t="shared" si="48"/>
        <v>0</v>
      </c>
      <c r="AO37" s="272">
        <f t="shared" si="48"/>
        <v>0</v>
      </c>
      <c r="AP37" s="272">
        <f t="shared" si="48"/>
        <v>0</v>
      </c>
      <c r="AQ37" s="272">
        <f t="shared" si="48"/>
        <v>0</v>
      </c>
      <c r="AR37" s="272">
        <f t="shared" si="48"/>
        <v>0</v>
      </c>
      <c r="AS37" s="272">
        <f t="shared" si="48"/>
        <v>0</v>
      </c>
      <c r="AT37" s="272">
        <f t="shared" si="48"/>
        <v>0</v>
      </c>
      <c r="AU37" s="272">
        <f t="shared" si="48"/>
        <v>0</v>
      </c>
      <c r="AV37" s="272">
        <f t="shared" si="48"/>
        <v>0</v>
      </c>
      <c r="AW37" s="272">
        <f t="shared" si="48"/>
        <v>0</v>
      </c>
      <c r="AX37" s="272">
        <f t="shared" si="48"/>
        <v>0</v>
      </c>
      <c r="AY37" s="272">
        <f t="shared" si="48"/>
        <v>0</v>
      </c>
      <c r="AZ37" s="272">
        <f t="shared" si="48"/>
        <v>0</v>
      </c>
      <c r="BA37" s="272">
        <f t="shared" si="48"/>
        <v>0</v>
      </c>
      <c r="BB37" s="272">
        <f t="shared" si="48"/>
        <v>0</v>
      </c>
      <c r="BC37" s="272">
        <f t="shared" si="48"/>
        <v>0</v>
      </c>
      <c r="BD37" s="272">
        <f t="shared" si="48"/>
        <v>0</v>
      </c>
      <c r="BE37" s="272">
        <f t="shared" si="48"/>
        <v>0</v>
      </c>
      <c r="BF37" s="272">
        <f t="shared" si="48"/>
        <v>0</v>
      </c>
      <c r="BG37" s="272">
        <f t="shared" si="48"/>
        <v>0</v>
      </c>
      <c r="BH37" s="272">
        <f t="shared" si="48"/>
        <v>0</v>
      </c>
      <c r="BI37" s="272">
        <f t="shared" si="48"/>
        <v>0</v>
      </c>
      <c r="BJ37" s="272">
        <f t="shared" si="48"/>
        <v>0</v>
      </c>
      <c r="BK37" s="272">
        <f t="shared" si="48"/>
        <v>0</v>
      </c>
      <c r="BL37" s="272">
        <f t="shared" si="48"/>
        <v>0</v>
      </c>
      <c r="BM37" s="272">
        <f t="shared" si="48"/>
        <v>0</v>
      </c>
      <c r="BN37" s="272">
        <f t="shared" si="48"/>
        <v>0</v>
      </c>
      <c r="BO37" s="272">
        <f t="shared" si="48"/>
        <v>0</v>
      </c>
      <c r="BP37" s="272">
        <f t="shared" si="48"/>
        <v>0</v>
      </c>
      <c r="BQ37" s="272">
        <f t="shared" si="48"/>
        <v>0</v>
      </c>
      <c r="BR37" s="272">
        <f t="shared" si="48"/>
        <v>0</v>
      </c>
      <c r="BS37" s="272">
        <f t="shared" si="48"/>
        <v>0</v>
      </c>
      <c r="BT37" s="272">
        <f t="shared" si="48"/>
        <v>0</v>
      </c>
      <c r="BU37" s="272">
        <f t="shared" si="48"/>
        <v>0</v>
      </c>
      <c r="BV37" s="272">
        <f t="shared" si="48"/>
        <v>0</v>
      </c>
      <c r="BW37" s="272">
        <f t="shared" si="48"/>
        <v>0</v>
      </c>
      <c r="BX37" s="272">
        <f t="shared" si="48"/>
        <v>0</v>
      </c>
      <c r="BY37" s="272">
        <f t="shared" si="48"/>
        <v>0</v>
      </c>
      <c r="BZ37" s="272">
        <f t="shared" si="48"/>
        <v>0</v>
      </c>
      <c r="CA37" s="272">
        <f t="shared" si="48"/>
        <v>0</v>
      </c>
      <c r="CB37" s="272">
        <f t="shared" si="48"/>
        <v>0</v>
      </c>
      <c r="CC37" s="272">
        <f t="shared" si="48"/>
        <v>0</v>
      </c>
      <c r="CD37" s="272">
        <f t="shared" si="48"/>
        <v>0</v>
      </c>
      <c r="CE37" s="272">
        <f t="shared" si="48"/>
        <v>0</v>
      </c>
      <c r="CF37" s="272">
        <f t="shared" si="48"/>
        <v>0</v>
      </c>
      <c r="CG37" s="272">
        <f t="shared" si="48"/>
        <v>0</v>
      </c>
      <c r="CH37" s="272">
        <f t="shared" si="48"/>
        <v>0</v>
      </c>
      <c r="CI37" s="272">
        <f t="shared" si="48"/>
        <v>0</v>
      </c>
      <c r="CJ37" s="272">
        <f t="shared" si="48"/>
        <v>0</v>
      </c>
      <c r="CK37" s="272">
        <f t="shared" si="48"/>
        <v>0</v>
      </c>
      <c r="CL37" s="272">
        <f t="shared" ref="CL37:DC37" si="49">CL30*((CL34*CL35*CL36)/792)</f>
        <v>0</v>
      </c>
      <c r="CM37" s="272">
        <f t="shared" si="49"/>
        <v>0</v>
      </c>
      <c r="CN37" s="272">
        <f t="shared" si="49"/>
        <v>0</v>
      </c>
      <c r="CO37" s="272">
        <f t="shared" si="49"/>
        <v>0</v>
      </c>
      <c r="CP37" s="272">
        <f t="shared" si="49"/>
        <v>0</v>
      </c>
      <c r="CQ37" s="272">
        <f t="shared" si="49"/>
        <v>0</v>
      </c>
      <c r="CR37" s="272">
        <f t="shared" si="49"/>
        <v>0</v>
      </c>
      <c r="CS37" s="272">
        <f t="shared" si="49"/>
        <v>0</v>
      </c>
      <c r="CT37" s="272">
        <f t="shared" si="49"/>
        <v>0</v>
      </c>
      <c r="CU37" s="272">
        <f t="shared" si="49"/>
        <v>0</v>
      </c>
      <c r="CV37" s="272">
        <f t="shared" si="49"/>
        <v>0</v>
      </c>
      <c r="CW37" s="272">
        <f t="shared" si="49"/>
        <v>0</v>
      </c>
      <c r="CX37" s="272">
        <f t="shared" si="49"/>
        <v>0</v>
      </c>
      <c r="CY37" s="272">
        <f t="shared" si="49"/>
        <v>0</v>
      </c>
      <c r="CZ37" s="272">
        <f t="shared" si="49"/>
        <v>0</v>
      </c>
      <c r="DA37" s="272">
        <f t="shared" si="49"/>
        <v>0</v>
      </c>
      <c r="DB37" s="272">
        <f t="shared" si="49"/>
        <v>0</v>
      </c>
      <c r="DC37" s="272">
        <f t="shared" si="49"/>
        <v>0</v>
      </c>
    </row>
    <row r="38" spans="2:107" ht="15" customHeight="1" x14ac:dyDescent="0.35">
      <c r="B38" s="887"/>
      <c r="C38" s="261" t="s">
        <v>60</v>
      </c>
      <c r="D38" s="261"/>
      <c r="E38" s="261"/>
      <c r="F38" s="268" t="s">
        <v>74</v>
      </c>
      <c r="G38" s="273" t="str">
        <f>IF(COUNTA(H38:DC38)=0,"",IF(OR(LARGE(H38:DC38,1)&gt;1,SMALL(H38:DC38,1)&lt;0),"ERRO",""))</f>
        <v/>
      </c>
      <c r="H38" s="279">
        <f>IF(H30=0,0,H37/H30)</f>
        <v>0</v>
      </c>
      <c r="I38" s="279">
        <f t="shared" ref="I38:Y38" si="50">IF(I30=0,0,I37/I30)</f>
        <v>0</v>
      </c>
      <c r="J38" s="279">
        <f t="shared" si="50"/>
        <v>0</v>
      </c>
      <c r="K38" s="279">
        <f t="shared" si="50"/>
        <v>0</v>
      </c>
      <c r="L38" s="279">
        <f t="shared" si="50"/>
        <v>0</v>
      </c>
      <c r="M38" s="279">
        <f t="shared" si="50"/>
        <v>0</v>
      </c>
      <c r="N38" s="279">
        <f t="shared" si="50"/>
        <v>0</v>
      </c>
      <c r="O38" s="279">
        <f t="shared" si="50"/>
        <v>0</v>
      </c>
      <c r="P38" s="279">
        <f t="shared" si="50"/>
        <v>0</v>
      </c>
      <c r="Q38" s="279">
        <f t="shared" si="50"/>
        <v>0</v>
      </c>
      <c r="R38" s="279">
        <f t="shared" si="50"/>
        <v>0</v>
      </c>
      <c r="S38" s="279">
        <f t="shared" si="50"/>
        <v>0</v>
      </c>
      <c r="T38" s="279">
        <f t="shared" si="50"/>
        <v>0</v>
      </c>
      <c r="U38" s="279">
        <f t="shared" si="50"/>
        <v>0</v>
      </c>
      <c r="V38" s="279">
        <f t="shared" si="50"/>
        <v>0</v>
      </c>
      <c r="W38" s="279">
        <f t="shared" si="50"/>
        <v>0</v>
      </c>
      <c r="X38" s="279">
        <f t="shared" si="50"/>
        <v>0</v>
      </c>
      <c r="Y38" s="279">
        <f t="shared" si="50"/>
        <v>0</v>
      </c>
      <c r="Z38" s="279">
        <f t="shared" ref="Z38:CK38" si="51">IF(Z30=0,0,Z37/Z30)</f>
        <v>0</v>
      </c>
      <c r="AA38" s="279">
        <f t="shared" si="51"/>
        <v>0</v>
      </c>
      <c r="AB38" s="279">
        <f t="shared" si="51"/>
        <v>0</v>
      </c>
      <c r="AC38" s="279">
        <f t="shared" si="51"/>
        <v>0</v>
      </c>
      <c r="AD38" s="279">
        <f t="shared" si="51"/>
        <v>0</v>
      </c>
      <c r="AE38" s="279">
        <f t="shared" si="51"/>
        <v>0</v>
      </c>
      <c r="AF38" s="279">
        <f t="shared" si="51"/>
        <v>0</v>
      </c>
      <c r="AG38" s="279">
        <f t="shared" si="51"/>
        <v>0</v>
      </c>
      <c r="AH38" s="279">
        <f t="shared" si="51"/>
        <v>0</v>
      </c>
      <c r="AI38" s="279">
        <f t="shared" si="51"/>
        <v>0</v>
      </c>
      <c r="AJ38" s="279">
        <f t="shared" si="51"/>
        <v>0</v>
      </c>
      <c r="AK38" s="279">
        <f t="shared" si="51"/>
        <v>0</v>
      </c>
      <c r="AL38" s="279">
        <f t="shared" si="51"/>
        <v>0</v>
      </c>
      <c r="AM38" s="279">
        <f t="shared" si="51"/>
        <v>0</v>
      </c>
      <c r="AN38" s="279">
        <f t="shared" si="51"/>
        <v>0</v>
      </c>
      <c r="AO38" s="279">
        <f t="shared" si="51"/>
        <v>0</v>
      </c>
      <c r="AP38" s="279">
        <f t="shared" si="51"/>
        <v>0</v>
      </c>
      <c r="AQ38" s="279">
        <f t="shared" si="51"/>
        <v>0</v>
      </c>
      <c r="AR38" s="279">
        <f t="shared" si="51"/>
        <v>0</v>
      </c>
      <c r="AS38" s="279">
        <f t="shared" si="51"/>
        <v>0</v>
      </c>
      <c r="AT38" s="279">
        <f t="shared" si="51"/>
        <v>0</v>
      </c>
      <c r="AU38" s="279">
        <f t="shared" si="51"/>
        <v>0</v>
      </c>
      <c r="AV38" s="279">
        <f t="shared" si="51"/>
        <v>0</v>
      </c>
      <c r="AW38" s="279">
        <f t="shared" si="51"/>
        <v>0</v>
      </c>
      <c r="AX38" s="279">
        <f t="shared" si="51"/>
        <v>0</v>
      </c>
      <c r="AY38" s="279">
        <f t="shared" si="51"/>
        <v>0</v>
      </c>
      <c r="AZ38" s="279">
        <f t="shared" si="51"/>
        <v>0</v>
      </c>
      <c r="BA38" s="279">
        <f t="shared" si="51"/>
        <v>0</v>
      </c>
      <c r="BB38" s="279">
        <f t="shared" si="51"/>
        <v>0</v>
      </c>
      <c r="BC38" s="279">
        <f t="shared" si="51"/>
        <v>0</v>
      </c>
      <c r="BD38" s="279">
        <f t="shared" si="51"/>
        <v>0</v>
      </c>
      <c r="BE38" s="279">
        <f t="shared" si="51"/>
        <v>0</v>
      </c>
      <c r="BF38" s="279">
        <f t="shared" si="51"/>
        <v>0</v>
      </c>
      <c r="BG38" s="279">
        <f t="shared" si="51"/>
        <v>0</v>
      </c>
      <c r="BH38" s="279">
        <f t="shared" si="51"/>
        <v>0</v>
      </c>
      <c r="BI38" s="279">
        <f t="shared" si="51"/>
        <v>0</v>
      </c>
      <c r="BJ38" s="279">
        <f t="shared" si="51"/>
        <v>0</v>
      </c>
      <c r="BK38" s="279">
        <f t="shared" si="51"/>
        <v>0</v>
      </c>
      <c r="BL38" s="279">
        <f t="shared" si="51"/>
        <v>0</v>
      </c>
      <c r="BM38" s="279">
        <f t="shared" si="51"/>
        <v>0</v>
      </c>
      <c r="BN38" s="279">
        <f t="shared" si="51"/>
        <v>0</v>
      </c>
      <c r="BO38" s="279">
        <f t="shared" si="51"/>
        <v>0</v>
      </c>
      <c r="BP38" s="279">
        <f t="shared" si="51"/>
        <v>0</v>
      </c>
      <c r="BQ38" s="279">
        <f t="shared" si="51"/>
        <v>0</v>
      </c>
      <c r="BR38" s="279">
        <f t="shared" si="51"/>
        <v>0</v>
      </c>
      <c r="BS38" s="279">
        <f t="shared" si="51"/>
        <v>0</v>
      </c>
      <c r="BT38" s="279">
        <f t="shared" si="51"/>
        <v>0</v>
      </c>
      <c r="BU38" s="279">
        <f t="shared" si="51"/>
        <v>0</v>
      </c>
      <c r="BV38" s="279">
        <f t="shared" si="51"/>
        <v>0</v>
      </c>
      <c r="BW38" s="279">
        <f t="shared" si="51"/>
        <v>0</v>
      </c>
      <c r="BX38" s="279">
        <f t="shared" si="51"/>
        <v>0</v>
      </c>
      <c r="BY38" s="279">
        <f t="shared" si="51"/>
        <v>0</v>
      </c>
      <c r="BZ38" s="279">
        <f t="shared" si="51"/>
        <v>0</v>
      </c>
      <c r="CA38" s="279">
        <f t="shared" si="51"/>
        <v>0</v>
      </c>
      <c r="CB38" s="279">
        <f t="shared" si="51"/>
        <v>0</v>
      </c>
      <c r="CC38" s="279">
        <f t="shared" si="51"/>
        <v>0</v>
      </c>
      <c r="CD38" s="279">
        <f t="shared" si="51"/>
        <v>0</v>
      </c>
      <c r="CE38" s="279">
        <f t="shared" si="51"/>
        <v>0</v>
      </c>
      <c r="CF38" s="279">
        <f t="shared" si="51"/>
        <v>0</v>
      </c>
      <c r="CG38" s="279">
        <f t="shared" si="51"/>
        <v>0</v>
      </c>
      <c r="CH38" s="279">
        <f t="shared" si="51"/>
        <v>0</v>
      </c>
      <c r="CI38" s="279">
        <f t="shared" si="51"/>
        <v>0</v>
      </c>
      <c r="CJ38" s="279">
        <f t="shared" si="51"/>
        <v>0</v>
      </c>
      <c r="CK38" s="279">
        <f t="shared" si="51"/>
        <v>0</v>
      </c>
      <c r="CL38" s="279">
        <f t="shared" ref="CL38:DC38" si="52">IF(CL30=0,0,CL37/CL30)</f>
        <v>0</v>
      </c>
      <c r="CM38" s="279">
        <f t="shared" si="52"/>
        <v>0</v>
      </c>
      <c r="CN38" s="279">
        <f t="shared" si="52"/>
        <v>0</v>
      </c>
      <c r="CO38" s="279">
        <f t="shared" si="52"/>
        <v>0</v>
      </c>
      <c r="CP38" s="279">
        <f t="shared" si="52"/>
        <v>0</v>
      </c>
      <c r="CQ38" s="279">
        <f t="shared" si="52"/>
        <v>0</v>
      </c>
      <c r="CR38" s="279">
        <f t="shared" si="52"/>
        <v>0</v>
      </c>
      <c r="CS38" s="279">
        <f t="shared" si="52"/>
        <v>0</v>
      </c>
      <c r="CT38" s="279">
        <f t="shared" si="52"/>
        <v>0</v>
      </c>
      <c r="CU38" s="279">
        <f t="shared" si="52"/>
        <v>0</v>
      </c>
      <c r="CV38" s="279">
        <f t="shared" si="52"/>
        <v>0</v>
      </c>
      <c r="CW38" s="279">
        <f t="shared" si="52"/>
        <v>0</v>
      </c>
      <c r="CX38" s="279">
        <f t="shared" si="52"/>
        <v>0</v>
      </c>
      <c r="CY38" s="279">
        <f t="shared" si="52"/>
        <v>0</v>
      </c>
      <c r="CZ38" s="279">
        <f t="shared" si="52"/>
        <v>0</v>
      </c>
      <c r="DA38" s="279">
        <f t="shared" si="52"/>
        <v>0</v>
      </c>
      <c r="DB38" s="279">
        <f t="shared" si="52"/>
        <v>0</v>
      </c>
      <c r="DC38" s="279">
        <f t="shared" si="52"/>
        <v>0</v>
      </c>
    </row>
    <row r="39" spans="2:107" ht="15" customHeight="1" x14ac:dyDescent="0.35">
      <c r="B39" s="256">
        <v>19</v>
      </c>
      <c r="C39" s="261" t="s">
        <v>61</v>
      </c>
      <c r="D39" s="261"/>
      <c r="E39" s="267" t="s">
        <v>4</v>
      </c>
      <c r="F39" s="268" t="s">
        <v>1062</v>
      </c>
      <c r="G39" s="280">
        <f>SUM(H39:DC39)</f>
        <v>0</v>
      </c>
      <c r="H39" s="278">
        <f>(H30*H33)/1000</f>
        <v>0</v>
      </c>
      <c r="I39" s="278">
        <f t="shared" ref="I39:Y39" si="53">(I30*I33)/1000</f>
        <v>0</v>
      </c>
      <c r="J39" s="278">
        <f t="shared" si="53"/>
        <v>0</v>
      </c>
      <c r="K39" s="278">
        <f t="shared" si="53"/>
        <v>0</v>
      </c>
      <c r="L39" s="278">
        <f t="shared" si="53"/>
        <v>0</v>
      </c>
      <c r="M39" s="278">
        <f t="shared" si="53"/>
        <v>0</v>
      </c>
      <c r="N39" s="278">
        <f t="shared" si="53"/>
        <v>0</v>
      </c>
      <c r="O39" s="278">
        <f t="shared" si="53"/>
        <v>0</v>
      </c>
      <c r="P39" s="278">
        <f t="shared" si="53"/>
        <v>0</v>
      </c>
      <c r="Q39" s="278">
        <f t="shared" si="53"/>
        <v>0</v>
      </c>
      <c r="R39" s="278">
        <f t="shared" si="53"/>
        <v>0</v>
      </c>
      <c r="S39" s="278">
        <f t="shared" si="53"/>
        <v>0</v>
      </c>
      <c r="T39" s="278">
        <f t="shared" si="53"/>
        <v>0</v>
      </c>
      <c r="U39" s="278">
        <f t="shared" si="53"/>
        <v>0</v>
      </c>
      <c r="V39" s="278">
        <f t="shared" si="53"/>
        <v>0</v>
      </c>
      <c r="W39" s="278">
        <f t="shared" si="53"/>
        <v>0</v>
      </c>
      <c r="X39" s="278">
        <f t="shared" si="53"/>
        <v>0</v>
      </c>
      <c r="Y39" s="278">
        <f t="shared" si="53"/>
        <v>0</v>
      </c>
      <c r="Z39" s="278">
        <f t="shared" ref="Z39:CK39" si="54">(Z30*Z33)/1000</f>
        <v>0</v>
      </c>
      <c r="AA39" s="278">
        <f t="shared" si="54"/>
        <v>0</v>
      </c>
      <c r="AB39" s="278">
        <f t="shared" si="54"/>
        <v>0</v>
      </c>
      <c r="AC39" s="278">
        <f t="shared" si="54"/>
        <v>0</v>
      </c>
      <c r="AD39" s="278">
        <f t="shared" si="54"/>
        <v>0</v>
      </c>
      <c r="AE39" s="278">
        <f t="shared" si="54"/>
        <v>0</v>
      </c>
      <c r="AF39" s="278">
        <f t="shared" si="54"/>
        <v>0</v>
      </c>
      <c r="AG39" s="278">
        <f t="shared" si="54"/>
        <v>0</v>
      </c>
      <c r="AH39" s="278">
        <f t="shared" si="54"/>
        <v>0</v>
      </c>
      <c r="AI39" s="278">
        <f t="shared" si="54"/>
        <v>0</v>
      </c>
      <c r="AJ39" s="278">
        <f t="shared" si="54"/>
        <v>0</v>
      </c>
      <c r="AK39" s="278">
        <f t="shared" si="54"/>
        <v>0</v>
      </c>
      <c r="AL39" s="278">
        <f t="shared" si="54"/>
        <v>0</v>
      </c>
      <c r="AM39" s="278">
        <f t="shared" si="54"/>
        <v>0</v>
      </c>
      <c r="AN39" s="278">
        <f t="shared" si="54"/>
        <v>0</v>
      </c>
      <c r="AO39" s="278">
        <f t="shared" si="54"/>
        <v>0</v>
      </c>
      <c r="AP39" s="278">
        <f t="shared" si="54"/>
        <v>0</v>
      </c>
      <c r="AQ39" s="278">
        <f t="shared" si="54"/>
        <v>0</v>
      </c>
      <c r="AR39" s="278">
        <f t="shared" si="54"/>
        <v>0</v>
      </c>
      <c r="AS39" s="278">
        <f t="shared" si="54"/>
        <v>0</v>
      </c>
      <c r="AT39" s="278">
        <f t="shared" si="54"/>
        <v>0</v>
      </c>
      <c r="AU39" s="278">
        <f t="shared" si="54"/>
        <v>0</v>
      </c>
      <c r="AV39" s="278">
        <f t="shared" si="54"/>
        <v>0</v>
      </c>
      <c r="AW39" s="278">
        <f t="shared" si="54"/>
        <v>0</v>
      </c>
      <c r="AX39" s="278">
        <f t="shared" si="54"/>
        <v>0</v>
      </c>
      <c r="AY39" s="278">
        <f t="shared" si="54"/>
        <v>0</v>
      </c>
      <c r="AZ39" s="278">
        <f t="shared" si="54"/>
        <v>0</v>
      </c>
      <c r="BA39" s="278">
        <f t="shared" si="54"/>
        <v>0</v>
      </c>
      <c r="BB39" s="278">
        <f t="shared" si="54"/>
        <v>0</v>
      </c>
      <c r="BC39" s="278">
        <f t="shared" si="54"/>
        <v>0</v>
      </c>
      <c r="BD39" s="278">
        <f t="shared" si="54"/>
        <v>0</v>
      </c>
      <c r="BE39" s="278">
        <f t="shared" si="54"/>
        <v>0</v>
      </c>
      <c r="BF39" s="278">
        <f t="shared" si="54"/>
        <v>0</v>
      </c>
      <c r="BG39" s="278">
        <f t="shared" si="54"/>
        <v>0</v>
      </c>
      <c r="BH39" s="278">
        <f t="shared" si="54"/>
        <v>0</v>
      </c>
      <c r="BI39" s="278">
        <f t="shared" si="54"/>
        <v>0</v>
      </c>
      <c r="BJ39" s="278">
        <f t="shared" si="54"/>
        <v>0</v>
      </c>
      <c r="BK39" s="278">
        <f t="shared" si="54"/>
        <v>0</v>
      </c>
      <c r="BL39" s="278">
        <f t="shared" si="54"/>
        <v>0</v>
      </c>
      <c r="BM39" s="278">
        <f t="shared" si="54"/>
        <v>0</v>
      </c>
      <c r="BN39" s="278">
        <f t="shared" si="54"/>
        <v>0</v>
      </c>
      <c r="BO39" s="278">
        <f t="shared" si="54"/>
        <v>0</v>
      </c>
      <c r="BP39" s="278">
        <f t="shared" si="54"/>
        <v>0</v>
      </c>
      <c r="BQ39" s="278">
        <f t="shared" si="54"/>
        <v>0</v>
      </c>
      <c r="BR39" s="278">
        <f t="shared" si="54"/>
        <v>0</v>
      </c>
      <c r="BS39" s="278">
        <f t="shared" si="54"/>
        <v>0</v>
      </c>
      <c r="BT39" s="278">
        <f t="shared" si="54"/>
        <v>0</v>
      </c>
      <c r="BU39" s="278">
        <f t="shared" si="54"/>
        <v>0</v>
      </c>
      <c r="BV39" s="278">
        <f t="shared" si="54"/>
        <v>0</v>
      </c>
      <c r="BW39" s="278">
        <f t="shared" si="54"/>
        <v>0</v>
      </c>
      <c r="BX39" s="278">
        <f t="shared" si="54"/>
        <v>0</v>
      </c>
      <c r="BY39" s="278">
        <f t="shared" si="54"/>
        <v>0</v>
      </c>
      <c r="BZ39" s="278">
        <f t="shared" si="54"/>
        <v>0</v>
      </c>
      <c r="CA39" s="278">
        <f t="shared" si="54"/>
        <v>0</v>
      </c>
      <c r="CB39" s="278">
        <f t="shared" si="54"/>
        <v>0</v>
      </c>
      <c r="CC39" s="278">
        <f t="shared" si="54"/>
        <v>0</v>
      </c>
      <c r="CD39" s="278">
        <f t="shared" si="54"/>
        <v>0</v>
      </c>
      <c r="CE39" s="278">
        <f t="shared" si="54"/>
        <v>0</v>
      </c>
      <c r="CF39" s="278">
        <f t="shared" si="54"/>
        <v>0</v>
      </c>
      <c r="CG39" s="278">
        <f t="shared" si="54"/>
        <v>0</v>
      </c>
      <c r="CH39" s="278">
        <f t="shared" si="54"/>
        <v>0</v>
      </c>
      <c r="CI39" s="278">
        <f t="shared" si="54"/>
        <v>0</v>
      </c>
      <c r="CJ39" s="278">
        <f t="shared" si="54"/>
        <v>0</v>
      </c>
      <c r="CK39" s="278">
        <f t="shared" si="54"/>
        <v>0</v>
      </c>
      <c r="CL39" s="278">
        <f t="shared" ref="CL39:DC39" si="55">(CL30*CL33)/1000</f>
        <v>0</v>
      </c>
      <c r="CM39" s="278">
        <f t="shared" si="55"/>
        <v>0</v>
      </c>
      <c r="CN39" s="278">
        <f t="shared" si="55"/>
        <v>0</v>
      </c>
      <c r="CO39" s="278">
        <f t="shared" si="55"/>
        <v>0</v>
      </c>
      <c r="CP39" s="278">
        <f t="shared" si="55"/>
        <v>0</v>
      </c>
      <c r="CQ39" s="278">
        <f t="shared" si="55"/>
        <v>0</v>
      </c>
      <c r="CR39" s="278">
        <f t="shared" si="55"/>
        <v>0</v>
      </c>
      <c r="CS39" s="278">
        <f t="shared" si="55"/>
        <v>0</v>
      </c>
      <c r="CT39" s="278">
        <f t="shared" si="55"/>
        <v>0</v>
      </c>
      <c r="CU39" s="278">
        <f t="shared" si="55"/>
        <v>0</v>
      </c>
      <c r="CV39" s="278">
        <f t="shared" si="55"/>
        <v>0</v>
      </c>
      <c r="CW39" s="278">
        <f t="shared" si="55"/>
        <v>0</v>
      </c>
      <c r="CX39" s="278">
        <f t="shared" si="55"/>
        <v>0</v>
      </c>
      <c r="CY39" s="278">
        <f t="shared" si="55"/>
        <v>0</v>
      </c>
      <c r="CZ39" s="278">
        <f t="shared" si="55"/>
        <v>0</v>
      </c>
      <c r="DA39" s="278">
        <f t="shared" si="55"/>
        <v>0</v>
      </c>
      <c r="DB39" s="278">
        <f t="shared" si="55"/>
        <v>0</v>
      </c>
      <c r="DC39" s="278">
        <f t="shared" si="55"/>
        <v>0</v>
      </c>
    </row>
    <row r="40" spans="2:107" ht="15" customHeight="1" x14ac:dyDescent="0.35">
      <c r="B40" s="256">
        <v>20</v>
      </c>
      <c r="C40" s="261" t="s">
        <v>62</v>
      </c>
      <c r="D40" s="261"/>
      <c r="E40" s="262" t="s">
        <v>5</v>
      </c>
      <c r="F40" s="268" t="s">
        <v>880</v>
      </c>
      <c r="G40" s="281">
        <f>SUM(H40:DC40)</f>
        <v>0</v>
      </c>
      <c r="H40" s="282">
        <f>H30*H38</f>
        <v>0</v>
      </c>
      <c r="I40" s="282">
        <f t="shared" ref="I40:Y40" si="56">I30*I38</f>
        <v>0</v>
      </c>
      <c r="J40" s="282">
        <f t="shared" si="56"/>
        <v>0</v>
      </c>
      <c r="K40" s="282">
        <f t="shared" si="56"/>
        <v>0</v>
      </c>
      <c r="L40" s="282">
        <f t="shared" si="56"/>
        <v>0</v>
      </c>
      <c r="M40" s="282">
        <f t="shared" si="56"/>
        <v>0</v>
      </c>
      <c r="N40" s="282">
        <f t="shared" si="56"/>
        <v>0</v>
      </c>
      <c r="O40" s="282">
        <f t="shared" si="56"/>
        <v>0</v>
      </c>
      <c r="P40" s="282">
        <f t="shared" si="56"/>
        <v>0</v>
      </c>
      <c r="Q40" s="282">
        <f t="shared" si="56"/>
        <v>0</v>
      </c>
      <c r="R40" s="282">
        <f t="shared" si="56"/>
        <v>0</v>
      </c>
      <c r="S40" s="282">
        <f t="shared" si="56"/>
        <v>0</v>
      </c>
      <c r="T40" s="282">
        <f t="shared" si="56"/>
        <v>0</v>
      </c>
      <c r="U40" s="282">
        <f t="shared" si="56"/>
        <v>0</v>
      </c>
      <c r="V40" s="282">
        <f t="shared" si="56"/>
        <v>0</v>
      </c>
      <c r="W40" s="282">
        <f t="shared" si="56"/>
        <v>0</v>
      </c>
      <c r="X40" s="282">
        <f t="shared" si="56"/>
        <v>0</v>
      </c>
      <c r="Y40" s="282">
        <f t="shared" si="56"/>
        <v>0</v>
      </c>
      <c r="Z40" s="282">
        <f t="shared" ref="Z40:CK40" si="57">Z30*Z38</f>
        <v>0</v>
      </c>
      <c r="AA40" s="282">
        <f t="shared" si="57"/>
        <v>0</v>
      </c>
      <c r="AB40" s="282">
        <f t="shared" si="57"/>
        <v>0</v>
      </c>
      <c r="AC40" s="282">
        <f t="shared" si="57"/>
        <v>0</v>
      </c>
      <c r="AD40" s="282">
        <f t="shared" si="57"/>
        <v>0</v>
      </c>
      <c r="AE40" s="282">
        <f t="shared" si="57"/>
        <v>0</v>
      </c>
      <c r="AF40" s="282">
        <f t="shared" si="57"/>
        <v>0</v>
      </c>
      <c r="AG40" s="282">
        <f t="shared" si="57"/>
        <v>0</v>
      </c>
      <c r="AH40" s="282">
        <f t="shared" si="57"/>
        <v>0</v>
      </c>
      <c r="AI40" s="282">
        <f t="shared" si="57"/>
        <v>0</v>
      </c>
      <c r="AJ40" s="282">
        <f t="shared" si="57"/>
        <v>0</v>
      </c>
      <c r="AK40" s="282">
        <f t="shared" si="57"/>
        <v>0</v>
      </c>
      <c r="AL40" s="282">
        <f t="shared" si="57"/>
        <v>0</v>
      </c>
      <c r="AM40" s="282">
        <f t="shared" si="57"/>
        <v>0</v>
      </c>
      <c r="AN40" s="282">
        <f t="shared" si="57"/>
        <v>0</v>
      </c>
      <c r="AO40" s="282">
        <f t="shared" si="57"/>
        <v>0</v>
      </c>
      <c r="AP40" s="282">
        <f t="shared" si="57"/>
        <v>0</v>
      </c>
      <c r="AQ40" s="282">
        <f t="shared" si="57"/>
        <v>0</v>
      </c>
      <c r="AR40" s="282">
        <f t="shared" si="57"/>
        <v>0</v>
      </c>
      <c r="AS40" s="282">
        <f t="shared" si="57"/>
        <v>0</v>
      </c>
      <c r="AT40" s="282">
        <f t="shared" si="57"/>
        <v>0</v>
      </c>
      <c r="AU40" s="282">
        <f t="shared" si="57"/>
        <v>0</v>
      </c>
      <c r="AV40" s="282">
        <f t="shared" si="57"/>
        <v>0</v>
      </c>
      <c r="AW40" s="282">
        <f t="shared" si="57"/>
        <v>0</v>
      </c>
      <c r="AX40" s="282">
        <f t="shared" si="57"/>
        <v>0</v>
      </c>
      <c r="AY40" s="282">
        <f t="shared" si="57"/>
        <v>0</v>
      </c>
      <c r="AZ40" s="282">
        <f t="shared" si="57"/>
        <v>0</v>
      </c>
      <c r="BA40" s="282">
        <f t="shared" si="57"/>
        <v>0</v>
      </c>
      <c r="BB40" s="282">
        <f t="shared" si="57"/>
        <v>0</v>
      </c>
      <c r="BC40" s="282">
        <f t="shared" si="57"/>
        <v>0</v>
      </c>
      <c r="BD40" s="282">
        <f t="shared" si="57"/>
        <v>0</v>
      </c>
      <c r="BE40" s="282">
        <f t="shared" si="57"/>
        <v>0</v>
      </c>
      <c r="BF40" s="282">
        <f t="shared" si="57"/>
        <v>0</v>
      </c>
      <c r="BG40" s="282">
        <f t="shared" si="57"/>
        <v>0</v>
      </c>
      <c r="BH40" s="282">
        <f t="shared" si="57"/>
        <v>0</v>
      </c>
      <c r="BI40" s="282">
        <f t="shared" si="57"/>
        <v>0</v>
      </c>
      <c r="BJ40" s="282">
        <f t="shared" si="57"/>
        <v>0</v>
      </c>
      <c r="BK40" s="282">
        <f t="shared" si="57"/>
        <v>0</v>
      </c>
      <c r="BL40" s="282">
        <f t="shared" si="57"/>
        <v>0</v>
      </c>
      <c r="BM40" s="282">
        <f t="shared" si="57"/>
        <v>0</v>
      </c>
      <c r="BN40" s="282">
        <f t="shared" si="57"/>
        <v>0</v>
      </c>
      <c r="BO40" s="282">
        <f t="shared" si="57"/>
        <v>0</v>
      </c>
      <c r="BP40" s="282">
        <f t="shared" si="57"/>
        <v>0</v>
      </c>
      <c r="BQ40" s="282">
        <f t="shared" si="57"/>
        <v>0</v>
      </c>
      <c r="BR40" s="282">
        <f t="shared" si="57"/>
        <v>0</v>
      </c>
      <c r="BS40" s="282">
        <f t="shared" si="57"/>
        <v>0</v>
      </c>
      <c r="BT40" s="282">
        <f t="shared" si="57"/>
        <v>0</v>
      </c>
      <c r="BU40" s="282">
        <f t="shared" si="57"/>
        <v>0</v>
      </c>
      <c r="BV40" s="282">
        <f t="shared" si="57"/>
        <v>0</v>
      </c>
      <c r="BW40" s="282">
        <f t="shared" si="57"/>
        <v>0</v>
      </c>
      <c r="BX40" s="282">
        <f t="shared" si="57"/>
        <v>0</v>
      </c>
      <c r="BY40" s="282">
        <f t="shared" si="57"/>
        <v>0</v>
      </c>
      <c r="BZ40" s="282">
        <f t="shared" si="57"/>
        <v>0</v>
      </c>
      <c r="CA40" s="282">
        <f t="shared" si="57"/>
        <v>0</v>
      </c>
      <c r="CB40" s="282">
        <f t="shared" si="57"/>
        <v>0</v>
      </c>
      <c r="CC40" s="282">
        <f t="shared" si="57"/>
        <v>0</v>
      </c>
      <c r="CD40" s="282">
        <f t="shared" si="57"/>
        <v>0</v>
      </c>
      <c r="CE40" s="282">
        <f t="shared" si="57"/>
        <v>0</v>
      </c>
      <c r="CF40" s="282">
        <f t="shared" si="57"/>
        <v>0</v>
      </c>
      <c r="CG40" s="282">
        <f t="shared" si="57"/>
        <v>0</v>
      </c>
      <c r="CH40" s="282">
        <f t="shared" si="57"/>
        <v>0</v>
      </c>
      <c r="CI40" s="282">
        <f t="shared" si="57"/>
        <v>0</v>
      </c>
      <c r="CJ40" s="282">
        <f t="shared" si="57"/>
        <v>0</v>
      </c>
      <c r="CK40" s="282">
        <f t="shared" si="57"/>
        <v>0</v>
      </c>
      <c r="CL40" s="282">
        <f t="shared" ref="CL40:DC40" si="58">CL30*CL38</f>
        <v>0</v>
      </c>
      <c r="CM40" s="282">
        <f t="shared" si="58"/>
        <v>0</v>
      </c>
      <c r="CN40" s="282">
        <f t="shared" si="58"/>
        <v>0</v>
      </c>
      <c r="CO40" s="282">
        <f t="shared" si="58"/>
        <v>0</v>
      </c>
      <c r="CP40" s="282">
        <f t="shared" si="58"/>
        <v>0</v>
      </c>
      <c r="CQ40" s="282">
        <f t="shared" si="58"/>
        <v>0</v>
      </c>
      <c r="CR40" s="282">
        <f t="shared" si="58"/>
        <v>0</v>
      </c>
      <c r="CS40" s="282">
        <f t="shared" si="58"/>
        <v>0</v>
      </c>
      <c r="CT40" s="282">
        <f t="shared" si="58"/>
        <v>0</v>
      </c>
      <c r="CU40" s="282">
        <f t="shared" si="58"/>
        <v>0</v>
      </c>
      <c r="CV40" s="282">
        <f t="shared" si="58"/>
        <v>0</v>
      </c>
      <c r="CW40" s="282">
        <f t="shared" si="58"/>
        <v>0</v>
      </c>
      <c r="CX40" s="282">
        <f t="shared" si="58"/>
        <v>0</v>
      </c>
      <c r="CY40" s="282">
        <f t="shared" si="58"/>
        <v>0</v>
      </c>
      <c r="CZ40" s="282">
        <f t="shared" si="58"/>
        <v>0</v>
      </c>
      <c r="DA40" s="282">
        <f t="shared" si="58"/>
        <v>0</v>
      </c>
      <c r="DB40" s="282">
        <f t="shared" si="58"/>
        <v>0</v>
      </c>
      <c r="DC40" s="282">
        <f t="shared" si="58"/>
        <v>0</v>
      </c>
    </row>
    <row r="42" spans="2:107" ht="15" customHeight="1" x14ac:dyDescent="0.35">
      <c r="B42" s="663" t="s">
        <v>999</v>
      </c>
      <c r="C42" s="663"/>
      <c r="D42" s="663"/>
      <c r="E42" s="663"/>
      <c r="F42" s="663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255"/>
      <c r="CQ42" s="255"/>
      <c r="CR42" s="255"/>
      <c r="CS42" s="255"/>
      <c r="CT42" s="255"/>
      <c r="CU42" s="255"/>
      <c r="CV42" s="255"/>
      <c r="CW42" s="255"/>
      <c r="CX42" s="255"/>
      <c r="CY42" s="255"/>
      <c r="CZ42" s="255"/>
      <c r="DA42" s="255"/>
      <c r="DB42" s="255"/>
      <c r="DC42" s="255"/>
    </row>
    <row r="43" spans="2:107" s="110" customFormat="1" ht="15" customHeight="1" x14ac:dyDescent="0.35">
      <c r="B43" s="256"/>
      <c r="C43" s="285"/>
      <c r="D43" s="285"/>
      <c r="E43" s="285"/>
      <c r="F43" s="283"/>
      <c r="G43" s="259" t="s">
        <v>51</v>
      </c>
      <c r="H43" s="260" t="s">
        <v>802</v>
      </c>
      <c r="I43" s="260" t="s">
        <v>803</v>
      </c>
      <c r="J43" s="260" t="s">
        <v>804</v>
      </c>
      <c r="K43" s="260" t="s">
        <v>805</v>
      </c>
      <c r="L43" s="260" t="s">
        <v>806</v>
      </c>
      <c r="M43" s="260" t="s">
        <v>807</v>
      </c>
      <c r="N43" s="260" t="s">
        <v>808</v>
      </c>
      <c r="O43" s="260" t="s">
        <v>809</v>
      </c>
      <c r="P43" s="260" t="s">
        <v>810</v>
      </c>
      <c r="Q43" s="260" t="s">
        <v>811</v>
      </c>
      <c r="R43" s="260" t="s">
        <v>812</v>
      </c>
      <c r="S43" s="260" t="s">
        <v>813</v>
      </c>
      <c r="T43" s="260" t="s">
        <v>814</v>
      </c>
      <c r="U43" s="260" t="s">
        <v>815</v>
      </c>
      <c r="V43" s="260" t="s">
        <v>816</v>
      </c>
      <c r="W43" s="260" t="s">
        <v>817</v>
      </c>
      <c r="X43" s="260" t="s">
        <v>818</v>
      </c>
      <c r="Y43" s="260" t="s">
        <v>819</v>
      </c>
      <c r="Z43" s="260" t="s">
        <v>820</v>
      </c>
      <c r="AA43" s="260" t="s">
        <v>821</v>
      </c>
      <c r="AB43" s="260" t="s">
        <v>1773</v>
      </c>
      <c r="AC43" s="260" t="s">
        <v>1774</v>
      </c>
      <c r="AD43" s="260" t="s">
        <v>1775</v>
      </c>
      <c r="AE43" s="260" t="s">
        <v>1776</v>
      </c>
      <c r="AF43" s="260" t="s">
        <v>1777</v>
      </c>
      <c r="AG43" s="260" t="s">
        <v>1778</v>
      </c>
      <c r="AH43" s="260" t="s">
        <v>1779</v>
      </c>
      <c r="AI43" s="260" t="s">
        <v>1780</v>
      </c>
      <c r="AJ43" s="260" t="s">
        <v>1781</v>
      </c>
      <c r="AK43" s="260" t="s">
        <v>1782</v>
      </c>
      <c r="AL43" s="260" t="s">
        <v>1783</v>
      </c>
      <c r="AM43" s="260" t="s">
        <v>1784</v>
      </c>
      <c r="AN43" s="260" t="s">
        <v>1785</v>
      </c>
      <c r="AO43" s="260" t="s">
        <v>1786</v>
      </c>
      <c r="AP43" s="260" t="s">
        <v>1787</v>
      </c>
      <c r="AQ43" s="260" t="s">
        <v>1788</v>
      </c>
      <c r="AR43" s="260" t="s">
        <v>1789</v>
      </c>
      <c r="AS43" s="260" t="s">
        <v>1790</v>
      </c>
      <c r="AT43" s="260" t="s">
        <v>1791</v>
      </c>
      <c r="AU43" s="260" t="s">
        <v>1792</v>
      </c>
      <c r="AV43" s="260" t="s">
        <v>1793</v>
      </c>
      <c r="AW43" s="260" t="s">
        <v>1794</v>
      </c>
      <c r="AX43" s="260" t="s">
        <v>1795</v>
      </c>
      <c r="AY43" s="260" t="s">
        <v>1796</v>
      </c>
      <c r="AZ43" s="260" t="s">
        <v>1797</v>
      </c>
      <c r="BA43" s="260" t="s">
        <v>1798</v>
      </c>
      <c r="BB43" s="260" t="s">
        <v>1799</v>
      </c>
      <c r="BC43" s="260" t="s">
        <v>1800</v>
      </c>
      <c r="BD43" s="260" t="s">
        <v>1801</v>
      </c>
      <c r="BE43" s="260" t="s">
        <v>1802</v>
      </c>
      <c r="BF43" s="260" t="s">
        <v>1803</v>
      </c>
      <c r="BG43" s="260" t="s">
        <v>1804</v>
      </c>
      <c r="BH43" s="260" t="s">
        <v>1805</v>
      </c>
      <c r="BI43" s="260" t="s">
        <v>1806</v>
      </c>
      <c r="BJ43" s="260" t="s">
        <v>1807</v>
      </c>
      <c r="BK43" s="260" t="s">
        <v>1808</v>
      </c>
      <c r="BL43" s="260" t="s">
        <v>1809</v>
      </c>
      <c r="BM43" s="260" t="s">
        <v>1810</v>
      </c>
      <c r="BN43" s="260" t="s">
        <v>1811</v>
      </c>
      <c r="BO43" s="260" t="s">
        <v>1812</v>
      </c>
      <c r="BP43" s="260" t="s">
        <v>1813</v>
      </c>
      <c r="BQ43" s="260" t="s">
        <v>1814</v>
      </c>
      <c r="BR43" s="260" t="s">
        <v>1815</v>
      </c>
      <c r="BS43" s="260" t="s">
        <v>1816</v>
      </c>
      <c r="BT43" s="260" t="s">
        <v>1817</v>
      </c>
      <c r="BU43" s="260" t="s">
        <v>1818</v>
      </c>
      <c r="BV43" s="260" t="s">
        <v>1819</v>
      </c>
      <c r="BW43" s="260" t="s">
        <v>1820</v>
      </c>
      <c r="BX43" s="260" t="s">
        <v>1821</v>
      </c>
      <c r="BY43" s="260" t="s">
        <v>1822</v>
      </c>
      <c r="BZ43" s="260" t="s">
        <v>1823</v>
      </c>
      <c r="CA43" s="260" t="s">
        <v>1824</v>
      </c>
      <c r="CB43" s="260" t="s">
        <v>1825</v>
      </c>
      <c r="CC43" s="260" t="s">
        <v>1826</v>
      </c>
      <c r="CD43" s="260" t="s">
        <v>1827</v>
      </c>
      <c r="CE43" s="260" t="s">
        <v>1828</v>
      </c>
      <c r="CF43" s="260" t="s">
        <v>1829</v>
      </c>
      <c r="CG43" s="260" t="s">
        <v>1830</v>
      </c>
      <c r="CH43" s="260" t="s">
        <v>1831</v>
      </c>
      <c r="CI43" s="260" t="s">
        <v>1832</v>
      </c>
      <c r="CJ43" s="260" t="s">
        <v>1833</v>
      </c>
      <c r="CK43" s="260" t="s">
        <v>1834</v>
      </c>
      <c r="CL43" s="260" t="s">
        <v>1835</v>
      </c>
      <c r="CM43" s="260" t="s">
        <v>1836</v>
      </c>
      <c r="CN43" s="260" t="s">
        <v>1837</v>
      </c>
      <c r="CO43" s="260" t="s">
        <v>1838</v>
      </c>
      <c r="CP43" s="260" t="s">
        <v>1839</v>
      </c>
      <c r="CQ43" s="260" t="s">
        <v>1840</v>
      </c>
      <c r="CR43" s="260" t="s">
        <v>1841</v>
      </c>
      <c r="CS43" s="260" t="s">
        <v>1842</v>
      </c>
      <c r="CT43" s="260" t="s">
        <v>1843</v>
      </c>
      <c r="CU43" s="260" t="s">
        <v>1844</v>
      </c>
      <c r="CV43" s="260" t="s">
        <v>1845</v>
      </c>
      <c r="CW43" s="260" t="s">
        <v>1846</v>
      </c>
      <c r="CX43" s="260" t="s">
        <v>1847</v>
      </c>
      <c r="CY43" s="260" t="s">
        <v>1848</v>
      </c>
      <c r="CZ43" s="260" t="s">
        <v>1849</v>
      </c>
      <c r="DA43" s="260" t="s">
        <v>1850</v>
      </c>
      <c r="DB43" s="260" t="s">
        <v>1851</v>
      </c>
      <c r="DC43" s="260" t="s">
        <v>1852</v>
      </c>
    </row>
    <row r="44" spans="2:107" ht="15" customHeight="1" x14ac:dyDescent="0.35">
      <c r="B44" s="256">
        <v>21</v>
      </c>
      <c r="C44" s="286" t="s">
        <v>70</v>
      </c>
      <c r="D44" s="286"/>
      <c r="E44" s="287" t="s">
        <v>5</v>
      </c>
      <c r="F44" s="268" t="s">
        <v>887</v>
      </c>
      <c r="G44" s="281">
        <f>SUM(H44:DC44)</f>
        <v>0</v>
      </c>
      <c r="H44" s="278">
        <f>H20-H40</f>
        <v>0</v>
      </c>
      <c r="I44" s="278">
        <f t="shared" ref="I44:Y44" si="59">I20-I40</f>
        <v>0</v>
      </c>
      <c r="J44" s="278">
        <f t="shared" si="59"/>
        <v>0</v>
      </c>
      <c r="K44" s="278">
        <f t="shared" si="59"/>
        <v>0</v>
      </c>
      <c r="L44" s="278">
        <f t="shared" si="59"/>
        <v>0</v>
      </c>
      <c r="M44" s="278">
        <f t="shared" si="59"/>
        <v>0</v>
      </c>
      <c r="N44" s="278">
        <f t="shared" si="59"/>
        <v>0</v>
      </c>
      <c r="O44" s="278">
        <f t="shared" si="59"/>
        <v>0</v>
      </c>
      <c r="P44" s="278">
        <f t="shared" si="59"/>
        <v>0</v>
      </c>
      <c r="Q44" s="278">
        <f t="shared" si="59"/>
        <v>0</v>
      </c>
      <c r="R44" s="278">
        <f t="shared" si="59"/>
        <v>0</v>
      </c>
      <c r="S44" s="278">
        <f t="shared" si="59"/>
        <v>0</v>
      </c>
      <c r="T44" s="278">
        <f t="shared" si="59"/>
        <v>0</v>
      </c>
      <c r="U44" s="278">
        <f t="shared" si="59"/>
        <v>0</v>
      </c>
      <c r="V44" s="278">
        <f t="shared" si="59"/>
        <v>0</v>
      </c>
      <c r="W44" s="278">
        <f t="shared" si="59"/>
        <v>0</v>
      </c>
      <c r="X44" s="278">
        <f t="shared" si="59"/>
        <v>0</v>
      </c>
      <c r="Y44" s="278">
        <f t="shared" si="59"/>
        <v>0</v>
      </c>
      <c r="Z44" s="278">
        <f t="shared" ref="Z44:CK44" si="60">Z20-Z40</f>
        <v>0</v>
      </c>
      <c r="AA44" s="278">
        <f t="shared" si="60"/>
        <v>0</v>
      </c>
      <c r="AB44" s="278">
        <f t="shared" si="60"/>
        <v>0</v>
      </c>
      <c r="AC44" s="278">
        <f t="shared" si="60"/>
        <v>0</v>
      </c>
      <c r="AD44" s="278">
        <f t="shared" si="60"/>
        <v>0</v>
      </c>
      <c r="AE44" s="278">
        <f t="shared" si="60"/>
        <v>0</v>
      </c>
      <c r="AF44" s="278">
        <f t="shared" si="60"/>
        <v>0</v>
      </c>
      <c r="AG44" s="278">
        <f t="shared" si="60"/>
        <v>0</v>
      </c>
      <c r="AH44" s="278">
        <f t="shared" si="60"/>
        <v>0</v>
      </c>
      <c r="AI44" s="278">
        <f t="shared" si="60"/>
        <v>0</v>
      </c>
      <c r="AJ44" s="278">
        <f t="shared" si="60"/>
        <v>0</v>
      </c>
      <c r="AK44" s="278">
        <f t="shared" si="60"/>
        <v>0</v>
      </c>
      <c r="AL44" s="278">
        <f t="shared" si="60"/>
        <v>0</v>
      </c>
      <c r="AM44" s="278">
        <f t="shared" si="60"/>
        <v>0</v>
      </c>
      <c r="AN44" s="278">
        <f t="shared" si="60"/>
        <v>0</v>
      </c>
      <c r="AO44" s="278">
        <f t="shared" si="60"/>
        <v>0</v>
      </c>
      <c r="AP44" s="278">
        <f t="shared" si="60"/>
        <v>0</v>
      </c>
      <c r="AQ44" s="278">
        <f t="shared" si="60"/>
        <v>0</v>
      </c>
      <c r="AR44" s="278">
        <f t="shared" si="60"/>
        <v>0</v>
      </c>
      <c r="AS44" s="278">
        <f t="shared" si="60"/>
        <v>0</v>
      </c>
      <c r="AT44" s="278">
        <f t="shared" si="60"/>
        <v>0</v>
      </c>
      <c r="AU44" s="278">
        <f t="shared" si="60"/>
        <v>0</v>
      </c>
      <c r="AV44" s="278">
        <f t="shared" si="60"/>
        <v>0</v>
      </c>
      <c r="AW44" s="278">
        <f t="shared" si="60"/>
        <v>0</v>
      </c>
      <c r="AX44" s="278">
        <f t="shared" si="60"/>
        <v>0</v>
      </c>
      <c r="AY44" s="278">
        <f t="shared" si="60"/>
        <v>0</v>
      </c>
      <c r="AZ44" s="278">
        <f t="shared" si="60"/>
        <v>0</v>
      </c>
      <c r="BA44" s="278">
        <f t="shared" si="60"/>
        <v>0</v>
      </c>
      <c r="BB44" s="278">
        <f t="shared" si="60"/>
        <v>0</v>
      </c>
      <c r="BC44" s="278">
        <f t="shared" si="60"/>
        <v>0</v>
      </c>
      <c r="BD44" s="278">
        <f t="shared" si="60"/>
        <v>0</v>
      </c>
      <c r="BE44" s="278">
        <f t="shared" si="60"/>
        <v>0</v>
      </c>
      <c r="BF44" s="278">
        <f t="shared" si="60"/>
        <v>0</v>
      </c>
      <c r="BG44" s="278">
        <f t="shared" si="60"/>
        <v>0</v>
      </c>
      <c r="BH44" s="278">
        <f t="shared" si="60"/>
        <v>0</v>
      </c>
      <c r="BI44" s="278">
        <f t="shared" si="60"/>
        <v>0</v>
      </c>
      <c r="BJ44" s="278">
        <f t="shared" si="60"/>
        <v>0</v>
      </c>
      <c r="BK44" s="278">
        <f t="shared" si="60"/>
        <v>0</v>
      </c>
      <c r="BL44" s="278">
        <f t="shared" si="60"/>
        <v>0</v>
      </c>
      <c r="BM44" s="278">
        <f t="shared" si="60"/>
        <v>0</v>
      </c>
      <c r="BN44" s="278">
        <f t="shared" si="60"/>
        <v>0</v>
      </c>
      <c r="BO44" s="278">
        <f t="shared" si="60"/>
        <v>0</v>
      </c>
      <c r="BP44" s="278">
        <f t="shared" si="60"/>
        <v>0</v>
      </c>
      <c r="BQ44" s="278">
        <f t="shared" si="60"/>
        <v>0</v>
      </c>
      <c r="BR44" s="278">
        <f t="shared" si="60"/>
        <v>0</v>
      </c>
      <c r="BS44" s="278">
        <f t="shared" si="60"/>
        <v>0</v>
      </c>
      <c r="BT44" s="278">
        <f t="shared" si="60"/>
        <v>0</v>
      </c>
      <c r="BU44" s="278">
        <f t="shared" si="60"/>
        <v>0</v>
      </c>
      <c r="BV44" s="278">
        <f t="shared" si="60"/>
        <v>0</v>
      </c>
      <c r="BW44" s="278">
        <f t="shared" si="60"/>
        <v>0</v>
      </c>
      <c r="BX44" s="278">
        <f t="shared" si="60"/>
        <v>0</v>
      </c>
      <c r="BY44" s="278">
        <f t="shared" si="60"/>
        <v>0</v>
      </c>
      <c r="BZ44" s="278">
        <f t="shared" si="60"/>
        <v>0</v>
      </c>
      <c r="CA44" s="278">
        <f t="shared" si="60"/>
        <v>0</v>
      </c>
      <c r="CB44" s="278">
        <f t="shared" si="60"/>
        <v>0</v>
      </c>
      <c r="CC44" s="278">
        <f t="shared" si="60"/>
        <v>0</v>
      </c>
      <c r="CD44" s="278">
        <f t="shared" si="60"/>
        <v>0</v>
      </c>
      <c r="CE44" s="278">
        <f t="shared" si="60"/>
        <v>0</v>
      </c>
      <c r="CF44" s="278">
        <f t="shared" si="60"/>
        <v>0</v>
      </c>
      <c r="CG44" s="278">
        <f t="shared" si="60"/>
        <v>0</v>
      </c>
      <c r="CH44" s="278">
        <f t="shared" si="60"/>
        <v>0</v>
      </c>
      <c r="CI44" s="278">
        <f t="shared" si="60"/>
        <v>0</v>
      </c>
      <c r="CJ44" s="278">
        <f t="shared" si="60"/>
        <v>0</v>
      </c>
      <c r="CK44" s="278">
        <f t="shared" si="60"/>
        <v>0</v>
      </c>
      <c r="CL44" s="278">
        <f t="shared" ref="CL44:DC44" si="61">CL20-CL40</f>
        <v>0</v>
      </c>
      <c r="CM44" s="278">
        <f t="shared" si="61"/>
        <v>0</v>
      </c>
      <c r="CN44" s="278">
        <f t="shared" si="61"/>
        <v>0</v>
      </c>
      <c r="CO44" s="278">
        <f t="shared" si="61"/>
        <v>0</v>
      </c>
      <c r="CP44" s="278">
        <f t="shared" si="61"/>
        <v>0</v>
      </c>
      <c r="CQ44" s="278">
        <f t="shared" si="61"/>
        <v>0</v>
      </c>
      <c r="CR44" s="278">
        <f t="shared" si="61"/>
        <v>0</v>
      </c>
      <c r="CS44" s="278">
        <f t="shared" si="61"/>
        <v>0</v>
      </c>
      <c r="CT44" s="278">
        <f t="shared" si="61"/>
        <v>0</v>
      </c>
      <c r="CU44" s="278">
        <f t="shared" si="61"/>
        <v>0</v>
      </c>
      <c r="CV44" s="278">
        <f t="shared" si="61"/>
        <v>0</v>
      </c>
      <c r="CW44" s="278">
        <f t="shared" si="61"/>
        <v>0</v>
      </c>
      <c r="CX44" s="278">
        <f t="shared" si="61"/>
        <v>0</v>
      </c>
      <c r="CY44" s="278">
        <f t="shared" si="61"/>
        <v>0</v>
      </c>
      <c r="CZ44" s="278">
        <f t="shared" si="61"/>
        <v>0</v>
      </c>
      <c r="DA44" s="278">
        <f t="shared" si="61"/>
        <v>0</v>
      </c>
      <c r="DB44" s="278">
        <f t="shared" si="61"/>
        <v>0</v>
      </c>
      <c r="DC44" s="278">
        <f t="shared" si="61"/>
        <v>0</v>
      </c>
    </row>
    <row r="45" spans="2:107" ht="15" customHeight="1" x14ac:dyDescent="0.35">
      <c r="B45" s="256">
        <v>22</v>
      </c>
      <c r="C45" s="288" t="s">
        <v>124</v>
      </c>
      <c r="D45" s="409">
        <f>'Escolha tarifa'!E18</f>
        <v>1835.19</v>
      </c>
      <c r="E45" s="276" t="s">
        <v>71</v>
      </c>
      <c r="F45" s="268" t="s">
        <v>888</v>
      </c>
      <c r="G45" s="290">
        <f>IF(G20=0,0,G44/G20)</f>
        <v>0</v>
      </c>
      <c r="H45" s="291">
        <f>IF(H20=0,0,H44/H20)</f>
        <v>0</v>
      </c>
      <c r="I45" s="291">
        <f t="shared" ref="I45:Y45" si="62">IF(I20=0,0,I44/I20)</f>
        <v>0</v>
      </c>
      <c r="J45" s="291">
        <f t="shared" si="62"/>
        <v>0</v>
      </c>
      <c r="K45" s="291">
        <f t="shared" si="62"/>
        <v>0</v>
      </c>
      <c r="L45" s="291">
        <f t="shared" si="62"/>
        <v>0</v>
      </c>
      <c r="M45" s="291">
        <f t="shared" si="62"/>
        <v>0</v>
      </c>
      <c r="N45" s="291">
        <f t="shared" si="62"/>
        <v>0</v>
      </c>
      <c r="O45" s="291">
        <f t="shared" si="62"/>
        <v>0</v>
      </c>
      <c r="P45" s="291">
        <f t="shared" si="62"/>
        <v>0</v>
      </c>
      <c r="Q45" s="291">
        <f t="shared" si="62"/>
        <v>0</v>
      </c>
      <c r="R45" s="291">
        <f t="shared" si="62"/>
        <v>0</v>
      </c>
      <c r="S45" s="291">
        <f t="shared" si="62"/>
        <v>0</v>
      </c>
      <c r="T45" s="291">
        <f t="shared" si="62"/>
        <v>0</v>
      </c>
      <c r="U45" s="291">
        <f t="shared" si="62"/>
        <v>0</v>
      </c>
      <c r="V45" s="291">
        <f t="shared" si="62"/>
        <v>0</v>
      </c>
      <c r="W45" s="291">
        <f t="shared" si="62"/>
        <v>0</v>
      </c>
      <c r="X45" s="291">
        <f t="shared" si="62"/>
        <v>0</v>
      </c>
      <c r="Y45" s="291">
        <f t="shared" si="62"/>
        <v>0</v>
      </c>
      <c r="Z45" s="291">
        <f t="shared" ref="Z45:CK45" si="63">IF(Z20=0,0,Z44/Z20)</f>
        <v>0</v>
      </c>
      <c r="AA45" s="291">
        <f t="shared" si="63"/>
        <v>0</v>
      </c>
      <c r="AB45" s="291">
        <f t="shared" si="63"/>
        <v>0</v>
      </c>
      <c r="AC45" s="291">
        <f t="shared" si="63"/>
        <v>0</v>
      </c>
      <c r="AD45" s="291">
        <f t="shared" si="63"/>
        <v>0</v>
      </c>
      <c r="AE45" s="291">
        <f t="shared" si="63"/>
        <v>0</v>
      </c>
      <c r="AF45" s="291">
        <f t="shared" si="63"/>
        <v>0</v>
      </c>
      <c r="AG45" s="291">
        <f t="shared" si="63"/>
        <v>0</v>
      </c>
      <c r="AH45" s="291">
        <f t="shared" si="63"/>
        <v>0</v>
      </c>
      <c r="AI45" s="291">
        <f t="shared" si="63"/>
        <v>0</v>
      </c>
      <c r="AJ45" s="291">
        <f t="shared" si="63"/>
        <v>0</v>
      </c>
      <c r="AK45" s="291">
        <f t="shared" si="63"/>
        <v>0</v>
      </c>
      <c r="AL45" s="291">
        <f t="shared" si="63"/>
        <v>0</v>
      </c>
      <c r="AM45" s="291">
        <f t="shared" si="63"/>
        <v>0</v>
      </c>
      <c r="AN45" s="291">
        <f t="shared" si="63"/>
        <v>0</v>
      </c>
      <c r="AO45" s="291">
        <f t="shared" si="63"/>
        <v>0</v>
      </c>
      <c r="AP45" s="291">
        <f t="shared" si="63"/>
        <v>0</v>
      </c>
      <c r="AQ45" s="291">
        <f t="shared" si="63"/>
        <v>0</v>
      </c>
      <c r="AR45" s="291">
        <f t="shared" si="63"/>
        <v>0</v>
      </c>
      <c r="AS45" s="291">
        <f t="shared" si="63"/>
        <v>0</v>
      </c>
      <c r="AT45" s="291">
        <f t="shared" si="63"/>
        <v>0</v>
      </c>
      <c r="AU45" s="291">
        <f t="shared" si="63"/>
        <v>0</v>
      </c>
      <c r="AV45" s="291">
        <f t="shared" si="63"/>
        <v>0</v>
      </c>
      <c r="AW45" s="291">
        <f t="shared" si="63"/>
        <v>0</v>
      </c>
      <c r="AX45" s="291">
        <f t="shared" si="63"/>
        <v>0</v>
      </c>
      <c r="AY45" s="291">
        <f t="shared" si="63"/>
        <v>0</v>
      </c>
      <c r="AZ45" s="291">
        <f t="shared" si="63"/>
        <v>0</v>
      </c>
      <c r="BA45" s="291">
        <f t="shared" si="63"/>
        <v>0</v>
      </c>
      <c r="BB45" s="291">
        <f t="shared" si="63"/>
        <v>0</v>
      </c>
      <c r="BC45" s="291">
        <f t="shared" si="63"/>
        <v>0</v>
      </c>
      <c r="BD45" s="291">
        <f t="shared" si="63"/>
        <v>0</v>
      </c>
      <c r="BE45" s="291">
        <f t="shared" si="63"/>
        <v>0</v>
      </c>
      <c r="BF45" s="291">
        <f t="shared" si="63"/>
        <v>0</v>
      </c>
      <c r="BG45" s="291">
        <f t="shared" si="63"/>
        <v>0</v>
      </c>
      <c r="BH45" s="291">
        <f t="shared" si="63"/>
        <v>0</v>
      </c>
      <c r="BI45" s="291">
        <f t="shared" si="63"/>
        <v>0</v>
      </c>
      <c r="BJ45" s="291">
        <f t="shared" si="63"/>
        <v>0</v>
      </c>
      <c r="BK45" s="291">
        <f t="shared" si="63"/>
        <v>0</v>
      </c>
      <c r="BL45" s="291">
        <f t="shared" si="63"/>
        <v>0</v>
      </c>
      <c r="BM45" s="291">
        <f t="shared" si="63"/>
        <v>0</v>
      </c>
      <c r="BN45" s="291">
        <f t="shared" si="63"/>
        <v>0</v>
      </c>
      <c r="BO45" s="291">
        <f t="shared" si="63"/>
        <v>0</v>
      </c>
      <c r="BP45" s="291">
        <f t="shared" si="63"/>
        <v>0</v>
      </c>
      <c r="BQ45" s="291">
        <f t="shared" si="63"/>
        <v>0</v>
      </c>
      <c r="BR45" s="291">
        <f t="shared" si="63"/>
        <v>0</v>
      </c>
      <c r="BS45" s="291">
        <f t="shared" si="63"/>
        <v>0</v>
      </c>
      <c r="BT45" s="291">
        <f t="shared" si="63"/>
        <v>0</v>
      </c>
      <c r="BU45" s="291">
        <f t="shared" si="63"/>
        <v>0</v>
      </c>
      <c r="BV45" s="291">
        <f t="shared" si="63"/>
        <v>0</v>
      </c>
      <c r="BW45" s="291">
        <f t="shared" si="63"/>
        <v>0</v>
      </c>
      <c r="BX45" s="291">
        <f t="shared" si="63"/>
        <v>0</v>
      </c>
      <c r="BY45" s="291">
        <f t="shared" si="63"/>
        <v>0</v>
      </c>
      <c r="BZ45" s="291">
        <f t="shared" si="63"/>
        <v>0</v>
      </c>
      <c r="CA45" s="291">
        <f t="shared" si="63"/>
        <v>0</v>
      </c>
      <c r="CB45" s="291">
        <f t="shared" si="63"/>
        <v>0</v>
      </c>
      <c r="CC45" s="291">
        <f t="shared" si="63"/>
        <v>0</v>
      </c>
      <c r="CD45" s="291">
        <f t="shared" si="63"/>
        <v>0</v>
      </c>
      <c r="CE45" s="291">
        <f t="shared" si="63"/>
        <v>0</v>
      </c>
      <c r="CF45" s="291">
        <f t="shared" si="63"/>
        <v>0</v>
      </c>
      <c r="CG45" s="291">
        <f t="shared" si="63"/>
        <v>0</v>
      </c>
      <c r="CH45" s="291">
        <f t="shared" si="63"/>
        <v>0</v>
      </c>
      <c r="CI45" s="291">
        <f t="shared" si="63"/>
        <v>0</v>
      </c>
      <c r="CJ45" s="291">
        <f t="shared" si="63"/>
        <v>0</v>
      </c>
      <c r="CK45" s="291">
        <f t="shared" si="63"/>
        <v>0</v>
      </c>
      <c r="CL45" s="291">
        <f t="shared" ref="CL45:DC45" si="64">IF(CL20=0,0,CL44/CL20)</f>
        <v>0</v>
      </c>
      <c r="CM45" s="291">
        <f t="shared" si="64"/>
        <v>0</v>
      </c>
      <c r="CN45" s="291">
        <f t="shared" si="64"/>
        <v>0</v>
      </c>
      <c r="CO45" s="291">
        <f t="shared" si="64"/>
        <v>0</v>
      </c>
      <c r="CP45" s="291">
        <f t="shared" si="64"/>
        <v>0</v>
      </c>
      <c r="CQ45" s="291">
        <f t="shared" si="64"/>
        <v>0</v>
      </c>
      <c r="CR45" s="291">
        <f t="shared" si="64"/>
        <v>0</v>
      </c>
      <c r="CS45" s="291">
        <f t="shared" si="64"/>
        <v>0</v>
      </c>
      <c r="CT45" s="291">
        <f t="shared" si="64"/>
        <v>0</v>
      </c>
      <c r="CU45" s="291">
        <f t="shared" si="64"/>
        <v>0</v>
      </c>
      <c r="CV45" s="291">
        <f t="shared" si="64"/>
        <v>0</v>
      </c>
      <c r="CW45" s="291">
        <f t="shared" si="64"/>
        <v>0</v>
      </c>
      <c r="CX45" s="291">
        <f t="shared" si="64"/>
        <v>0</v>
      </c>
      <c r="CY45" s="291">
        <f t="shared" si="64"/>
        <v>0</v>
      </c>
      <c r="CZ45" s="291">
        <f t="shared" si="64"/>
        <v>0</v>
      </c>
      <c r="DA45" s="291">
        <f t="shared" si="64"/>
        <v>0</v>
      </c>
      <c r="DB45" s="291">
        <f t="shared" si="64"/>
        <v>0</v>
      </c>
      <c r="DC45" s="291">
        <f t="shared" si="64"/>
        <v>0</v>
      </c>
    </row>
    <row r="46" spans="2:107" ht="15" customHeight="1" x14ac:dyDescent="0.35">
      <c r="B46" s="256">
        <v>23</v>
      </c>
      <c r="C46" s="286" t="s">
        <v>72</v>
      </c>
      <c r="D46" s="286"/>
      <c r="E46" s="287" t="s">
        <v>4</v>
      </c>
      <c r="F46" s="268" t="s">
        <v>889</v>
      </c>
      <c r="G46" s="281">
        <f>SUM(H46:DC46)</f>
        <v>0</v>
      </c>
      <c r="H46" s="278">
        <f>H19-H39</f>
        <v>0</v>
      </c>
      <c r="I46" s="278">
        <f t="shared" ref="I46:Y46" si="65">I19-I39</f>
        <v>0</v>
      </c>
      <c r="J46" s="278">
        <f t="shared" si="65"/>
        <v>0</v>
      </c>
      <c r="K46" s="278">
        <f t="shared" si="65"/>
        <v>0</v>
      </c>
      <c r="L46" s="278">
        <f t="shared" si="65"/>
        <v>0</v>
      </c>
      <c r="M46" s="278">
        <f t="shared" si="65"/>
        <v>0</v>
      </c>
      <c r="N46" s="278">
        <f t="shared" si="65"/>
        <v>0</v>
      </c>
      <c r="O46" s="278">
        <f t="shared" si="65"/>
        <v>0</v>
      </c>
      <c r="P46" s="278">
        <f t="shared" si="65"/>
        <v>0</v>
      </c>
      <c r="Q46" s="278">
        <f t="shared" si="65"/>
        <v>0</v>
      </c>
      <c r="R46" s="278">
        <f t="shared" si="65"/>
        <v>0</v>
      </c>
      <c r="S46" s="278">
        <f t="shared" si="65"/>
        <v>0</v>
      </c>
      <c r="T46" s="278">
        <f t="shared" si="65"/>
        <v>0</v>
      </c>
      <c r="U46" s="278">
        <f t="shared" si="65"/>
        <v>0</v>
      </c>
      <c r="V46" s="278">
        <f t="shared" si="65"/>
        <v>0</v>
      </c>
      <c r="W46" s="278">
        <f t="shared" si="65"/>
        <v>0</v>
      </c>
      <c r="X46" s="278">
        <f t="shared" si="65"/>
        <v>0</v>
      </c>
      <c r="Y46" s="278">
        <f t="shared" si="65"/>
        <v>0</v>
      </c>
      <c r="Z46" s="278">
        <f t="shared" ref="Z46:CK46" si="66">Z19-Z39</f>
        <v>0</v>
      </c>
      <c r="AA46" s="278">
        <f t="shared" si="66"/>
        <v>0</v>
      </c>
      <c r="AB46" s="278">
        <f t="shared" si="66"/>
        <v>0</v>
      </c>
      <c r="AC46" s="278">
        <f t="shared" si="66"/>
        <v>0</v>
      </c>
      <c r="AD46" s="278">
        <f t="shared" si="66"/>
        <v>0</v>
      </c>
      <c r="AE46" s="278">
        <f t="shared" si="66"/>
        <v>0</v>
      </c>
      <c r="AF46" s="278">
        <f t="shared" si="66"/>
        <v>0</v>
      </c>
      <c r="AG46" s="278">
        <f t="shared" si="66"/>
        <v>0</v>
      </c>
      <c r="AH46" s="278">
        <f t="shared" si="66"/>
        <v>0</v>
      </c>
      <c r="AI46" s="278">
        <f t="shared" si="66"/>
        <v>0</v>
      </c>
      <c r="AJ46" s="278">
        <f t="shared" si="66"/>
        <v>0</v>
      </c>
      <c r="AK46" s="278">
        <f t="shared" si="66"/>
        <v>0</v>
      </c>
      <c r="AL46" s="278">
        <f t="shared" si="66"/>
        <v>0</v>
      </c>
      <c r="AM46" s="278">
        <f t="shared" si="66"/>
        <v>0</v>
      </c>
      <c r="AN46" s="278">
        <f t="shared" si="66"/>
        <v>0</v>
      </c>
      <c r="AO46" s="278">
        <f t="shared" si="66"/>
        <v>0</v>
      </c>
      <c r="AP46" s="278">
        <f t="shared" si="66"/>
        <v>0</v>
      </c>
      <c r="AQ46" s="278">
        <f t="shared" si="66"/>
        <v>0</v>
      </c>
      <c r="AR46" s="278">
        <f t="shared" si="66"/>
        <v>0</v>
      </c>
      <c r="AS46" s="278">
        <f t="shared" si="66"/>
        <v>0</v>
      </c>
      <c r="AT46" s="278">
        <f t="shared" si="66"/>
        <v>0</v>
      </c>
      <c r="AU46" s="278">
        <f t="shared" si="66"/>
        <v>0</v>
      </c>
      <c r="AV46" s="278">
        <f t="shared" si="66"/>
        <v>0</v>
      </c>
      <c r="AW46" s="278">
        <f t="shared" si="66"/>
        <v>0</v>
      </c>
      <c r="AX46" s="278">
        <f t="shared" si="66"/>
        <v>0</v>
      </c>
      <c r="AY46" s="278">
        <f t="shared" si="66"/>
        <v>0</v>
      </c>
      <c r="AZ46" s="278">
        <f t="shared" si="66"/>
        <v>0</v>
      </c>
      <c r="BA46" s="278">
        <f t="shared" si="66"/>
        <v>0</v>
      </c>
      <c r="BB46" s="278">
        <f t="shared" si="66"/>
        <v>0</v>
      </c>
      <c r="BC46" s="278">
        <f t="shared" si="66"/>
        <v>0</v>
      </c>
      <c r="BD46" s="278">
        <f t="shared" si="66"/>
        <v>0</v>
      </c>
      <c r="BE46" s="278">
        <f t="shared" si="66"/>
        <v>0</v>
      </c>
      <c r="BF46" s="278">
        <f t="shared" si="66"/>
        <v>0</v>
      </c>
      <c r="BG46" s="278">
        <f t="shared" si="66"/>
        <v>0</v>
      </c>
      <c r="BH46" s="278">
        <f t="shared" si="66"/>
        <v>0</v>
      </c>
      <c r="BI46" s="278">
        <f t="shared" si="66"/>
        <v>0</v>
      </c>
      <c r="BJ46" s="278">
        <f t="shared" si="66"/>
        <v>0</v>
      </c>
      <c r="BK46" s="278">
        <f t="shared" si="66"/>
        <v>0</v>
      </c>
      <c r="BL46" s="278">
        <f t="shared" si="66"/>
        <v>0</v>
      </c>
      <c r="BM46" s="278">
        <f t="shared" si="66"/>
        <v>0</v>
      </c>
      <c r="BN46" s="278">
        <f t="shared" si="66"/>
        <v>0</v>
      </c>
      <c r="BO46" s="278">
        <f t="shared" si="66"/>
        <v>0</v>
      </c>
      <c r="BP46" s="278">
        <f t="shared" si="66"/>
        <v>0</v>
      </c>
      <c r="BQ46" s="278">
        <f t="shared" si="66"/>
        <v>0</v>
      </c>
      <c r="BR46" s="278">
        <f t="shared" si="66"/>
        <v>0</v>
      </c>
      <c r="BS46" s="278">
        <f t="shared" si="66"/>
        <v>0</v>
      </c>
      <c r="BT46" s="278">
        <f t="shared" si="66"/>
        <v>0</v>
      </c>
      <c r="BU46" s="278">
        <f t="shared" si="66"/>
        <v>0</v>
      </c>
      <c r="BV46" s="278">
        <f t="shared" si="66"/>
        <v>0</v>
      </c>
      <c r="BW46" s="278">
        <f t="shared" si="66"/>
        <v>0</v>
      </c>
      <c r="BX46" s="278">
        <f t="shared" si="66"/>
        <v>0</v>
      </c>
      <c r="BY46" s="278">
        <f t="shared" si="66"/>
        <v>0</v>
      </c>
      <c r="BZ46" s="278">
        <f t="shared" si="66"/>
        <v>0</v>
      </c>
      <c r="CA46" s="278">
        <f t="shared" si="66"/>
        <v>0</v>
      </c>
      <c r="CB46" s="278">
        <f t="shared" si="66"/>
        <v>0</v>
      </c>
      <c r="CC46" s="278">
        <f t="shared" si="66"/>
        <v>0</v>
      </c>
      <c r="CD46" s="278">
        <f t="shared" si="66"/>
        <v>0</v>
      </c>
      <c r="CE46" s="278">
        <f t="shared" si="66"/>
        <v>0</v>
      </c>
      <c r="CF46" s="278">
        <f t="shared" si="66"/>
        <v>0</v>
      </c>
      <c r="CG46" s="278">
        <f t="shared" si="66"/>
        <v>0</v>
      </c>
      <c r="CH46" s="278">
        <f t="shared" si="66"/>
        <v>0</v>
      </c>
      <c r="CI46" s="278">
        <f t="shared" si="66"/>
        <v>0</v>
      </c>
      <c r="CJ46" s="278">
        <f t="shared" si="66"/>
        <v>0</v>
      </c>
      <c r="CK46" s="278">
        <f t="shared" si="66"/>
        <v>0</v>
      </c>
      <c r="CL46" s="278">
        <f t="shared" ref="CL46:DC46" si="67">CL19-CL39</f>
        <v>0</v>
      </c>
      <c r="CM46" s="278">
        <f t="shared" si="67"/>
        <v>0</v>
      </c>
      <c r="CN46" s="278">
        <f t="shared" si="67"/>
        <v>0</v>
      </c>
      <c r="CO46" s="278">
        <f t="shared" si="67"/>
        <v>0</v>
      </c>
      <c r="CP46" s="278">
        <f t="shared" si="67"/>
        <v>0</v>
      </c>
      <c r="CQ46" s="278">
        <f t="shared" si="67"/>
        <v>0</v>
      </c>
      <c r="CR46" s="278">
        <f t="shared" si="67"/>
        <v>0</v>
      </c>
      <c r="CS46" s="278">
        <f t="shared" si="67"/>
        <v>0</v>
      </c>
      <c r="CT46" s="278">
        <f t="shared" si="67"/>
        <v>0</v>
      </c>
      <c r="CU46" s="278">
        <f t="shared" si="67"/>
        <v>0</v>
      </c>
      <c r="CV46" s="278">
        <f t="shared" si="67"/>
        <v>0</v>
      </c>
      <c r="CW46" s="278">
        <f t="shared" si="67"/>
        <v>0</v>
      </c>
      <c r="CX46" s="278">
        <f t="shared" si="67"/>
        <v>0</v>
      </c>
      <c r="CY46" s="278">
        <f t="shared" si="67"/>
        <v>0</v>
      </c>
      <c r="CZ46" s="278">
        <f t="shared" si="67"/>
        <v>0</v>
      </c>
      <c r="DA46" s="278">
        <f t="shared" si="67"/>
        <v>0</v>
      </c>
      <c r="DB46" s="278">
        <f t="shared" si="67"/>
        <v>0</v>
      </c>
      <c r="DC46" s="278">
        <f t="shared" si="67"/>
        <v>0</v>
      </c>
    </row>
    <row r="47" spans="2:107" ht="15" customHeight="1" x14ac:dyDescent="0.35">
      <c r="B47" s="256">
        <v>24</v>
      </c>
      <c r="C47" s="288" t="s">
        <v>123</v>
      </c>
      <c r="D47" s="409">
        <f>'Escolha tarifa'!D18</f>
        <v>659.31</v>
      </c>
      <c r="E47" s="276" t="s">
        <v>71</v>
      </c>
      <c r="F47" s="268" t="s">
        <v>890</v>
      </c>
      <c r="G47" s="290">
        <f>IF(G19=0,0,G46/G19)</f>
        <v>0</v>
      </c>
      <c r="H47" s="291">
        <f>IF(H19=0,0,H46/H19)</f>
        <v>0</v>
      </c>
      <c r="I47" s="291">
        <f t="shared" ref="I47:Y47" si="68">IF(I19=0,0,I46/I19)</f>
        <v>0</v>
      </c>
      <c r="J47" s="291">
        <f t="shared" si="68"/>
        <v>0</v>
      </c>
      <c r="K47" s="291">
        <f t="shared" si="68"/>
        <v>0</v>
      </c>
      <c r="L47" s="291">
        <f t="shared" si="68"/>
        <v>0</v>
      </c>
      <c r="M47" s="291">
        <f t="shared" si="68"/>
        <v>0</v>
      </c>
      <c r="N47" s="291">
        <f t="shared" si="68"/>
        <v>0</v>
      </c>
      <c r="O47" s="291">
        <f t="shared" si="68"/>
        <v>0</v>
      </c>
      <c r="P47" s="291">
        <f t="shared" si="68"/>
        <v>0</v>
      </c>
      <c r="Q47" s="291">
        <f t="shared" si="68"/>
        <v>0</v>
      </c>
      <c r="R47" s="291">
        <f t="shared" si="68"/>
        <v>0</v>
      </c>
      <c r="S47" s="291">
        <f t="shared" si="68"/>
        <v>0</v>
      </c>
      <c r="T47" s="291">
        <f t="shared" si="68"/>
        <v>0</v>
      </c>
      <c r="U47" s="291">
        <f t="shared" si="68"/>
        <v>0</v>
      </c>
      <c r="V47" s="291">
        <f t="shared" si="68"/>
        <v>0</v>
      </c>
      <c r="W47" s="291">
        <f t="shared" si="68"/>
        <v>0</v>
      </c>
      <c r="X47" s="291">
        <f t="shared" si="68"/>
        <v>0</v>
      </c>
      <c r="Y47" s="291">
        <f t="shared" si="68"/>
        <v>0</v>
      </c>
      <c r="Z47" s="291">
        <f t="shared" ref="Z47:CK47" si="69">IF(Z19=0,0,Z46/Z19)</f>
        <v>0</v>
      </c>
      <c r="AA47" s="291">
        <f t="shared" si="69"/>
        <v>0</v>
      </c>
      <c r="AB47" s="291">
        <f t="shared" si="69"/>
        <v>0</v>
      </c>
      <c r="AC47" s="291">
        <f t="shared" si="69"/>
        <v>0</v>
      </c>
      <c r="AD47" s="291">
        <f t="shared" si="69"/>
        <v>0</v>
      </c>
      <c r="AE47" s="291">
        <f t="shared" si="69"/>
        <v>0</v>
      </c>
      <c r="AF47" s="291">
        <f t="shared" si="69"/>
        <v>0</v>
      </c>
      <c r="AG47" s="291">
        <f t="shared" si="69"/>
        <v>0</v>
      </c>
      <c r="AH47" s="291">
        <f t="shared" si="69"/>
        <v>0</v>
      </c>
      <c r="AI47" s="291">
        <f t="shared" si="69"/>
        <v>0</v>
      </c>
      <c r="AJ47" s="291">
        <f t="shared" si="69"/>
        <v>0</v>
      </c>
      <c r="AK47" s="291">
        <f t="shared" si="69"/>
        <v>0</v>
      </c>
      <c r="AL47" s="291">
        <f t="shared" si="69"/>
        <v>0</v>
      </c>
      <c r="AM47" s="291">
        <f t="shared" si="69"/>
        <v>0</v>
      </c>
      <c r="AN47" s="291">
        <f t="shared" si="69"/>
        <v>0</v>
      </c>
      <c r="AO47" s="291">
        <f t="shared" si="69"/>
        <v>0</v>
      </c>
      <c r="AP47" s="291">
        <f t="shared" si="69"/>
        <v>0</v>
      </c>
      <c r="AQ47" s="291">
        <f t="shared" si="69"/>
        <v>0</v>
      </c>
      <c r="AR47" s="291">
        <f t="shared" si="69"/>
        <v>0</v>
      </c>
      <c r="AS47" s="291">
        <f t="shared" si="69"/>
        <v>0</v>
      </c>
      <c r="AT47" s="291">
        <f t="shared" si="69"/>
        <v>0</v>
      </c>
      <c r="AU47" s="291">
        <f t="shared" si="69"/>
        <v>0</v>
      </c>
      <c r="AV47" s="291">
        <f t="shared" si="69"/>
        <v>0</v>
      </c>
      <c r="AW47" s="291">
        <f t="shared" si="69"/>
        <v>0</v>
      </c>
      <c r="AX47" s="291">
        <f t="shared" si="69"/>
        <v>0</v>
      </c>
      <c r="AY47" s="291">
        <f t="shared" si="69"/>
        <v>0</v>
      </c>
      <c r="AZ47" s="291">
        <f t="shared" si="69"/>
        <v>0</v>
      </c>
      <c r="BA47" s="291">
        <f t="shared" si="69"/>
        <v>0</v>
      </c>
      <c r="BB47" s="291">
        <f t="shared" si="69"/>
        <v>0</v>
      </c>
      <c r="BC47" s="291">
        <f t="shared" si="69"/>
        <v>0</v>
      </c>
      <c r="BD47" s="291">
        <f t="shared" si="69"/>
        <v>0</v>
      </c>
      <c r="BE47" s="291">
        <f t="shared" si="69"/>
        <v>0</v>
      </c>
      <c r="BF47" s="291">
        <f t="shared" si="69"/>
        <v>0</v>
      </c>
      <c r="BG47" s="291">
        <f t="shared" si="69"/>
        <v>0</v>
      </c>
      <c r="BH47" s="291">
        <f t="shared" si="69"/>
        <v>0</v>
      </c>
      <c r="BI47" s="291">
        <f t="shared" si="69"/>
        <v>0</v>
      </c>
      <c r="BJ47" s="291">
        <f t="shared" si="69"/>
        <v>0</v>
      </c>
      <c r="BK47" s="291">
        <f t="shared" si="69"/>
        <v>0</v>
      </c>
      <c r="BL47" s="291">
        <f t="shared" si="69"/>
        <v>0</v>
      </c>
      <c r="BM47" s="291">
        <f t="shared" si="69"/>
        <v>0</v>
      </c>
      <c r="BN47" s="291">
        <f t="shared" si="69"/>
        <v>0</v>
      </c>
      <c r="BO47" s="291">
        <f t="shared" si="69"/>
        <v>0</v>
      </c>
      <c r="BP47" s="291">
        <f t="shared" si="69"/>
        <v>0</v>
      </c>
      <c r="BQ47" s="291">
        <f t="shared" si="69"/>
        <v>0</v>
      </c>
      <c r="BR47" s="291">
        <f t="shared" si="69"/>
        <v>0</v>
      </c>
      <c r="BS47" s="291">
        <f t="shared" si="69"/>
        <v>0</v>
      </c>
      <c r="BT47" s="291">
        <f t="shared" si="69"/>
        <v>0</v>
      </c>
      <c r="BU47" s="291">
        <f t="shared" si="69"/>
        <v>0</v>
      </c>
      <c r="BV47" s="291">
        <f t="shared" si="69"/>
        <v>0</v>
      </c>
      <c r="BW47" s="291">
        <f t="shared" si="69"/>
        <v>0</v>
      </c>
      <c r="BX47" s="291">
        <f t="shared" si="69"/>
        <v>0</v>
      </c>
      <c r="BY47" s="291">
        <f t="shared" si="69"/>
        <v>0</v>
      </c>
      <c r="BZ47" s="291">
        <f t="shared" si="69"/>
        <v>0</v>
      </c>
      <c r="CA47" s="291">
        <f t="shared" si="69"/>
        <v>0</v>
      </c>
      <c r="CB47" s="291">
        <f t="shared" si="69"/>
        <v>0</v>
      </c>
      <c r="CC47" s="291">
        <f t="shared" si="69"/>
        <v>0</v>
      </c>
      <c r="CD47" s="291">
        <f t="shared" si="69"/>
        <v>0</v>
      </c>
      <c r="CE47" s="291">
        <f t="shared" si="69"/>
        <v>0</v>
      </c>
      <c r="CF47" s="291">
        <f t="shared" si="69"/>
        <v>0</v>
      </c>
      <c r="CG47" s="291">
        <f t="shared" si="69"/>
        <v>0</v>
      </c>
      <c r="CH47" s="291">
        <f t="shared" si="69"/>
        <v>0</v>
      </c>
      <c r="CI47" s="291">
        <f t="shared" si="69"/>
        <v>0</v>
      </c>
      <c r="CJ47" s="291">
        <f t="shared" si="69"/>
        <v>0</v>
      </c>
      <c r="CK47" s="291">
        <f t="shared" si="69"/>
        <v>0</v>
      </c>
      <c r="CL47" s="291">
        <f t="shared" ref="CL47:DC47" si="70">IF(CL19=0,0,CL46/CL19)</f>
        <v>0</v>
      </c>
      <c r="CM47" s="291">
        <f t="shared" si="70"/>
        <v>0</v>
      </c>
      <c r="CN47" s="291">
        <f t="shared" si="70"/>
        <v>0</v>
      </c>
      <c r="CO47" s="291">
        <f t="shared" si="70"/>
        <v>0</v>
      </c>
      <c r="CP47" s="291">
        <f t="shared" si="70"/>
        <v>0</v>
      </c>
      <c r="CQ47" s="291">
        <f t="shared" si="70"/>
        <v>0</v>
      </c>
      <c r="CR47" s="291">
        <f t="shared" si="70"/>
        <v>0</v>
      </c>
      <c r="CS47" s="291">
        <f t="shared" si="70"/>
        <v>0</v>
      </c>
      <c r="CT47" s="291">
        <f t="shared" si="70"/>
        <v>0</v>
      </c>
      <c r="CU47" s="291">
        <f t="shared" si="70"/>
        <v>0</v>
      </c>
      <c r="CV47" s="291">
        <f t="shared" si="70"/>
        <v>0</v>
      </c>
      <c r="CW47" s="291">
        <f t="shared" si="70"/>
        <v>0</v>
      </c>
      <c r="CX47" s="291">
        <f t="shared" si="70"/>
        <v>0</v>
      </c>
      <c r="CY47" s="291">
        <f t="shared" si="70"/>
        <v>0</v>
      </c>
      <c r="CZ47" s="291">
        <f t="shared" si="70"/>
        <v>0</v>
      </c>
      <c r="DA47" s="291">
        <f t="shared" si="70"/>
        <v>0</v>
      </c>
      <c r="DB47" s="291">
        <f t="shared" si="70"/>
        <v>0</v>
      </c>
      <c r="DC47" s="291">
        <f t="shared" si="70"/>
        <v>0</v>
      </c>
    </row>
    <row r="48" spans="2:107" ht="15" customHeight="1" x14ac:dyDescent="0.35">
      <c r="B48" s="292"/>
      <c r="C48" s="293" t="s">
        <v>956</v>
      </c>
      <c r="D48" s="293"/>
      <c r="E48" s="294" t="s">
        <v>125</v>
      </c>
      <c r="F48" s="295" t="s">
        <v>954</v>
      </c>
      <c r="G48" s="296">
        <f>SUM(H48:DC48)</f>
        <v>0</v>
      </c>
      <c r="H48" s="297">
        <f>H44*$D$45+H46*$D$47</f>
        <v>0</v>
      </c>
      <c r="I48" s="297">
        <f t="shared" ref="I48:Y48" si="71">I44*$D$45+I46*$D$47</f>
        <v>0</v>
      </c>
      <c r="J48" s="297">
        <f t="shared" si="71"/>
        <v>0</v>
      </c>
      <c r="K48" s="297">
        <f t="shared" si="71"/>
        <v>0</v>
      </c>
      <c r="L48" s="297">
        <f t="shared" si="71"/>
        <v>0</v>
      </c>
      <c r="M48" s="297">
        <f t="shared" si="71"/>
        <v>0</v>
      </c>
      <c r="N48" s="297">
        <f t="shared" si="71"/>
        <v>0</v>
      </c>
      <c r="O48" s="297">
        <f t="shared" si="71"/>
        <v>0</v>
      </c>
      <c r="P48" s="297">
        <f t="shared" si="71"/>
        <v>0</v>
      </c>
      <c r="Q48" s="297">
        <f t="shared" si="71"/>
        <v>0</v>
      </c>
      <c r="R48" s="297">
        <f t="shared" si="71"/>
        <v>0</v>
      </c>
      <c r="S48" s="297">
        <f t="shared" si="71"/>
        <v>0</v>
      </c>
      <c r="T48" s="297">
        <f t="shared" si="71"/>
        <v>0</v>
      </c>
      <c r="U48" s="297">
        <f t="shared" si="71"/>
        <v>0</v>
      </c>
      <c r="V48" s="297">
        <f t="shared" si="71"/>
        <v>0</v>
      </c>
      <c r="W48" s="297">
        <f t="shared" si="71"/>
        <v>0</v>
      </c>
      <c r="X48" s="297">
        <f t="shared" si="71"/>
        <v>0</v>
      </c>
      <c r="Y48" s="297">
        <f t="shared" si="71"/>
        <v>0</v>
      </c>
      <c r="Z48" s="297">
        <f t="shared" ref="Z48:CK48" si="72">Z44*$D$45+Z46*$D$47</f>
        <v>0</v>
      </c>
      <c r="AA48" s="297">
        <f t="shared" si="72"/>
        <v>0</v>
      </c>
      <c r="AB48" s="297">
        <f t="shared" si="72"/>
        <v>0</v>
      </c>
      <c r="AC48" s="297">
        <f t="shared" si="72"/>
        <v>0</v>
      </c>
      <c r="AD48" s="297">
        <f t="shared" si="72"/>
        <v>0</v>
      </c>
      <c r="AE48" s="297">
        <f t="shared" si="72"/>
        <v>0</v>
      </c>
      <c r="AF48" s="297">
        <f t="shared" si="72"/>
        <v>0</v>
      </c>
      <c r="AG48" s="297">
        <f t="shared" si="72"/>
        <v>0</v>
      </c>
      <c r="AH48" s="297">
        <f t="shared" si="72"/>
        <v>0</v>
      </c>
      <c r="AI48" s="297">
        <f t="shared" si="72"/>
        <v>0</v>
      </c>
      <c r="AJ48" s="297">
        <f t="shared" si="72"/>
        <v>0</v>
      </c>
      <c r="AK48" s="297">
        <f t="shared" si="72"/>
        <v>0</v>
      </c>
      <c r="AL48" s="297">
        <f t="shared" si="72"/>
        <v>0</v>
      </c>
      <c r="AM48" s="297">
        <f t="shared" si="72"/>
        <v>0</v>
      </c>
      <c r="AN48" s="297">
        <f t="shared" si="72"/>
        <v>0</v>
      </c>
      <c r="AO48" s="297">
        <f t="shared" si="72"/>
        <v>0</v>
      </c>
      <c r="AP48" s="297">
        <f t="shared" si="72"/>
        <v>0</v>
      </c>
      <c r="AQ48" s="297">
        <f t="shared" si="72"/>
        <v>0</v>
      </c>
      <c r="AR48" s="297">
        <f t="shared" si="72"/>
        <v>0</v>
      </c>
      <c r="AS48" s="297">
        <f t="shared" si="72"/>
        <v>0</v>
      </c>
      <c r="AT48" s="297">
        <f t="shared" si="72"/>
        <v>0</v>
      </c>
      <c r="AU48" s="297">
        <f t="shared" si="72"/>
        <v>0</v>
      </c>
      <c r="AV48" s="297">
        <f t="shared" si="72"/>
        <v>0</v>
      </c>
      <c r="AW48" s="297">
        <f t="shared" si="72"/>
        <v>0</v>
      </c>
      <c r="AX48" s="297">
        <f t="shared" si="72"/>
        <v>0</v>
      </c>
      <c r="AY48" s="297">
        <f t="shared" si="72"/>
        <v>0</v>
      </c>
      <c r="AZ48" s="297">
        <f t="shared" si="72"/>
        <v>0</v>
      </c>
      <c r="BA48" s="297">
        <f t="shared" si="72"/>
        <v>0</v>
      </c>
      <c r="BB48" s="297">
        <f t="shared" si="72"/>
        <v>0</v>
      </c>
      <c r="BC48" s="297">
        <f t="shared" si="72"/>
        <v>0</v>
      </c>
      <c r="BD48" s="297">
        <f t="shared" si="72"/>
        <v>0</v>
      </c>
      <c r="BE48" s="297">
        <f t="shared" si="72"/>
        <v>0</v>
      </c>
      <c r="BF48" s="297">
        <f t="shared" si="72"/>
        <v>0</v>
      </c>
      <c r="BG48" s="297">
        <f t="shared" si="72"/>
        <v>0</v>
      </c>
      <c r="BH48" s="297">
        <f t="shared" si="72"/>
        <v>0</v>
      </c>
      <c r="BI48" s="297">
        <f t="shared" si="72"/>
        <v>0</v>
      </c>
      <c r="BJ48" s="297">
        <f t="shared" si="72"/>
        <v>0</v>
      </c>
      <c r="BK48" s="297">
        <f t="shared" si="72"/>
        <v>0</v>
      </c>
      <c r="BL48" s="297">
        <f t="shared" si="72"/>
        <v>0</v>
      </c>
      <c r="BM48" s="297">
        <f t="shared" si="72"/>
        <v>0</v>
      </c>
      <c r="BN48" s="297">
        <f t="shared" si="72"/>
        <v>0</v>
      </c>
      <c r="BO48" s="297">
        <f t="shared" si="72"/>
        <v>0</v>
      </c>
      <c r="BP48" s="297">
        <f t="shared" si="72"/>
        <v>0</v>
      </c>
      <c r="BQ48" s="297">
        <f t="shared" si="72"/>
        <v>0</v>
      </c>
      <c r="BR48" s="297">
        <f t="shared" si="72"/>
        <v>0</v>
      </c>
      <c r="BS48" s="297">
        <f t="shared" si="72"/>
        <v>0</v>
      </c>
      <c r="BT48" s="297">
        <f t="shared" si="72"/>
        <v>0</v>
      </c>
      <c r="BU48" s="297">
        <f t="shared" si="72"/>
        <v>0</v>
      </c>
      <c r="BV48" s="297">
        <f t="shared" si="72"/>
        <v>0</v>
      </c>
      <c r="BW48" s="297">
        <f t="shared" si="72"/>
        <v>0</v>
      </c>
      <c r="BX48" s="297">
        <f t="shared" si="72"/>
        <v>0</v>
      </c>
      <c r="BY48" s="297">
        <f t="shared" si="72"/>
        <v>0</v>
      </c>
      <c r="BZ48" s="297">
        <f t="shared" si="72"/>
        <v>0</v>
      </c>
      <c r="CA48" s="297">
        <f t="shared" si="72"/>
        <v>0</v>
      </c>
      <c r="CB48" s="297">
        <f t="shared" si="72"/>
        <v>0</v>
      </c>
      <c r="CC48" s="297">
        <f t="shared" si="72"/>
        <v>0</v>
      </c>
      <c r="CD48" s="297">
        <f t="shared" si="72"/>
        <v>0</v>
      </c>
      <c r="CE48" s="297">
        <f t="shared" si="72"/>
        <v>0</v>
      </c>
      <c r="CF48" s="297">
        <f t="shared" si="72"/>
        <v>0</v>
      </c>
      <c r="CG48" s="297">
        <f t="shared" si="72"/>
        <v>0</v>
      </c>
      <c r="CH48" s="297">
        <f t="shared" si="72"/>
        <v>0</v>
      </c>
      <c r="CI48" s="297">
        <f t="shared" si="72"/>
        <v>0</v>
      </c>
      <c r="CJ48" s="297">
        <f t="shared" si="72"/>
        <v>0</v>
      </c>
      <c r="CK48" s="297">
        <f t="shared" si="72"/>
        <v>0</v>
      </c>
      <c r="CL48" s="297">
        <f t="shared" ref="CL48:DC48" si="73">CL44*$D$45+CL46*$D$47</f>
        <v>0</v>
      </c>
      <c r="CM48" s="297">
        <f t="shared" si="73"/>
        <v>0</v>
      </c>
      <c r="CN48" s="297">
        <f t="shared" si="73"/>
        <v>0</v>
      </c>
      <c r="CO48" s="297">
        <f t="shared" si="73"/>
        <v>0</v>
      </c>
      <c r="CP48" s="297">
        <f t="shared" si="73"/>
        <v>0</v>
      </c>
      <c r="CQ48" s="297">
        <f t="shared" si="73"/>
        <v>0</v>
      </c>
      <c r="CR48" s="297">
        <f t="shared" si="73"/>
        <v>0</v>
      </c>
      <c r="CS48" s="297">
        <f t="shared" si="73"/>
        <v>0</v>
      </c>
      <c r="CT48" s="297">
        <f t="shared" si="73"/>
        <v>0</v>
      </c>
      <c r="CU48" s="297">
        <f t="shared" si="73"/>
        <v>0</v>
      </c>
      <c r="CV48" s="297">
        <f t="shared" si="73"/>
        <v>0</v>
      </c>
      <c r="CW48" s="297">
        <f t="shared" si="73"/>
        <v>0</v>
      </c>
      <c r="CX48" s="297">
        <f t="shared" si="73"/>
        <v>0</v>
      </c>
      <c r="CY48" s="297">
        <f t="shared" si="73"/>
        <v>0</v>
      </c>
      <c r="CZ48" s="297">
        <f t="shared" si="73"/>
        <v>0</v>
      </c>
      <c r="DA48" s="297">
        <f t="shared" si="73"/>
        <v>0</v>
      </c>
      <c r="DB48" s="297">
        <f t="shared" si="73"/>
        <v>0</v>
      </c>
      <c r="DC48" s="297">
        <f t="shared" si="73"/>
        <v>0</v>
      </c>
    </row>
    <row r="49" spans="2:107" ht="15" customHeight="1" x14ac:dyDescent="0.35">
      <c r="B49" s="292"/>
      <c r="C49" s="293" t="s">
        <v>1479</v>
      </c>
      <c r="D49" s="293"/>
      <c r="E49" s="294" t="s">
        <v>125</v>
      </c>
      <c r="F49" s="295" t="s">
        <v>1481</v>
      </c>
      <c r="G49" s="296">
        <f>G46*D47</f>
        <v>0</v>
      </c>
      <c r="H49" s="297">
        <f>H46*$D$47</f>
        <v>0</v>
      </c>
      <c r="I49" s="297">
        <f t="shared" ref="I49:Y49" si="74">I46*$D$47</f>
        <v>0</v>
      </c>
      <c r="J49" s="297">
        <f t="shared" si="74"/>
        <v>0</v>
      </c>
      <c r="K49" s="297">
        <f t="shared" si="74"/>
        <v>0</v>
      </c>
      <c r="L49" s="297">
        <f t="shared" si="74"/>
        <v>0</v>
      </c>
      <c r="M49" s="297">
        <f t="shared" si="74"/>
        <v>0</v>
      </c>
      <c r="N49" s="297">
        <f t="shared" si="74"/>
        <v>0</v>
      </c>
      <c r="O49" s="297">
        <f t="shared" si="74"/>
        <v>0</v>
      </c>
      <c r="P49" s="297">
        <f t="shared" si="74"/>
        <v>0</v>
      </c>
      <c r="Q49" s="297">
        <f t="shared" si="74"/>
        <v>0</v>
      </c>
      <c r="R49" s="297">
        <f t="shared" si="74"/>
        <v>0</v>
      </c>
      <c r="S49" s="297">
        <f t="shared" si="74"/>
        <v>0</v>
      </c>
      <c r="T49" s="297">
        <f t="shared" si="74"/>
        <v>0</v>
      </c>
      <c r="U49" s="297">
        <f t="shared" si="74"/>
        <v>0</v>
      </c>
      <c r="V49" s="297">
        <f t="shared" si="74"/>
        <v>0</v>
      </c>
      <c r="W49" s="297">
        <f t="shared" si="74"/>
        <v>0</v>
      </c>
      <c r="X49" s="297">
        <f t="shared" si="74"/>
        <v>0</v>
      </c>
      <c r="Y49" s="297">
        <f t="shared" si="74"/>
        <v>0</v>
      </c>
      <c r="Z49" s="297">
        <f t="shared" ref="Z49:CK49" si="75">Z46*$D$47</f>
        <v>0</v>
      </c>
      <c r="AA49" s="297">
        <f t="shared" si="75"/>
        <v>0</v>
      </c>
      <c r="AB49" s="297">
        <f t="shared" si="75"/>
        <v>0</v>
      </c>
      <c r="AC49" s="297">
        <f t="shared" si="75"/>
        <v>0</v>
      </c>
      <c r="AD49" s="297">
        <f t="shared" si="75"/>
        <v>0</v>
      </c>
      <c r="AE49" s="297">
        <f t="shared" si="75"/>
        <v>0</v>
      </c>
      <c r="AF49" s="297">
        <f t="shared" si="75"/>
        <v>0</v>
      </c>
      <c r="AG49" s="297">
        <f t="shared" si="75"/>
        <v>0</v>
      </c>
      <c r="AH49" s="297">
        <f t="shared" si="75"/>
        <v>0</v>
      </c>
      <c r="AI49" s="297">
        <f t="shared" si="75"/>
        <v>0</v>
      </c>
      <c r="AJ49" s="297">
        <f t="shared" si="75"/>
        <v>0</v>
      </c>
      <c r="AK49" s="297">
        <f t="shared" si="75"/>
        <v>0</v>
      </c>
      <c r="AL49" s="297">
        <f t="shared" si="75"/>
        <v>0</v>
      </c>
      <c r="AM49" s="297">
        <f t="shared" si="75"/>
        <v>0</v>
      </c>
      <c r="AN49" s="297">
        <f t="shared" si="75"/>
        <v>0</v>
      </c>
      <c r="AO49" s="297">
        <f t="shared" si="75"/>
        <v>0</v>
      </c>
      <c r="AP49" s="297">
        <f t="shared" si="75"/>
        <v>0</v>
      </c>
      <c r="AQ49" s="297">
        <f t="shared" si="75"/>
        <v>0</v>
      </c>
      <c r="AR49" s="297">
        <f t="shared" si="75"/>
        <v>0</v>
      </c>
      <c r="AS49" s="297">
        <f t="shared" si="75"/>
        <v>0</v>
      </c>
      <c r="AT49" s="297">
        <f t="shared" si="75"/>
        <v>0</v>
      </c>
      <c r="AU49" s="297">
        <f t="shared" si="75"/>
        <v>0</v>
      </c>
      <c r="AV49" s="297">
        <f t="shared" si="75"/>
        <v>0</v>
      </c>
      <c r="AW49" s="297">
        <f t="shared" si="75"/>
        <v>0</v>
      </c>
      <c r="AX49" s="297">
        <f t="shared" si="75"/>
        <v>0</v>
      </c>
      <c r="AY49" s="297">
        <f t="shared" si="75"/>
        <v>0</v>
      </c>
      <c r="AZ49" s="297">
        <f t="shared" si="75"/>
        <v>0</v>
      </c>
      <c r="BA49" s="297">
        <f t="shared" si="75"/>
        <v>0</v>
      </c>
      <c r="BB49" s="297">
        <f t="shared" si="75"/>
        <v>0</v>
      </c>
      <c r="BC49" s="297">
        <f t="shared" si="75"/>
        <v>0</v>
      </c>
      <c r="BD49" s="297">
        <f t="shared" si="75"/>
        <v>0</v>
      </c>
      <c r="BE49" s="297">
        <f t="shared" si="75"/>
        <v>0</v>
      </c>
      <c r="BF49" s="297">
        <f t="shared" si="75"/>
        <v>0</v>
      </c>
      <c r="BG49" s="297">
        <f t="shared" si="75"/>
        <v>0</v>
      </c>
      <c r="BH49" s="297">
        <f t="shared" si="75"/>
        <v>0</v>
      </c>
      <c r="BI49" s="297">
        <f t="shared" si="75"/>
        <v>0</v>
      </c>
      <c r="BJ49" s="297">
        <f t="shared" si="75"/>
        <v>0</v>
      </c>
      <c r="BK49" s="297">
        <f t="shared" si="75"/>
        <v>0</v>
      </c>
      <c r="BL49" s="297">
        <f t="shared" si="75"/>
        <v>0</v>
      </c>
      <c r="BM49" s="297">
        <f t="shared" si="75"/>
        <v>0</v>
      </c>
      <c r="BN49" s="297">
        <f t="shared" si="75"/>
        <v>0</v>
      </c>
      <c r="BO49" s="297">
        <f t="shared" si="75"/>
        <v>0</v>
      </c>
      <c r="BP49" s="297">
        <f t="shared" si="75"/>
        <v>0</v>
      </c>
      <c r="BQ49" s="297">
        <f t="shared" si="75"/>
        <v>0</v>
      </c>
      <c r="BR49" s="297">
        <f t="shared" si="75"/>
        <v>0</v>
      </c>
      <c r="BS49" s="297">
        <f t="shared" si="75"/>
        <v>0</v>
      </c>
      <c r="BT49" s="297">
        <f t="shared" si="75"/>
        <v>0</v>
      </c>
      <c r="BU49" s="297">
        <f t="shared" si="75"/>
        <v>0</v>
      </c>
      <c r="BV49" s="297">
        <f t="shared" si="75"/>
        <v>0</v>
      </c>
      <c r="BW49" s="297">
        <f t="shared" si="75"/>
        <v>0</v>
      </c>
      <c r="BX49" s="297">
        <f t="shared" si="75"/>
        <v>0</v>
      </c>
      <c r="BY49" s="297">
        <f t="shared" si="75"/>
        <v>0</v>
      </c>
      <c r="BZ49" s="297">
        <f t="shared" si="75"/>
        <v>0</v>
      </c>
      <c r="CA49" s="297">
        <f t="shared" si="75"/>
        <v>0</v>
      </c>
      <c r="CB49" s="297">
        <f t="shared" si="75"/>
        <v>0</v>
      </c>
      <c r="CC49" s="297">
        <f t="shared" si="75"/>
        <v>0</v>
      </c>
      <c r="CD49" s="297">
        <f t="shared" si="75"/>
        <v>0</v>
      </c>
      <c r="CE49" s="297">
        <f t="shared" si="75"/>
        <v>0</v>
      </c>
      <c r="CF49" s="297">
        <f t="shared" si="75"/>
        <v>0</v>
      </c>
      <c r="CG49" s="297">
        <f t="shared" si="75"/>
        <v>0</v>
      </c>
      <c r="CH49" s="297">
        <f t="shared" si="75"/>
        <v>0</v>
      </c>
      <c r="CI49" s="297">
        <f t="shared" si="75"/>
        <v>0</v>
      </c>
      <c r="CJ49" s="297">
        <f t="shared" si="75"/>
        <v>0</v>
      </c>
      <c r="CK49" s="297">
        <f t="shared" si="75"/>
        <v>0</v>
      </c>
      <c r="CL49" s="297">
        <f t="shared" ref="CL49:DC49" si="76">CL46*$D$47</f>
        <v>0</v>
      </c>
      <c r="CM49" s="297">
        <f t="shared" si="76"/>
        <v>0</v>
      </c>
      <c r="CN49" s="297">
        <f t="shared" si="76"/>
        <v>0</v>
      </c>
      <c r="CO49" s="297">
        <f t="shared" si="76"/>
        <v>0</v>
      </c>
      <c r="CP49" s="297">
        <f t="shared" si="76"/>
        <v>0</v>
      </c>
      <c r="CQ49" s="297">
        <f t="shared" si="76"/>
        <v>0</v>
      </c>
      <c r="CR49" s="297">
        <f t="shared" si="76"/>
        <v>0</v>
      </c>
      <c r="CS49" s="297">
        <f t="shared" si="76"/>
        <v>0</v>
      </c>
      <c r="CT49" s="297">
        <f t="shared" si="76"/>
        <v>0</v>
      </c>
      <c r="CU49" s="297">
        <f t="shared" si="76"/>
        <v>0</v>
      </c>
      <c r="CV49" s="297">
        <f t="shared" si="76"/>
        <v>0</v>
      </c>
      <c r="CW49" s="297">
        <f t="shared" si="76"/>
        <v>0</v>
      </c>
      <c r="CX49" s="297">
        <f t="shared" si="76"/>
        <v>0</v>
      </c>
      <c r="CY49" s="297">
        <f t="shared" si="76"/>
        <v>0</v>
      </c>
      <c r="CZ49" s="297">
        <f t="shared" si="76"/>
        <v>0</v>
      </c>
      <c r="DA49" s="297">
        <f t="shared" si="76"/>
        <v>0</v>
      </c>
      <c r="DB49" s="297">
        <f t="shared" si="76"/>
        <v>0</v>
      </c>
      <c r="DC49" s="297">
        <f t="shared" si="76"/>
        <v>0</v>
      </c>
    </row>
    <row r="50" spans="2:107" ht="15" customHeight="1" x14ac:dyDescent="0.35">
      <c r="B50" s="292"/>
      <c r="C50" s="293" t="s">
        <v>1480</v>
      </c>
      <c r="D50" s="293"/>
      <c r="E50" s="294" t="s">
        <v>125</v>
      </c>
      <c r="F50" s="295" t="s">
        <v>1482</v>
      </c>
      <c r="G50" s="296">
        <f>G44*D45</f>
        <v>0</v>
      </c>
      <c r="H50" s="297">
        <f>H44*$D$45</f>
        <v>0</v>
      </c>
      <c r="I50" s="297">
        <f t="shared" ref="I50:Y50" si="77">I44*$D$45</f>
        <v>0</v>
      </c>
      <c r="J50" s="297">
        <f t="shared" si="77"/>
        <v>0</v>
      </c>
      <c r="K50" s="297">
        <f t="shared" si="77"/>
        <v>0</v>
      </c>
      <c r="L50" s="297">
        <f t="shared" si="77"/>
        <v>0</v>
      </c>
      <c r="M50" s="297">
        <f t="shared" si="77"/>
        <v>0</v>
      </c>
      <c r="N50" s="297">
        <f t="shared" si="77"/>
        <v>0</v>
      </c>
      <c r="O50" s="297">
        <f t="shared" si="77"/>
        <v>0</v>
      </c>
      <c r="P50" s="297">
        <f t="shared" si="77"/>
        <v>0</v>
      </c>
      <c r="Q50" s="297">
        <f t="shared" si="77"/>
        <v>0</v>
      </c>
      <c r="R50" s="297">
        <f t="shared" si="77"/>
        <v>0</v>
      </c>
      <c r="S50" s="297">
        <f t="shared" si="77"/>
        <v>0</v>
      </c>
      <c r="T50" s="297">
        <f t="shared" si="77"/>
        <v>0</v>
      </c>
      <c r="U50" s="297">
        <f t="shared" si="77"/>
        <v>0</v>
      </c>
      <c r="V50" s="297">
        <f t="shared" si="77"/>
        <v>0</v>
      </c>
      <c r="W50" s="297">
        <f t="shared" si="77"/>
        <v>0</v>
      </c>
      <c r="X50" s="297">
        <f t="shared" si="77"/>
        <v>0</v>
      </c>
      <c r="Y50" s="297">
        <f t="shared" si="77"/>
        <v>0</v>
      </c>
      <c r="Z50" s="297">
        <f t="shared" ref="Z50:CK50" si="78">Z44*$D$45</f>
        <v>0</v>
      </c>
      <c r="AA50" s="297">
        <f t="shared" si="78"/>
        <v>0</v>
      </c>
      <c r="AB50" s="297">
        <f t="shared" si="78"/>
        <v>0</v>
      </c>
      <c r="AC50" s="297">
        <f t="shared" si="78"/>
        <v>0</v>
      </c>
      <c r="AD50" s="297">
        <f t="shared" si="78"/>
        <v>0</v>
      </c>
      <c r="AE50" s="297">
        <f t="shared" si="78"/>
        <v>0</v>
      </c>
      <c r="AF50" s="297">
        <f t="shared" si="78"/>
        <v>0</v>
      </c>
      <c r="AG50" s="297">
        <f t="shared" si="78"/>
        <v>0</v>
      </c>
      <c r="AH50" s="297">
        <f t="shared" si="78"/>
        <v>0</v>
      </c>
      <c r="AI50" s="297">
        <f t="shared" si="78"/>
        <v>0</v>
      </c>
      <c r="AJ50" s="297">
        <f t="shared" si="78"/>
        <v>0</v>
      </c>
      <c r="AK50" s="297">
        <f t="shared" si="78"/>
        <v>0</v>
      </c>
      <c r="AL50" s="297">
        <f t="shared" si="78"/>
        <v>0</v>
      </c>
      <c r="AM50" s="297">
        <f t="shared" si="78"/>
        <v>0</v>
      </c>
      <c r="AN50" s="297">
        <f t="shared" si="78"/>
        <v>0</v>
      </c>
      <c r="AO50" s="297">
        <f t="shared" si="78"/>
        <v>0</v>
      </c>
      <c r="AP50" s="297">
        <f t="shared" si="78"/>
        <v>0</v>
      </c>
      <c r="AQ50" s="297">
        <f t="shared" si="78"/>
        <v>0</v>
      </c>
      <c r="AR50" s="297">
        <f t="shared" si="78"/>
        <v>0</v>
      </c>
      <c r="AS50" s="297">
        <f t="shared" si="78"/>
        <v>0</v>
      </c>
      <c r="AT50" s="297">
        <f t="shared" si="78"/>
        <v>0</v>
      </c>
      <c r="AU50" s="297">
        <f t="shared" si="78"/>
        <v>0</v>
      </c>
      <c r="AV50" s="297">
        <f t="shared" si="78"/>
        <v>0</v>
      </c>
      <c r="AW50" s="297">
        <f t="shared" si="78"/>
        <v>0</v>
      </c>
      <c r="AX50" s="297">
        <f t="shared" si="78"/>
        <v>0</v>
      </c>
      <c r="AY50" s="297">
        <f t="shared" si="78"/>
        <v>0</v>
      </c>
      <c r="AZ50" s="297">
        <f t="shared" si="78"/>
        <v>0</v>
      </c>
      <c r="BA50" s="297">
        <f t="shared" si="78"/>
        <v>0</v>
      </c>
      <c r="BB50" s="297">
        <f t="shared" si="78"/>
        <v>0</v>
      </c>
      <c r="BC50" s="297">
        <f t="shared" si="78"/>
        <v>0</v>
      </c>
      <c r="BD50" s="297">
        <f t="shared" si="78"/>
        <v>0</v>
      </c>
      <c r="BE50" s="297">
        <f t="shared" si="78"/>
        <v>0</v>
      </c>
      <c r="BF50" s="297">
        <f t="shared" si="78"/>
        <v>0</v>
      </c>
      <c r="BG50" s="297">
        <f t="shared" si="78"/>
        <v>0</v>
      </c>
      <c r="BH50" s="297">
        <f t="shared" si="78"/>
        <v>0</v>
      </c>
      <c r="BI50" s="297">
        <f t="shared" si="78"/>
        <v>0</v>
      </c>
      <c r="BJ50" s="297">
        <f t="shared" si="78"/>
        <v>0</v>
      </c>
      <c r="BK50" s="297">
        <f t="shared" si="78"/>
        <v>0</v>
      </c>
      <c r="BL50" s="297">
        <f t="shared" si="78"/>
        <v>0</v>
      </c>
      <c r="BM50" s="297">
        <f t="shared" si="78"/>
        <v>0</v>
      </c>
      <c r="BN50" s="297">
        <f t="shared" si="78"/>
        <v>0</v>
      </c>
      <c r="BO50" s="297">
        <f t="shared" si="78"/>
        <v>0</v>
      </c>
      <c r="BP50" s="297">
        <f t="shared" si="78"/>
        <v>0</v>
      </c>
      <c r="BQ50" s="297">
        <f t="shared" si="78"/>
        <v>0</v>
      </c>
      <c r="BR50" s="297">
        <f t="shared" si="78"/>
        <v>0</v>
      </c>
      <c r="BS50" s="297">
        <f t="shared" si="78"/>
        <v>0</v>
      </c>
      <c r="BT50" s="297">
        <f t="shared" si="78"/>
        <v>0</v>
      </c>
      <c r="BU50" s="297">
        <f t="shared" si="78"/>
        <v>0</v>
      </c>
      <c r="BV50" s="297">
        <f t="shared" si="78"/>
        <v>0</v>
      </c>
      <c r="BW50" s="297">
        <f t="shared" si="78"/>
        <v>0</v>
      </c>
      <c r="BX50" s="297">
        <f t="shared" si="78"/>
        <v>0</v>
      </c>
      <c r="BY50" s="297">
        <f t="shared" si="78"/>
        <v>0</v>
      </c>
      <c r="BZ50" s="297">
        <f t="shared" si="78"/>
        <v>0</v>
      </c>
      <c r="CA50" s="297">
        <f t="shared" si="78"/>
        <v>0</v>
      </c>
      <c r="CB50" s="297">
        <f t="shared" si="78"/>
        <v>0</v>
      </c>
      <c r="CC50" s="297">
        <f t="shared" si="78"/>
        <v>0</v>
      </c>
      <c r="CD50" s="297">
        <f t="shared" si="78"/>
        <v>0</v>
      </c>
      <c r="CE50" s="297">
        <f t="shared" si="78"/>
        <v>0</v>
      </c>
      <c r="CF50" s="297">
        <f t="shared" si="78"/>
        <v>0</v>
      </c>
      <c r="CG50" s="297">
        <f t="shared" si="78"/>
        <v>0</v>
      </c>
      <c r="CH50" s="297">
        <f t="shared" si="78"/>
        <v>0</v>
      </c>
      <c r="CI50" s="297">
        <f t="shared" si="78"/>
        <v>0</v>
      </c>
      <c r="CJ50" s="297">
        <f t="shared" si="78"/>
        <v>0</v>
      </c>
      <c r="CK50" s="297">
        <f t="shared" si="78"/>
        <v>0</v>
      </c>
      <c r="CL50" s="297">
        <f t="shared" ref="CL50:DC50" si="79">CL44*$D$45</f>
        <v>0</v>
      </c>
      <c r="CM50" s="297">
        <f t="shared" si="79"/>
        <v>0</v>
      </c>
      <c r="CN50" s="297">
        <f t="shared" si="79"/>
        <v>0</v>
      </c>
      <c r="CO50" s="297">
        <f t="shared" si="79"/>
        <v>0</v>
      </c>
      <c r="CP50" s="297">
        <f t="shared" si="79"/>
        <v>0</v>
      </c>
      <c r="CQ50" s="297">
        <f t="shared" si="79"/>
        <v>0</v>
      </c>
      <c r="CR50" s="297">
        <f t="shared" si="79"/>
        <v>0</v>
      </c>
      <c r="CS50" s="297">
        <f t="shared" si="79"/>
        <v>0</v>
      </c>
      <c r="CT50" s="297">
        <f t="shared" si="79"/>
        <v>0</v>
      </c>
      <c r="CU50" s="297">
        <f t="shared" si="79"/>
        <v>0</v>
      </c>
      <c r="CV50" s="297">
        <f t="shared" si="79"/>
        <v>0</v>
      </c>
      <c r="CW50" s="297">
        <f t="shared" si="79"/>
        <v>0</v>
      </c>
      <c r="CX50" s="297">
        <f t="shared" si="79"/>
        <v>0</v>
      </c>
      <c r="CY50" s="297">
        <f t="shared" si="79"/>
        <v>0</v>
      </c>
      <c r="CZ50" s="297">
        <f t="shared" si="79"/>
        <v>0</v>
      </c>
      <c r="DA50" s="297">
        <f t="shared" si="79"/>
        <v>0</v>
      </c>
      <c r="DB50" s="297">
        <f t="shared" si="79"/>
        <v>0</v>
      </c>
      <c r="DC50" s="297">
        <f t="shared" si="79"/>
        <v>0</v>
      </c>
    </row>
    <row r="52" spans="2:107" ht="15" customHeight="1" x14ac:dyDescent="0.45">
      <c r="E52" s="220" t="s">
        <v>1249</v>
      </c>
      <c r="F52" s="221"/>
      <c r="G52" s="222">
        <f>RCB!$G$13</f>
        <v>0</v>
      </c>
      <c r="I52" s="220" t="s">
        <v>1250</v>
      </c>
      <c r="J52" s="221"/>
      <c r="K52" s="222">
        <f>RCB!$J$13</f>
        <v>0</v>
      </c>
    </row>
    <row r="53" spans="2:107" ht="15" customHeight="1" x14ac:dyDescent="0.45">
      <c r="E53" s="220" t="s">
        <v>1231</v>
      </c>
      <c r="F53" s="221"/>
      <c r="G53" s="222">
        <f>RCB!$H$7</f>
        <v>0</v>
      </c>
      <c r="I53" s="220" t="s">
        <v>1230</v>
      </c>
      <c r="J53" s="221"/>
      <c r="K53" s="222">
        <f>RCB!$K$7</f>
        <v>0</v>
      </c>
    </row>
    <row r="55" spans="2:107" ht="15" hidden="1" customHeight="1" x14ac:dyDescent="0.35">
      <c r="B55" s="774" t="s">
        <v>1000</v>
      </c>
      <c r="C55" s="775"/>
      <c r="D55" s="775"/>
      <c r="E55" s="775"/>
      <c r="F55" s="775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G55" s="298"/>
      <c r="CH55" s="298"/>
      <c r="CI55" s="298"/>
      <c r="CJ55" s="298"/>
      <c r="CK55" s="298"/>
      <c r="CL55" s="298"/>
      <c r="CM55" s="298"/>
      <c r="CN55" s="298"/>
      <c r="CO55" s="298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</row>
    <row r="56" spans="2:107" s="110" customFormat="1" ht="15" hidden="1" customHeight="1" x14ac:dyDescent="0.35">
      <c r="B56" s="299"/>
      <c r="C56" s="300"/>
      <c r="D56" s="300"/>
      <c r="E56" s="300"/>
      <c r="F56" s="301"/>
      <c r="G56" s="302" t="s">
        <v>51</v>
      </c>
      <c r="H56" s="303" t="s">
        <v>802</v>
      </c>
      <c r="I56" s="303" t="s">
        <v>803</v>
      </c>
      <c r="J56" s="303" t="s">
        <v>804</v>
      </c>
      <c r="K56" s="303" t="s">
        <v>805</v>
      </c>
      <c r="L56" s="303" t="s">
        <v>806</v>
      </c>
      <c r="M56" s="303" t="s">
        <v>807</v>
      </c>
      <c r="N56" s="303" t="s">
        <v>808</v>
      </c>
      <c r="O56" s="303" t="s">
        <v>809</v>
      </c>
      <c r="P56" s="303" t="s">
        <v>810</v>
      </c>
      <c r="Q56" s="303" t="s">
        <v>811</v>
      </c>
      <c r="R56" s="303" t="s">
        <v>812</v>
      </c>
      <c r="S56" s="303" t="s">
        <v>813</v>
      </c>
      <c r="T56" s="303" t="s">
        <v>814</v>
      </c>
      <c r="U56" s="303" t="s">
        <v>815</v>
      </c>
      <c r="V56" s="303" t="s">
        <v>816</v>
      </c>
      <c r="W56" s="303" t="s">
        <v>817</v>
      </c>
      <c r="X56" s="303" t="s">
        <v>818</v>
      </c>
      <c r="Y56" s="303" t="s">
        <v>819</v>
      </c>
      <c r="Z56" s="303"/>
      <c r="AA56" s="303"/>
      <c r="AB56" s="303"/>
      <c r="AC56" s="303"/>
      <c r="AD56" s="303"/>
      <c r="AE56" s="303"/>
      <c r="AF56" s="303"/>
      <c r="AG56" s="303"/>
      <c r="AH56" s="303"/>
      <c r="AI56" s="303"/>
      <c r="AJ56" s="303"/>
      <c r="AK56" s="303"/>
      <c r="AL56" s="303"/>
      <c r="AM56" s="303"/>
      <c r="AN56" s="303"/>
      <c r="AO56" s="303"/>
      <c r="AP56" s="303"/>
      <c r="AQ56" s="303"/>
      <c r="AR56" s="303"/>
      <c r="AS56" s="303"/>
      <c r="AT56" s="303"/>
      <c r="AU56" s="303"/>
      <c r="AV56" s="303"/>
      <c r="AW56" s="303"/>
      <c r="AX56" s="303"/>
      <c r="AY56" s="303"/>
      <c r="AZ56" s="303"/>
      <c r="BA56" s="303"/>
      <c r="BB56" s="303"/>
      <c r="BC56" s="303"/>
      <c r="BD56" s="303"/>
      <c r="BE56" s="303"/>
      <c r="BF56" s="303"/>
      <c r="BG56" s="303"/>
      <c r="BH56" s="303"/>
      <c r="BI56" s="303"/>
      <c r="BJ56" s="303"/>
      <c r="BK56" s="303"/>
      <c r="BL56" s="303"/>
      <c r="BM56" s="303"/>
      <c r="BN56" s="303"/>
      <c r="BO56" s="303"/>
      <c r="BP56" s="303"/>
      <c r="BQ56" s="303"/>
      <c r="BR56" s="303"/>
      <c r="BS56" s="303"/>
      <c r="BT56" s="303"/>
      <c r="BU56" s="303"/>
      <c r="BV56" s="303"/>
      <c r="BW56" s="303"/>
      <c r="BX56" s="303"/>
      <c r="BY56" s="303"/>
      <c r="BZ56" s="303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  <c r="CW56" s="303"/>
      <c r="CX56" s="303"/>
      <c r="CY56" s="303"/>
      <c r="CZ56" s="303"/>
      <c r="DA56" s="303"/>
      <c r="DB56" s="303" t="s">
        <v>820</v>
      </c>
      <c r="DC56" s="303" t="s">
        <v>821</v>
      </c>
    </row>
    <row r="57" spans="2:107" ht="15" hidden="1" customHeight="1" x14ac:dyDescent="0.35">
      <c r="B57" s="299">
        <v>31</v>
      </c>
      <c r="C57" s="304" t="s">
        <v>122</v>
      </c>
      <c r="D57" s="304"/>
      <c r="E57" s="305"/>
      <c r="F57" s="306"/>
      <c r="G57" s="307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  <c r="AV57" s="265"/>
      <c r="AW57" s="265"/>
      <c r="AX57" s="265"/>
      <c r="AY57" s="265"/>
      <c r="AZ57" s="265"/>
      <c r="BA57" s="265"/>
      <c r="BB57" s="265"/>
      <c r="BC57" s="265"/>
      <c r="BD57" s="265"/>
      <c r="BE57" s="265"/>
      <c r="BF57" s="265"/>
      <c r="BG57" s="265"/>
      <c r="BH57" s="265"/>
      <c r="BI57" s="265"/>
      <c r="BJ57" s="265"/>
      <c r="BK57" s="265"/>
      <c r="BL57" s="265"/>
      <c r="BM57" s="265"/>
      <c r="BN57" s="265"/>
      <c r="BO57" s="265"/>
      <c r="BP57" s="265"/>
      <c r="BQ57" s="265"/>
      <c r="BR57" s="265"/>
      <c r="BS57" s="265"/>
      <c r="BT57" s="265"/>
      <c r="BU57" s="265"/>
      <c r="BV57" s="265"/>
      <c r="BW57" s="265"/>
      <c r="BX57" s="265"/>
      <c r="BY57" s="265"/>
      <c r="BZ57" s="265"/>
      <c r="CA57" s="265"/>
      <c r="CB57" s="265"/>
      <c r="CC57" s="265"/>
      <c r="CD57" s="265"/>
      <c r="CE57" s="265"/>
      <c r="CF57" s="265"/>
      <c r="CG57" s="265"/>
      <c r="CH57" s="265"/>
      <c r="CI57" s="265"/>
      <c r="CJ57" s="265"/>
      <c r="CK57" s="265"/>
      <c r="CL57" s="265"/>
      <c r="CM57" s="265"/>
      <c r="CN57" s="265"/>
      <c r="CO57" s="265"/>
      <c r="CP57" s="265"/>
      <c r="CQ57" s="265"/>
      <c r="CR57" s="265"/>
      <c r="CS57" s="265"/>
      <c r="CT57" s="265"/>
      <c r="CU57" s="265"/>
      <c r="CV57" s="265"/>
      <c r="CW57" s="265"/>
      <c r="CX57" s="265"/>
      <c r="CY57" s="265"/>
      <c r="CZ57" s="265"/>
      <c r="DA57" s="265"/>
      <c r="DB57" s="265"/>
      <c r="DC57" s="265"/>
    </row>
    <row r="58" spans="2:107" ht="15" hidden="1" customHeight="1" x14ac:dyDescent="0.35">
      <c r="B58" s="299">
        <v>32</v>
      </c>
      <c r="C58" s="304" t="s">
        <v>645</v>
      </c>
      <c r="D58" s="304"/>
      <c r="E58" s="305"/>
      <c r="F58" s="308" t="s">
        <v>868</v>
      </c>
      <c r="G58" s="309">
        <f>SUM(H58:DC58)</f>
        <v>0</v>
      </c>
      <c r="H58" s="310"/>
      <c r="I58" s="31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0"/>
      <c r="BJ58" s="270"/>
      <c r="BK58" s="270"/>
      <c r="BL58" s="270"/>
      <c r="BM58" s="270"/>
      <c r="BN58" s="270"/>
      <c r="BO58" s="270"/>
      <c r="BP58" s="270"/>
      <c r="BQ58" s="270"/>
      <c r="BR58" s="270"/>
      <c r="BS58" s="270"/>
      <c r="BT58" s="270"/>
      <c r="BU58" s="270"/>
      <c r="BV58" s="270"/>
      <c r="BW58" s="270"/>
      <c r="BX58" s="270"/>
      <c r="BY58" s="270"/>
      <c r="BZ58" s="270"/>
      <c r="CA58" s="270"/>
      <c r="CB58" s="270"/>
      <c r="CC58" s="270"/>
      <c r="CD58" s="270"/>
      <c r="CE58" s="270"/>
      <c r="CF58" s="270"/>
      <c r="CG58" s="270"/>
      <c r="CH58" s="270"/>
      <c r="CI58" s="270"/>
      <c r="CJ58" s="270"/>
      <c r="CK58" s="270"/>
      <c r="CL58" s="270"/>
      <c r="CM58" s="270"/>
      <c r="CN58" s="270"/>
      <c r="CO58" s="270"/>
      <c r="CP58" s="270"/>
      <c r="CQ58" s="270"/>
      <c r="CR58" s="270"/>
      <c r="CS58" s="270"/>
      <c r="CT58" s="270"/>
      <c r="CU58" s="270"/>
      <c r="CV58" s="270"/>
      <c r="CW58" s="270"/>
      <c r="CX58" s="270"/>
      <c r="CY58" s="270"/>
      <c r="CZ58" s="270"/>
      <c r="DA58" s="270"/>
      <c r="DB58" s="270"/>
      <c r="DC58" s="270"/>
    </row>
    <row r="59" spans="2:107" ht="15" hidden="1" customHeight="1" x14ac:dyDescent="0.35">
      <c r="B59" s="882">
        <v>33</v>
      </c>
      <c r="C59" s="304" t="s">
        <v>1112</v>
      </c>
      <c r="D59" s="304"/>
      <c r="E59" s="305" t="s">
        <v>57</v>
      </c>
      <c r="F59" s="308" t="s">
        <v>1011</v>
      </c>
      <c r="G59" s="311">
        <f>SUM(H59:DC59)</f>
        <v>0</v>
      </c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</row>
    <row r="60" spans="2:107" ht="15" hidden="1" customHeight="1" x14ac:dyDescent="0.35">
      <c r="B60" s="720"/>
      <c r="C60" s="304" t="s">
        <v>1009</v>
      </c>
      <c r="D60" s="304"/>
      <c r="E60" s="305" t="s">
        <v>5</v>
      </c>
      <c r="F60" s="308" t="s">
        <v>1004</v>
      </c>
      <c r="G60" s="311">
        <f>SUM(H60:DC60)</f>
        <v>0</v>
      </c>
      <c r="H60" s="312">
        <f t="shared" ref="H60:Y60" si="80">(H58*H59)/1000</f>
        <v>0</v>
      </c>
      <c r="I60" s="312">
        <f t="shared" si="80"/>
        <v>0</v>
      </c>
      <c r="J60" s="312">
        <f t="shared" si="80"/>
        <v>0</v>
      </c>
      <c r="K60" s="312">
        <f t="shared" si="80"/>
        <v>0</v>
      </c>
      <c r="L60" s="312">
        <f t="shared" si="80"/>
        <v>0</v>
      </c>
      <c r="M60" s="312">
        <f t="shared" si="80"/>
        <v>0</v>
      </c>
      <c r="N60" s="312">
        <f t="shared" si="80"/>
        <v>0</v>
      </c>
      <c r="O60" s="312">
        <f t="shared" si="80"/>
        <v>0</v>
      </c>
      <c r="P60" s="312">
        <f t="shared" si="80"/>
        <v>0</v>
      </c>
      <c r="Q60" s="312">
        <f t="shared" si="80"/>
        <v>0</v>
      </c>
      <c r="R60" s="312">
        <f t="shared" si="80"/>
        <v>0</v>
      </c>
      <c r="S60" s="312">
        <f t="shared" si="80"/>
        <v>0</v>
      </c>
      <c r="T60" s="312">
        <f t="shared" si="80"/>
        <v>0</v>
      </c>
      <c r="U60" s="312">
        <f t="shared" si="80"/>
        <v>0</v>
      </c>
      <c r="V60" s="312">
        <f t="shared" si="80"/>
        <v>0</v>
      </c>
      <c r="W60" s="312">
        <f t="shared" si="80"/>
        <v>0</v>
      </c>
      <c r="X60" s="312">
        <f t="shared" si="80"/>
        <v>0</v>
      </c>
      <c r="Y60" s="312">
        <f t="shared" si="80"/>
        <v>0</v>
      </c>
      <c r="Z60" s="312"/>
      <c r="AA60" s="312"/>
      <c r="AB60" s="312"/>
      <c r="AC60" s="312"/>
      <c r="AD60" s="312"/>
      <c r="AE60" s="312"/>
      <c r="AF60" s="312"/>
      <c r="AG60" s="312"/>
      <c r="AH60" s="312"/>
      <c r="AI60" s="312"/>
      <c r="AJ60" s="312"/>
      <c r="AK60" s="312"/>
      <c r="AL60" s="312"/>
      <c r="AM60" s="312"/>
      <c r="AN60" s="312"/>
      <c r="AO60" s="312"/>
      <c r="AP60" s="312"/>
      <c r="AQ60" s="312"/>
      <c r="AR60" s="312"/>
      <c r="AS60" s="312"/>
      <c r="AT60" s="312"/>
      <c r="AU60" s="312"/>
      <c r="AV60" s="312"/>
      <c r="AW60" s="312"/>
      <c r="AX60" s="312"/>
      <c r="AY60" s="312"/>
      <c r="AZ60" s="312"/>
      <c r="BA60" s="312"/>
      <c r="BB60" s="312"/>
      <c r="BC60" s="312"/>
      <c r="BD60" s="312"/>
      <c r="BE60" s="312"/>
      <c r="BF60" s="312"/>
      <c r="BG60" s="312"/>
      <c r="BH60" s="312"/>
      <c r="BI60" s="312"/>
      <c r="BJ60" s="312"/>
      <c r="BK60" s="312"/>
      <c r="BL60" s="312"/>
      <c r="BM60" s="312"/>
      <c r="BN60" s="312"/>
      <c r="BO60" s="312"/>
      <c r="BP60" s="312"/>
      <c r="BQ60" s="312"/>
      <c r="BR60" s="312"/>
      <c r="BS60" s="312"/>
      <c r="BT60" s="312"/>
      <c r="BU60" s="312"/>
      <c r="BV60" s="312"/>
      <c r="BW60" s="312"/>
      <c r="BX60" s="312"/>
      <c r="BY60" s="312"/>
      <c r="BZ60" s="312"/>
      <c r="CA60" s="312"/>
      <c r="CB60" s="312"/>
      <c r="CC60" s="312"/>
      <c r="CD60" s="312"/>
      <c r="CE60" s="312"/>
      <c r="CF60" s="312"/>
      <c r="CG60" s="312"/>
      <c r="CH60" s="312"/>
      <c r="CI60" s="312"/>
      <c r="CJ60" s="312"/>
      <c r="CK60" s="312"/>
      <c r="CL60" s="312"/>
      <c r="CM60" s="312"/>
      <c r="CN60" s="312"/>
      <c r="CO60" s="312"/>
      <c r="CP60" s="312"/>
      <c r="CQ60" s="312"/>
      <c r="CR60" s="312"/>
      <c r="CS60" s="312"/>
      <c r="CT60" s="312"/>
      <c r="CU60" s="312"/>
      <c r="CV60" s="312"/>
      <c r="CW60" s="312"/>
      <c r="CX60" s="312"/>
      <c r="CY60" s="312"/>
      <c r="CZ60" s="312"/>
      <c r="DA60" s="312"/>
      <c r="DB60" s="312">
        <f>(DB58*DB59)/1000</f>
        <v>0</v>
      </c>
      <c r="DC60" s="312">
        <f>(DC58*DC59)/1000</f>
        <v>0</v>
      </c>
    </row>
    <row r="61" spans="2:107" ht="15" hidden="1" customHeight="1" x14ac:dyDescent="0.35">
      <c r="B61" s="882">
        <v>34</v>
      </c>
      <c r="C61" s="304" t="s">
        <v>1114</v>
      </c>
      <c r="D61" s="304"/>
      <c r="E61" s="305"/>
      <c r="F61" s="308" t="s">
        <v>1096</v>
      </c>
      <c r="G61" s="311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74"/>
      <c r="BD61" s="274"/>
      <c r="BE61" s="274"/>
      <c r="BF61" s="274"/>
      <c r="BG61" s="274"/>
      <c r="BH61" s="274"/>
      <c r="BI61" s="274"/>
      <c r="BJ61" s="274"/>
      <c r="BK61" s="274"/>
      <c r="BL61" s="274"/>
      <c r="BM61" s="274"/>
      <c r="BN61" s="274"/>
      <c r="BO61" s="274"/>
      <c r="BP61" s="274"/>
      <c r="BQ61" s="274"/>
      <c r="BR61" s="274"/>
      <c r="BS61" s="274"/>
      <c r="BT61" s="274"/>
      <c r="BU61" s="274"/>
      <c r="BV61" s="274"/>
      <c r="BW61" s="274"/>
      <c r="BX61" s="274"/>
      <c r="BY61" s="274"/>
      <c r="BZ61" s="274"/>
      <c r="CA61" s="274"/>
      <c r="CB61" s="274"/>
      <c r="CC61" s="274"/>
      <c r="CD61" s="274"/>
      <c r="CE61" s="274"/>
      <c r="CF61" s="274"/>
      <c r="CG61" s="274"/>
      <c r="CH61" s="274"/>
      <c r="CI61" s="274"/>
      <c r="CJ61" s="274"/>
      <c r="CK61" s="274"/>
      <c r="CL61" s="274"/>
      <c r="CM61" s="274"/>
      <c r="CN61" s="274"/>
      <c r="CO61" s="274"/>
      <c r="CP61" s="274"/>
      <c r="CQ61" s="274"/>
      <c r="CR61" s="274"/>
      <c r="CS61" s="274"/>
      <c r="CT61" s="274"/>
      <c r="CU61" s="274"/>
      <c r="CV61" s="274"/>
      <c r="CW61" s="274"/>
      <c r="CX61" s="274"/>
      <c r="CY61" s="274"/>
      <c r="CZ61" s="274"/>
      <c r="DA61" s="274"/>
      <c r="DB61" s="274"/>
      <c r="DC61" s="274"/>
    </row>
    <row r="62" spans="2:107" ht="15" hidden="1" customHeight="1" x14ac:dyDescent="0.35">
      <c r="B62" s="718"/>
      <c r="C62" s="304" t="s">
        <v>1115</v>
      </c>
      <c r="D62" s="304"/>
      <c r="E62" s="305"/>
      <c r="F62" s="308" t="s">
        <v>1116</v>
      </c>
      <c r="G62" s="311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274"/>
      <c r="AE62" s="274"/>
      <c r="AF62" s="274"/>
      <c r="AG62" s="274"/>
      <c r="AH62" s="274"/>
      <c r="AI62" s="274"/>
      <c r="AJ62" s="274"/>
      <c r="AK62" s="274"/>
      <c r="AL62" s="274"/>
      <c r="AM62" s="274"/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/>
      <c r="AY62" s="274"/>
      <c r="AZ62" s="274"/>
      <c r="BA62" s="274"/>
      <c r="BB62" s="274"/>
      <c r="BC62" s="274"/>
      <c r="BD62" s="274"/>
      <c r="BE62" s="274"/>
      <c r="BF62" s="274"/>
      <c r="BG62" s="274"/>
      <c r="BH62" s="274"/>
      <c r="BI62" s="274"/>
      <c r="BJ62" s="274"/>
      <c r="BK62" s="274"/>
      <c r="BL62" s="274"/>
      <c r="BM62" s="274"/>
      <c r="BN62" s="274"/>
      <c r="BO62" s="274"/>
      <c r="BP62" s="274"/>
      <c r="BQ62" s="274"/>
      <c r="BR62" s="274"/>
      <c r="BS62" s="274"/>
      <c r="BT62" s="274"/>
      <c r="BU62" s="274"/>
      <c r="BV62" s="274"/>
      <c r="BW62" s="274"/>
      <c r="BX62" s="274"/>
      <c r="BY62" s="274"/>
      <c r="BZ62" s="274"/>
      <c r="CA62" s="274"/>
      <c r="CB62" s="274"/>
      <c r="CC62" s="274"/>
      <c r="CD62" s="274"/>
      <c r="CE62" s="274"/>
      <c r="CF62" s="274"/>
      <c r="CG62" s="274"/>
      <c r="CH62" s="274"/>
      <c r="CI62" s="274"/>
      <c r="CJ62" s="274"/>
      <c r="CK62" s="274"/>
      <c r="CL62" s="274"/>
      <c r="CM62" s="274"/>
      <c r="CN62" s="274"/>
      <c r="CO62" s="274"/>
      <c r="CP62" s="274"/>
      <c r="CQ62" s="274"/>
      <c r="CR62" s="274"/>
      <c r="CS62" s="274"/>
      <c r="CT62" s="274"/>
      <c r="CU62" s="274"/>
      <c r="CV62" s="274"/>
      <c r="CW62" s="274"/>
      <c r="CX62" s="274"/>
      <c r="CY62" s="274"/>
      <c r="CZ62" s="274"/>
      <c r="DA62" s="274"/>
      <c r="DB62" s="274"/>
      <c r="DC62" s="274"/>
    </row>
    <row r="63" spans="2:107" ht="15" hidden="1" customHeight="1" x14ac:dyDescent="0.35">
      <c r="B63" s="720"/>
      <c r="C63" s="304" t="s">
        <v>1010</v>
      </c>
      <c r="D63" s="304"/>
      <c r="E63" s="305" t="s">
        <v>617</v>
      </c>
      <c r="F63" s="308" t="s">
        <v>1007</v>
      </c>
      <c r="G63" s="311">
        <f>SUM(H63:DC63)</f>
        <v>0</v>
      </c>
      <c r="H63" s="312">
        <f t="shared" ref="H63:Y63" si="81">H58*H61*H62</f>
        <v>0</v>
      </c>
      <c r="I63" s="312">
        <f t="shared" si="81"/>
        <v>0</v>
      </c>
      <c r="J63" s="312">
        <f t="shared" si="81"/>
        <v>0</v>
      </c>
      <c r="K63" s="312">
        <f t="shared" si="81"/>
        <v>0</v>
      </c>
      <c r="L63" s="312">
        <f t="shared" si="81"/>
        <v>0</v>
      </c>
      <c r="M63" s="312">
        <f t="shared" si="81"/>
        <v>0</v>
      </c>
      <c r="N63" s="312">
        <f t="shared" si="81"/>
        <v>0</v>
      </c>
      <c r="O63" s="312">
        <f t="shared" si="81"/>
        <v>0</v>
      </c>
      <c r="P63" s="312">
        <f t="shared" si="81"/>
        <v>0</v>
      </c>
      <c r="Q63" s="312">
        <f t="shared" si="81"/>
        <v>0</v>
      </c>
      <c r="R63" s="312">
        <f t="shared" si="81"/>
        <v>0</v>
      </c>
      <c r="S63" s="312">
        <f t="shared" si="81"/>
        <v>0</v>
      </c>
      <c r="T63" s="312">
        <f t="shared" si="81"/>
        <v>0</v>
      </c>
      <c r="U63" s="312">
        <f t="shared" si="81"/>
        <v>0</v>
      </c>
      <c r="V63" s="312">
        <f t="shared" si="81"/>
        <v>0</v>
      </c>
      <c r="W63" s="312">
        <f t="shared" si="81"/>
        <v>0</v>
      </c>
      <c r="X63" s="312">
        <f t="shared" si="81"/>
        <v>0</v>
      </c>
      <c r="Y63" s="312">
        <f t="shared" si="81"/>
        <v>0</v>
      </c>
      <c r="Z63" s="312"/>
      <c r="AA63" s="312"/>
      <c r="AB63" s="312"/>
      <c r="AC63" s="312"/>
      <c r="AD63" s="312"/>
      <c r="AE63" s="312"/>
      <c r="AF63" s="312"/>
      <c r="AG63" s="312"/>
      <c r="AH63" s="312"/>
      <c r="AI63" s="312"/>
      <c r="AJ63" s="312"/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2"/>
      <c r="AV63" s="312"/>
      <c r="AW63" s="312"/>
      <c r="AX63" s="312"/>
      <c r="AY63" s="312"/>
      <c r="AZ63" s="312"/>
      <c r="BA63" s="312"/>
      <c r="BB63" s="312"/>
      <c r="BC63" s="312"/>
      <c r="BD63" s="312"/>
      <c r="BE63" s="312"/>
      <c r="BF63" s="312"/>
      <c r="BG63" s="312"/>
      <c r="BH63" s="312"/>
      <c r="BI63" s="312"/>
      <c r="BJ63" s="312"/>
      <c r="BK63" s="312"/>
      <c r="BL63" s="312"/>
      <c r="BM63" s="312"/>
      <c r="BN63" s="312"/>
      <c r="BO63" s="312"/>
      <c r="BP63" s="312"/>
      <c r="BQ63" s="312"/>
      <c r="BR63" s="312"/>
      <c r="BS63" s="312"/>
      <c r="BT63" s="312"/>
      <c r="BU63" s="312"/>
      <c r="BV63" s="312"/>
      <c r="BW63" s="312"/>
      <c r="BX63" s="312"/>
      <c r="BY63" s="312"/>
      <c r="BZ63" s="312"/>
      <c r="CA63" s="312"/>
      <c r="CB63" s="312"/>
      <c r="CC63" s="312"/>
      <c r="CD63" s="312"/>
      <c r="CE63" s="312"/>
      <c r="CF63" s="312"/>
      <c r="CG63" s="312"/>
      <c r="CH63" s="312"/>
      <c r="CI63" s="312"/>
      <c r="CJ63" s="312"/>
      <c r="CK63" s="312"/>
      <c r="CL63" s="312"/>
      <c r="CM63" s="312"/>
      <c r="CN63" s="312"/>
      <c r="CO63" s="312"/>
      <c r="CP63" s="312"/>
      <c r="CQ63" s="312"/>
      <c r="CR63" s="312"/>
      <c r="CS63" s="312"/>
      <c r="CT63" s="312"/>
      <c r="CU63" s="312"/>
      <c r="CV63" s="312"/>
      <c r="CW63" s="312"/>
      <c r="CX63" s="312"/>
      <c r="CY63" s="312"/>
      <c r="CZ63" s="312"/>
      <c r="DA63" s="312"/>
      <c r="DB63" s="312">
        <f>DB58*DB61*DB62</f>
        <v>0</v>
      </c>
      <c r="DC63" s="312">
        <f>DC58*DC61*DC62</f>
        <v>0</v>
      </c>
    </row>
    <row r="64" spans="2:107" ht="15" hidden="1" customHeight="1" x14ac:dyDescent="0.35">
      <c r="B64" s="882">
        <v>35</v>
      </c>
      <c r="C64" s="304" t="s">
        <v>66</v>
      </c>
      <c r="D64" s="304"/>
      <c r="E64" s="313" t="s">
        <v>68</v>
      </c>
      <c r="F64" s="317"/>
      <c r="G64" s="314" t="str">
        <f>IF(COUNTA(H64:DC64)=0,"",IF(OR(LARGE(H64:DC64,1)&gt;24,SMALL(H64:DC64,1)&lt;0),"ERRO",""))</f>
        <v/>
      </c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</row>
    <row r="65" spans="2:107" ht="15" hidden="1" customHeight="1" x14ac:dyDescent="0.35">
      <c r="B65" s="718"/>
      <c r="C65" s="315" t="s">
        <v>67</v>
      </c>
      <c r="D65" s="315"/>
      <c r="E65" s="316" t="s">
        <v>69</v>
      </c>
      <c r="F65" s="317"/>
      <c r="G65" s="314" t="str">
        <f>IF(COUNTA(H65:DC65)=0,"",IF(OR(LARGE(H65:DC65,1)&gt;365,SMALL(H65:DC65,1)&lt;0),"ERRO",""))</f>
        <v/>
      </c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  <c r="BF65" s="277"/>
      <c r="BG65" s="277"/>
      <c r="BH65" s="277"/>
      <c r="BI65" s="277"/>
      <c r="BJ65" s="277"/>
      <c r="BK65" s="277"/>
      <c r="BL65" s="277"/>
      <c r="BM65" s="277"/>
      <c r="BN65" s="277"/>
      <c r="BO65" s="277"/>
      <c r="BP65" s="277"/>
      <c r="BQ65" s="277"/>
      <c r="BR65" s="277"/>
      <c r="BS65" s="277"/>
      <c r="BT65" s="277"/>
      <c r="BU65" s="277"/>
      <c r="BV65" s="277"/>
      <c r="BW65" s="277"/>
      <c r="BX65" s="277"/>
      <c r="BY65" s="277"/>
      <c r="BZ65" s="277"/>
      <c r="CA65" s="277"/>
      <c r="CB65" s="277"/>
      <c r="CC65" s="277"/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277"/>
      <c r="DB65" s="277"/>
      <c r="DC65" s="277"/>
    </row>
    <row r="66" spans="2:107" ht="15" hidden="1" customHeight="1" x14ac:dyDescent="0.35">
      <c r="B66" s="720"/>
      <c r="C66" s="304" t="s">
        <v>56</v>
      </c>
      <c r="D66" s="304"/>
      <c r="E66" s="305" t="s">
        <v>58</v>
      </c>
      <c r="F66" s="317" t="s">
        <v>873</v>
      </c>
      <c r="G66" s="314" t="str">
        <f>IF(COUNTA(H66:DC66)=0,"",IF(OR(LARGE(H66:DC66,1)&gt;8760,SMALL(H66:DC66,1)&lt;0),"ERRO",""))</f>
        <v/>
      </c>
      <c r="H66" s="312">
        <f t="shared" ref="H66:Y66" si="82">H64*H65</f>
        <v>0</v>
      </c>
      <c r="I66" s="312">
        <f t="shared" si="82"/>
        <v>0</v>
      </c>
      <c r="J66" s="312">
        <f t="shared" si="82"/>
        <v>0</v>
      </c>
      <c r="K66" s="312">
        <f t="shared" si="82"/>
        <v>0</v>
      </c>
      <c r="L66" s="312">
        <f t="shared" si="82"/>
        <v>0</v>
      </c>
      <c r="M66" s="312">
        <f t="shared" si="82"/>
        <v>0</v>
      </c>
      <c r="N66" s="312">
        <f t="shared" si="82"/>
        <v>0</v>
      </c>
      <c r="O66" s="312">
        <f t="shared" si="82"/>
        <v>0</v>
      </c>
      <c r="P66" s="312">
        <f t="shared" si="82"/>
        <v>0</v>
      </c>
      <c r="Q66" s="312">
        <f t="shared" si="82"/>
        <v>0</v>
      </c>
      <c r="R66" s="312">
        <f t="shared" si="82"/>
        <v>0</v>
      </c>
      <c r="S66" s="312">
        <f t="shared" si="82"/>
        <v>0</v>
      </c>
      <c r="T66" s="312">
        <f t="shared" si="82"/>
        <v>0</v>
      </c>
      <c r="U66" s="312">
        <f t="shared" si="82"/>
        <v>0</v>
      </c>
      <c r="V66" s="312">
        <f t="shared" si="82"/>
        <v>0</v>
      </c>
      <c r="W66" s="312">
        <f t="shared" si="82"/>
        <v>0</v>
      </c>
      <c r="X66" s="312">
        <f t="shared" si="82"/>
        <v>0</v>
      </c>
      <c r="Y66" s="312">
        <f t="shared" si="82"/>
        <v>0</v>
      </c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2"/>
      <c r="AX66" s="312"/>
      <c r="AY66" s="312"/>
      <c r="AZ66" s="312"/>
      <c r="BA66" s="312"/>
      <c r="BB66" s="312"/>
      <c r="BC66" s="312"/>
      <c r="BD66" s="312"/>
      <c r="BE66" s="312"/>
      <c r="BF66" s="312"/>
      <c r="BG66" s="312"/>
      <c r="BH66" s="312"/>
      <c r="BI66" s="312"/>
      <c r="BJ66" s="312"/>
      <c r="BK66" s="312"/>
      <c r="BL66" s="312"/>
      <c r="BM66" s="312"/>
      <c r="BN66" s="312"/>
      <c r="BO66" s="312"/>
      <c r="BP66" s="312"/>
      <c r="BQ66" s="312"/>
      <c r="BR66" s="312"/>
      <c r="BS66" s="312"/>
      <c r="BT66" s="312"/>
      <c r="BU66" s="312"/>
      <c r="BV66" s="312"/>
      <c r="BW66" s="312"/>
      <c r="BX66" s="312"/>
      <c r="BY66" s="312"/>
      <c r="BZ66" s="312"/>
      <c r="CA66" s="312"/>
      <c r="CB66" s="312"/>
      <c r="CC66" s="312"/>
      <c r="CD66" s="312"/>
      <c r="CE66" s="312"/>
      <c r="CF66" s="312"/>
      <c r="CG66" s="312"/>
      <c r="CH66" s="312"/>
      <c r="CI66" s="312"/>
      <c r="CJ66" s="312"/>
      <c r="CK66" s="312"/>
      <c r="CL66" s="312"/>
      <c r="CM66" s="312"/>
      <c r="CN66" s="312"/>
      <c r="CO66" s="312"/>
      <c r="CP66" s="312"/>
      <c r="CQ66" s="312"/>
      <c r="CR66" s="312"/>
      <c r="CS66" s="312"/>
      <c r="CT66" s="312"/>
      <c r="CU66" s="312"/>
      <c r="CV66" s="312"/>
      <c r="CW66" s="312"/>
      <c r="CX66" s="312"/>
      <c r="CY66" s="312"/>
      <c r="CZ66" s="312"/>
      <c r="DA66" s="312"/>
      <c r="DB66" s="312">
        <f>DB64*DB65</f>
        <v>0</v>
      </c>
      <c r="DC66" s="312">
        <f>DC64*DC65</f>
        <v>0</v>
      </c>
    </row>
    <row r="67" spans="2:107" ht="15" hidden="1" customHeight="1" x14ac:dyDescent="0.35">
      <c r="B67" s="882">
        <v>36</v>
      </c>
      <c r="C67" s="304" t="s">
        <v>643</v>
      </c>
      <c r="D67" s="304"/>
      <c r="E67" s="305" t="s">
        <v>5</v>
      </c>
      <c r="F67" s="317" t="s">
        <v>1060</v>
      </c>
      <c r="G67" s="399">
        <f>SUM(H67:DC67)</f>
        <v>0</v>
      </c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7"/>
      <c r="BM67" s="277"/>
      <c r="BN67" s="277"/>
      <c r="BO67" s="277"/>
      <c r="BP67" s="277"/>
      <c r="BQ67" s="277"/>
      <c r="BR67" s="277"/>
      <c r="BS67" s="277"/>
      <c r="BT67" s="277"/>
      <c r="BU67" s="277"/>
      <c r="BV67" s="277"/>
      <c r="BW67" s="277"/>
      <c r="BX67" s="277"/>
      <c r="BY67" s="277"/>
      <c r="BZ67" s="277"/>
      <c r="CA67" s="277"/>
      <c r="CB67" s="277"/>
      <c r="CC67" s="277"/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277"/>
      <c r="DB67" s="277"/>
      <c r="DC67" s="277"/>
    </row>
    <row r="68" spans="2:107" ht="15" hidden="1" customHeight="1" x14ac:dyDescent="0.35">
      <c r="B68" s="720"/>
      <c r="C68" s="304" t="s">
        <v>60</v>
      </c>
      <c r="D68" s="304"/>
      <c r="E68" s="305"/>
      <c r="F68" s="317" t="s">
        <v>73</v>
      </c>
      <c r="G68" s="314" t="str">
        <f>IF(COUNTA(H68:DC68)=0,"",IF(OR(LARGE(H68:DC68,1)&gt;1,SMALL(H68:DC68,1)&lt;0),"ERRO",""))</f>
        <v/>
      </c>
      <c r="H68" s="312">
        <f t="shared" ref="H68:Y68" si="83">IF(H60=0,0,H67/H60)</f>
        <v>0</v>
      </c>
      <c r="I68" s="312">
        <f t="shared" si="83"/>
        <v>0</v>
      </c>
      <c r="J68" s="312">
        <f t="shared" si="83"/>
        <v>0</v>
      </c>
      <c r="K68" s="312">
        <f t="shared" si="83"/>
        <v>0</v>
      </c>
      <c r="L68" s="312">
        <f t="shared" si="83"/>
        <v>0</v>
      </c>
      <c r="M68" s="312">
        <f t="shared" si="83"/>
        <v>0</v>
      </c>
      <c r="N68" s="312">
        <f t="shared" si="83"/>
        <v>0</v>
      </c>
      <c r="O68" s="312">
        <f t="shared" si="83"/>
        <v>0</v>
      </c>
      <c r="P68" s="312">
        <f t="shared" si="83"/>
        <v>0</v>
      </c>
      <c r="Q68" s="312">
        <f t="shared" si="83"/>
        <v>0</v>
      </c>
      <c r="R68" s="312">
        <f t="shared" si="83"/>
        <v>0</v>
      </c>
      <c r="S68" s="312">
        <f t="shared" si="83"/>
        <v>0</v>
      </c>
      <c r="T68" s="312">
        <f t="shared" si="83"/>
        <v>0</v>
      </c>
      <c r="U68" s="312">
        <f t="shared" si="83"/>
        <v>0</v>
      </c>
      <c r="V68" s="312">
        <f t="shared" si="83"/>
        <v>0</v>
      </c>
      <c r="W68" s="312">
        <f t="shared" si="83"/>
        <v>0</v>
      </c>
      <c r="X68" s="312">
        <f t="shared" si="83"/>
        <v>0</v>
      </c>
      <c r="Y68" s="312">
        <f t="shared" si="83"/>
        <v>0</v>
      </c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2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2"/>
      <c r="BI68" s="312"/>
      <c r="BJ68" s="312"/>
      <c r="BK68" s="312"/>
      <c r="BL68" s="312"/>
      <c r="BM68" s="312"/>
      <c r="BN68" s="312"/>
      <c r="BO68" s="312"/>
      <c r="BP68" s="312"/>
      <c r="BQ68" s="312"/>
      <c r="BR68" s="312"/>
      <c r="BS68" s="312"/>
      <c r="BT68" s="312"/>
      <c r="BU68" s="312"/>
      <c r="BV68" s="312"/>
      <c r="BW68" s="312"/>
      <c r="BX68" s="312"/>
      <c r="BY68" s="312"/>
      <c r="BZ68" s="312"/>
      <c r="CA68" s="312"/>
      <c r="CB68" s="312"/>
      <c r="CC68" s="312"/>
      <c r="CD68" s="312"/>
      <c r="CE68" s="312"/>
      <c r="CF68" s="312"/>
      <c r="CG68" s="312"/>
      <c r="CH68" s="312"/>
      <c r="CI68" s="312"/>
      <c r="CJ68" s="312"/>
      <c r="CK68" s="312"/>
      <c r="CL68" s="312"/>
      <c r="CM68" s="312"/>
      <c r="CN68" s="312"/>
      <c r="CO68" s="312"/>
      <c r="CP68" s="312"/>
      <c r="CQ68" s="312"/>
      <c r="CR68" s="312"/>
      <c r="CS68" s="312"/>
      <c r="CT68" s="312"/>
      <c r="CU68" s="312"/>
      <c r="CV68" s="312"/>
      <c r="CW68" s="312"/>
      <c r="CX68" s="312"/>
      <c r="CY68" s="312"/>
      <c r="CZ68" s="312"/>
      <c r="DA68" s="312"/>
      <c r="DB68" s="312">
        <f>IF(DB60=0,0,DB67/DB60)</f>
        <v>0</v>
      </c>
      <c r="DC68" s="312">
        <f>IF(DC60=0,0,DC67/DC60)</f>
        <v>0</v>
      </c>
    </row>
    <row r="69" spans="2:107" ht="15" hidden="1" customHeight="1" x14ac:dyDescent="0.35">
      <c r="B69" s="299">
        <v>37</v>
      </c>
      <c r="C69" s="304" t="s">
        <v>61</v>
      </c>
      <c r="D69" s="304"/>
      <c r="E69" s="305" t="s">
        <v>4</v>
      </c>
      <c r="F69" s="317" t="s">
        <v>1061</v>
      </c>
      <c r="G69" s="311">
        <f>SUM(H69:DC69)</f>
        <v>0</v>
      </c>
      <c r="H69" s="318">
        <f t="shared" ref="H69:Y69" si="84">(H63*H66)/1000</f>
        <v>0</v>
      </c>
      <c r="I69" s="318">
        <f t="shared" si="84"/>
        <v>0</v>
      </c>
      <c r="J69" s="318">
        <f t="shared" si="84"/>
        <v>0</v>
      </c>
      <c r="K69" s="318">
        <f t="shared" si="84"/>
        <v>0</v>
      </c>
      <c r="L69" s="318">
        <f t="shared" si="84"/>
        <v>0</v>
      </c>
      <c r="M69" s="318">
        <f t="shared" si="84"/>
        <v>0</v>
      </c>
      <c r="N69" s="318">
        <f t="shared" si="84"/>
        <v>0</v>
      </c>
      <c r="O69" s="318">
        <f t="shared" si="84"/>
        <v>0</v>
      </c>
      <c r="P69" s="318">
        <f t="shared" si="84"/>
        <v>0</v>
      </c>
      <c r="Q69" s="318">
        <f t="shared" si="84"/>
        <v>0</v>
      </c>
      <c r="R69" s="318">
        <f t="shared" si="84"/>
        <v>0</v>
      </c>
      <c r="S69" s="318">
        <f t="shared" si="84"/>
        <v>0</v>
      </c>
      <c r="T69" s="318">
        <f t="shared" si="84"/>
        <v>0</v>
      </c>
      <c r="U69" s="318">
        <f t="shared" si="84"/>
        <v>0</v>
      </c>
      <c r="V69" s="318">
        <f t="shared" si="84"/>
        <v>0</v>
      </c>
      <c r="W69" s="318">
        <f t="shared" si="84"/>
        <v>0</v>
      </c>
      <c r="X69" s="318">
        <f t="shared" si="84"/>
        <v>0</v>
      </c>
      <c r="Y69" s="318">
        <f t="shared" si="84"/>
        <v>0</v>
      </c>
      <c r="Z69" s="318"/>
      <c r="AA69" s="318"/>
      <c r="AB69" s="318"/>
      <c r="AC69" s="318"/>
      <c r="AD69" s="318"/>
      <c r="AE69" s="318"/>
      <c r="AF69" s="318"/>
      <c r="AG69" s="318"/>
      <c r="AH69" s="318"/>
      <c r="AI69" s="318"/>
      <c r="AJ69" s="318"/>
      <c r="AK69" s="318"/>
      <c r="AL69" s="318"/>
      <c r="AM69" s="318"/>
      <c r="AN69" s="318"/>
      <c r="AO69" s="318"/>
      <c r="AP69" s="318"/>
      <c r="AQ69" s="318"/>
      <c r="AR69" s="318"/>
      <c r="AS69" s="318"/>
      <c r="AT69" s="318"/>
      <c r="AU69" s="318"/>
      <c r="AV69" s="318"/>
      <c r="AW69" s="318"/>
      <c r="AX69" s="318"/>
      <c r="AY69" s="318"/>
      <c r="AZ69" s="318"/>
      <c r="BA69" s="318"/>
      <c r="BB69" s="318"/>
      <c r="BC69" s="318"/>
      <c r="BD69" s="318"/>
      <c r="BE69" s="318"/>
      <c r="BF69" s="318"/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  <c r="BU69" s="318"/>
      <c r="BV69" s="318"/>
      <c r="BW69" s="318"/>
      <c r="BX69" s="318"/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318"/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318"/>
      <c r="CU69" s="318"/>
      <c r="CV69" s="318"/>
      <c r="CW69" s="318"/>
      <c r="CX69" s="318"/>
      <c r="CY69" s="318"/>
      <c r="CZ69" s="318"/>
      <c r="DA69" s="318"/>
      <c r="DB69" s="318">
        <f>(DB63*DB66)/1000</f>
        <v>0</v>
      </c>
      <c r="DC69" s="318">
        <f>(DC63*DC66)/1000</f>
        <v>0</v>
      </c>
    </row>
    <row r="70" spans="2:107" ht="15" hidden="1" customHeight="1" x14ac:dyDescent="0.35">
      <c r="B70" s="299">
        <v>38</v>
      </c>
      <c r="C70" s="304" t="s">
        <v>127</v>
      </c>
      <c r="D70" s="304"/>
      <c r="E70" s="305" t="s">
        <v>71</v>
      </c>
      <c r="F70" s="317" t="s">
        <v>1064</v>
      </c>
      <c r="G70" s="319">
        <f t="shared" ref="G70:Y70" si="85">IF(OR(G19=0,G69=0),0,(G69-G19)/G19)</f>
        <v>0</v>
      </c>
      <c r="H70" s="320">
        <f t="shared" si="85"/>
        <v>0</v>
      </c>
      <c r="I70" s="320">
        <f t="shared" si="85"/>
        <v>0</v>
      </c>
      <c r="J70" s="320">
        <f t="shared" si="85"/>
        <v>0</v>
      </c>
      <c r="K70" s="320">
        <f t="shared" si="85"/>
        <v>0</v>
      </c>
      <c r="L70" s="320">
        <f t="shared" si="85"/>
        <v>0</v>
      </c>
      <c r="M70" s="320">
        <f t="shared" si="85"/>
        <v>0</v>
      </c>
      <c r="N70" s="320">
        <f t="shared" si="85"/>
        <v>0</v>
      </c>
      <c r="O70" s="320">
        <f t="shared" si="85"/>
        <v>0</v>
      </c>
      <c r="P70" s="320">
        <f t="shared" si="85"/>
        <v>0</v>
      </c>
      <c r="Q70" s="320">
        <f t="shared" si="85"/>
        <v>0</v>
      </c>
      <c r="R70" s="320">
        <f t="shared" si="85"/>
        <v>0</v>
      </c>
      <c r="S70" s="320">
        <f t="shared" si="85"/>
        <v>0</v>
      </c>
      <c r="T70" s="320">
        <f t="shared" si="85"/>
        <v>0</v>
      </c>
      <c r="U70" s="320">
        <f t="shared" si="85"/>
        <v>0</v>
      </c>
      <c r="V70" s="320">
        <f t="shared" si="85"/>
        <v>0</v>
      </c>
      <c r="W70" s="320">
        <f t="shared" si="85"/>
        <v>0</v>
      </c>
      <c r="X70" s="320">
        <f t="shared" si="85"/>
        <v>0</v>
      </c>
      <c r="Y70" s="320">
        <f t="shared" si="85"/>
        <v>0</v>
      </c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  <c r="CF70" s="320"/>
      <c r="CG70" s="320"/>
      <c r="CH70" s="320"/>
      <c r="CI70" s="320"/>
      <c r="CJ70" s="320"/>
      <c r="CK70" s="320"/>
      <c r="CL70" s="320"/>
      <c r="CM70" s="320"/>
      <c r="CN70" s="320"/>
      <c r="CO70" s="320"/>
      <c r="CP70" s="320"/>
      <c r="CQ70" s="320"/>
      <c r="CR70" s="320"/>
      <c r="CS70" s="320"/>
      <c r="CT70" s="320"/>
      <c r="CU70" s="320"/>
      <c r="CV70" s="320"/>
      <c r="CW70" s="320"/>
      <c r="CX70" s="320"/>
      <c r="CY70" s="320"/>
      <c r="CZ70" s="320"/>
      <c r="DA70" s="320"/>
      <c r="DB70" s="320">
        <f>IF(OR(DB19=0,DB69=0),0,(DB69-DB19)/DB19)</f>
        <v>0</v>
      </c>
      <c r="DC70" s="320">
        <f>IF(OR(DC19=0,DC69=0),0,(DC69-DC19)/DC19)</f>
        <v>0</v>
      </c>
    </row>
    <row r="71" spans="2:107" ht="15" hidden="1" customHeight="1" x14ac:dyDescent="0.35">
      <c r="B71" s="299">
        <v>39</v>
      </c>
      <c r="C71" s="304" t="s">
        <v>62</v>
      </c>
      <c r="D71" s="304"/>
      <c r="E71" s="305" t="s">
        <v>5</v>
      </c>
      <c r="F71" s="317" t="s">
        <v>874</v>
      </c>
      <c r="G71" s="311">
        <f>SUM(H71:DC71)</f>
        <v>0</v>
      </c>
      <c r="H71" s="318">
        <f t="shared" ref="H71:Y71" si="86">H60*H68</f>
        <v>0</v>
      </c>
      <c r="I71" s="318">
        <f t="shared" si="86"/>
        <v>0</v>
      </c>
      <c r="J71" s="318">
        <f t="shared" si="86"/>
        <v>0</v>
      </c>
      <c r="K71" s="318">
        <f t="shared" si="86"/>
        <v>0</v>
      </c>
      <c r="L71" s="318">
        <f t="shared" si="86"/>
        <v>0</v>
      </c>
      <c r="M71" s="318">
        <f t="shared" si="86"/>
        <v>0</v>
      </c>
      <c r="N71" s="318">
        <f t="shared" si="86"/>
        <v>0</v>
      </c>
      <c r="O71" s="318">
        <f t="shared" si="86"/>
        <v>0</v>
      </c>
      <c r="P71" s="318">
        <f t="shared" si="86"/>
        <v>0</v>
      </c>
      <c r="Q71" s="318">
        <f t="shared" si="86"/>
        <v>0</v>
      </c>
      <c r="R71" s="318">
        <f t="shared" si="86"/>
        <v>0</v>
      </c>
      <c r="S71" s="318">
        <f t="shared" si="86"/>
        <v>0</v>
      </c>
      <c r="T71" s="318">
        <f t="shared" si="86"/>
        <v>0</v>
      </c>
      <c r="U71" s="318">
        <f t="shared" si="86"/>
        <v>0</v>
      </c>
      <c r="V71" s="318">
        <f t="shared" si="86"/>
        <v>0</v>
      </c>
      <c r="W71" s="318">
        <f t="shared" si="86"/>
        <v>0</v>
      </c>
      <c r="X71" s="318">
        <f t="shared" si="86"/>
        <v>0</v>
      </c>
      <c r="Y71" s="318">
        <f t="shared" si="86"/>
        <v>0</v>
      </c>
      <c r="Z71" s="318"/>
      <c r="AA71" s="318"/>
      <c r="AB71" s="318"/>
      <c r="AC71" s="318"/>
      <c r="AD71" s="318"/>
      <c r="AE71" s="318"/>
      <c r="AF71" s="318"/>
      <c r="AG71" s="318"/>
      <c r="AH71" s="318"/>
      <c r="AI71" s="318"/>
      <c r="AJ71" s="318"/>
      <c r="AK71" s="318"/>
      <c r="AL71" s="318"/>
      <c r="AM71" s="318"/>
      <c r="AN71" s="318"/>
      <c r="AO71" s="318"/>
      <c r="AP71" s="318"/>
      <c r="AQ71" s="318"/>
      <c r="AR71" s="318"/>
      <c r="AS71" s="318"/>
      <c r="AT71" s="318"/>
      <c r="AU71" s="318"/>
      <c r="AV71" s="318"/>
      <c r="AW71" s="318"/>
      <c r="AX71" s="318"/>
      <c r="AY71" s="318"/>
      <c r="AZ71" s="318"/>
      <c r="BA71" s="318"/>
      <c r="BB71" s="318"/>
      <c r="BC71" s="318"/>
      <c r="BD71" s="318"/>
      <c r="BE71" s="318"/>
      <c r="BF71" s="318"/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  <c r="BU71" s="318"/>
      <c r="BV71" s="318"/>
      <c r="BW71" s="318"/>
      <c r="BX71" s="318"/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318"/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318"/>
      <c r="CU71" s="318"/>
      <c r="CV71" s="318"/>
      <c r="CW71" s="318"/>
      <c r="CX71" s="318"/>
      <c r="CY71" s="318"/>
      <c r="CZ71" s="318"/>
      <c r="DA71" s="318"/>
      <c r="DB71" s="318">
        <f>DB60*DB68</f>
        <v>0</v>
      </c>
      <c r="DC71" s="318">
        <f>DC60*DC68</f>
        <v>0</v>
      </c>
    </row>
    <row r="72" spans="2:107" ht="15" hidden="1" customHeight="1" x14ac:dyDescent="0.35">
      <c r="B72" s="299">
        <v>40</v>
      </c>
      <c r="C72" s="304" t="s">
        <v>128</v>
      </c>
      <c r="D72" s="304"/>
      <c r="E72" s="305" t="s">
        <v>71</v>
      </c>
      <c r="F72" s="317" t="s">
        <v>1065</v>
      </c>
      <c r="G72" s="319">
        <f t="shared" ref="G72:Y72" si="87">IF(OR(G20=0,G71=0),0,(G71-G20)/G20)</f>
        <v>0</v>
      </c>
      <c r="H72" s="320">
        <f t="shared" si="87"/>
        <v>0</v>
      </c>
      <c r="I72" s="320">
        <f t="shared" si="87"/>
        <v>0</v>
      </c>
      <c r="J72" s="320">
        <f t="shared" si="87"/>
        <v>0</v>
      </c>
      <c r="K72" s="320">
        <f t="shared" si="87"/>
        <v>0</v>
      </c>
      <c r="L72" s="320">
        <f t="shared" si="87"/>
        <v>0</v>
      </c>
      <c r="M72" s="320">
        <f t="shared" si="87"/>
        <v>0</v>
      </c>
      <c r="N72" s="320">
        <f t="shared" si="87"/>
        <v>0</v>
      </c>
      <c r="O72" s="320">
        <f t="shared" si="87"/>
        <v>0</v>
      </c>
      <c r="P72" s="320">
        <f t="shared" si="87"/>
        <v>0</v>
      </c>
      <c r="Q72" s="320">
        <f t="shared" si="87"/>
        <v>0</v>
      </c>
      <c r="R72" s="320">
        <f t="shared" si="87"/>
        <v>0</v>
      </c>
      <c r="S72" s="320">
        <f t="shared" si="87"/>
        <v>0</v>
      </c>
      <c r="T72" s="320">
        <f t="shared" si="87"/>
        <v>0</v>
      </c>
      <c r="U72" s="320">
        <f t="shared" si="87"/>
        <v>0</v>
      </c>
      <c r="V72" s="320">
        <f t="shared" si="87"/>
        <v>0</v>
      </c>
      <c r="W72" s="320">
        <f t="shared" si="87"/>
        <v>0</v>
      </c>
      <c r="X72" s="320">
        <f t="shared" si="87"/>
        <v>0</v>
      </c>
      <c r="Y72" s="320">
        <f t="shared" si="87"/>
        <v>0</v>
      </c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>
        <f>IF(OR(DB20=0,DB71=0),0,(DB71-DB20)/DB20)</f>
        <v>0</v>
      </c>
      <c r="DC72" s="320">
        <f>IF(OR(DC20=0,DC71=0),0,(DC71-DC20)/DC20)</f>
        <v>0</v>
      </c>
    </row>
    <row r="73" spans="2:107" hidden="1" x14ac:dyDescent="0.35"/>
    <row r="74" spans="2:107" ht="15" hidden="1" customHeight="1" x14ac:dyDescent="0.35">
      <c r="B74" s="774" t="s">
        <v>1001</v>
      </c>
      <c r="C74" s="775"/>
      <c r="D74" s="775"/>
      <c r="E74" s="775"/>
      <c r="F74" s="775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298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</row>
    <row r="75" spans="2:107" s="110" customFormat="1" ht="15" hidden="1" customHeight="1" x14ac:dyDescent="0.35">
      <c r="B75" s="299"/>
      <c r="C75" s="300"/>
      <c r="D75" s="300"/>
      <c r="E75" s="300"/>
      <c r="F75" s="301"/>
      <c r="G75" s="302" t="s">
        <v>51</v>
      </c>
      <c r="H75" s="303" t="s">
        <v>802</v>
      </c>
      <c r="I75" s="303" t="s">
        <v>803</v>
      </c>
      <c r="J75" s="303" t="s">
        <v>804</v>
      </c>
      <c r="K75" s="303" t="s">
        <v>805</v>
      </c>
      <c r="L75" s="303" t="s">
        <v>806</v>
      </c>
      <c r="M75" s="303" t="s">
        <v>807</v>
      </c>
      <c r="N75" s="303" t="s">
        <v>808</v>
      </c>
      <c r="O75" s="303" t="s">
        <v>809</v>
      </c>
      <c r="P75" s="303" t="s">
        <v>810</v>
      </c>
      <c r="Q75" s="303" t="s">
        <v>811</v>
      </c>
      <c r="R75" s="303" t="s">
        <v>812</v>
      </c>
      <c r="S75" s="303" t="s">
        <v>813</v>
      </c>
      <c r="T75" s="303" t="s">
        <v>814</v>
      </c>
      <c r="U75" s="303" t="s">
        <v>815</v>
      </c>
      <c r="V75" s="303" t="s">
        <v>816</v>
      </c>
      <c r="W75" s="303" t="s">
        <v>817</v>
      </c>
      <c r="X75" s="303" t="s">
        <v>818</v>
      </c>
      <c r="Y75" s="303" t="s">
        <v>819</v>
      </c>
      <c r="Z75" s="303"/>
      <c r="AA75" s="303"/>
      <c r="AB75" s="303"/>
      <c r="AC75" s="303"/>
      <c r="AD75" s="303"/>
      <c r="AE75" s="303"/>
      <c r="AF75" s="303"/>
      <c r="AG75" s="303"/>
      <c r="AH75" s="303"/>
      <c r="AI75" s="303"/>
      <c r="AJ75" s="303"/>
      <c r="AK75" s="303"/>
      <c r="AL75" s="303"/>
      <c r="AM75" s="303"/>
      <c r="AN75" s="303"/>
      <c r="AO75" s="303"/>
      <c r="AP75" s="303"/>
      <c r="AQ75" s="303"/>
      <c r="AR75" s="303"/>
      <c r="AS75" s="303"/>
      <c r="AT75" s="303"/>
      <c r="AU75" s="303"/>
      <c r="AV75" s="303"/>
      <c r="AW75" s="303"/>
      <c r="AX75" s="303"/>
      <c r="AY75" s="303"/>
      <c r="AZ75" s="303"/>
      <c r="BA75" s="303"/>
      <c r="BB75" s="303"/>
      <c r="BC75" s="303"/>
      <c r="BD75" s="303"/>
      <c r="BE75" s="303"/>
      <c r="BF75" s="303"/>
      <c r="BG75" s="303"/>
      <c r="BH75" s="303"/>
      <c r="BI75" s="303"/>
      <c r="BJ75" s="303"/>
      <c r="BK75" s="303"/>
      <c r="BL75" s="303"/>
      <c r="BM75" s="303"/>
      <c r="BN75" s="303"/>
      <c r="BO75" s="303"/>
      <c r="BP75" s="303"/>
      <c r="BQ75" s="303"/>
      <c r="BR75" s="303"/>
      <c r="BS75" s="303"/>
      <c r="BT75" s="303"/>
      <c r="BU75" s="303"/>
      <c r="BV75" s="303"/>
      <c r="BW75" s="303"/>
      <c r="BX75" s="303"/>
      <c r="BY75" s="303"/>
      <c r="BZ75" s="303"/>
      <c r="CA75" s="303"/>
      <c r="CB75" s="303"/>
      <c r="CC75" s="303"/>
      <c r="CD75" s="303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303"/>
      <c r="CU75" s="303"/>
      <c r="CV75" s="303"/>
      <c r="CW75" s="303"/>
      <c r="CX75" s="303"/>
      <c r="CY75" s="303"/>
      <c r="CZ75" s="303"/>
      <c r="DA75" s="303"/>
      <c r="DB75" s="303" t="s">
        <v>820</v>
      </c>
      <c r="DC75" s="303" t="s">
        <v>821</v>
      </c>
    </row>
    <row r="76" spans="2:107" ht="15" hidden="1" customHeight="1" x14ac:dyDescent="0.35">
      <c r="B76" s="299">
        <v>41</v>
      </c>
      <c r="C76" s="304" t="s">
        <v>122</v>
      </c>
      <c r="D76" s="304"/>
      <c r="E76" s="305"/>
      <c r="F76" s="306"/>
      <c r="G76" s="307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  <c r="Z76" s="265"/>
      <c r="AA76" s="265"/>
      <c r="AB76" s="265"/>
      <c r="AC76" s="265"/>
      <c r="AD76" s="265"/>
      <c r="AE76" s="265"/>
      <c r="AF76" s="265"/>
      <c r="AG76" s="265"/>
      <c r="AH76" s="265"/>
      <c r="AI76" s="265"/>
      <c r="AJ76" s="265"/>
      <c r="AK76" s="265"/>
      <c r="AL76" s="265"/>
      <c r="AM76" s="265"/>
      <c r="AN76" s="265"/>
      <c r="AO76" s="265"/>
      <c r="AP76" s="265"/>
      <c r="AQ76" s="265"/>
      <c r="AR76" s="265"/>
      <c r="AS76" s="265"/>
      <c r="AT76" s="265"/>
      <c r="AU76" s="265"/>
      <c r="AV76" s="265"/>
      <c r="AW76" s="265"/>
      <c r="AX76" s="265"/>
      <c r="AY76" s="265"/>
      <c r="AZ76" s="265"/>
      <c r="BA76" s="265"/>
      <c r="BB76" s="265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/>
      <c r="BO76" s="265"/>
      <c r="BP76" s="265"/>
      <c r="BQ76" s="265"/>
      <c r="BR76" s="265"/>
      <c r="BS76" s="265"/>
      <c r="BT76" s="265"/>
      <c r="BU76" s="265"/>
      <c r="BV76" s="265"/>
      <c r="BW76" s="265"/>
      <c r="BX76" s="265"/>
      <c r="BY76" s="265"/>
      <c r="BZ76" s="265"/>
      <c r="CA76" s="265"/>
      <c r="CB76" s="265"/>
      <c r="CC76" s="265"/>
      <c r="CD76" s="265"/>
      <c r="CE76" s="265"/>
      <c r="CF76" s="265"/>
      <c r="CG76" s="265"/>
      <c r="CH76" s="265"/>
      <c r="CI76" s="265"/>
      <c r="CJ76" s="265"/>
      <c r="CK76" s="265"/>
      <c r="CL76" s="265"/>
      <c r="CM76" s="265"/>
      <c r="CN76" s="265"/>
      <c r="CO76" s="265"/>
      <c r="CP76" s="265"/>
      <c r="CQ76" s="265"/>
      <c r="CR76" s="265"/>
      <c r="CS76" s="265"/>
      <c r="CT76" s="265"/>
      <c r="CU76" s="265"/>
      <c r="CV76" s="265"/>
      <c r="CW76" s="265"/>
      <c r="CX76" s="265"/>
      <c r="CY76" s="265"/>
      <c r="CZ76" s="265"/>
      <c r="DA76" s="265"/>
      <c r="DB76" s="265"/>
      <c r="DC76" s="265"/>
    </row>
    <row r="77" spans="2:107" ht="15" hidden="1" customHeight="1" x14ac:dyDescent="0.35">
      <c r="B77" s="299">
        <v>42</v>
      </c>
      <c r="C77" s="304" t="s">
        <v>645</v>
      </c>
      <c r="D77" s="304"/>
      <c r="E77" s="305"/>
      <c r="F77" s="308" t="s">
        <v>891</v>
      </c>
      <c r="G77" s="309">
        <f>SUM(H77:DC77)</f>
        <v>0</v>
      </c>
      <c r="H77" s="310"/>
      <c r="I77" s="31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  <c r="AA77" s="270"/>
      <c r="AB77" s="270"/>
      <c r="AC77" s="270"/>
      <c r="AD77" s="270"/>
      <c r="AE77" s="270"/>
      <c r="AF77" s="270"/>
      <c r="AG77" s="270"/>
      <c r="AH77" s="270"/>
      <c r="AI77" s="270"/>
      <c r="AJ77" s="270"/>
      <c r="AK77" s="270"/>
      <c r="AL77" s="270"/>
      <c r="AM77" s="270"/>
      <c r="AN77" s="270"/>
      <c r="AO77" s="270"/>
      <c r="AP77" s="270"/>
      <c r="AQ77" s="270"/>
      <c r="AR77" s="270"/>
      <c r="AS77" s="270"/>
      <c r="AT77" s="270"/>
      <c r="AU77" s="270"/>
      <c r="AV77" s="270"/>
      <c r="AW77" s="270"/>
      <c r="AX77" s="270"/>
      <c r="AY77" s="270"/>
      <c r="AZ77" s="270"/>
      <c r="BA77" s="270"/>
      <c r="BB77" s="270"/>
      <c r="BC77" s="270"/>
      <c r="BD77" s="270"/>
      <c r="BE77" s="270"/>
      <c r="BF77" s="270"/>
      <c r="BG77" s="270"/>
      <c r="BH77" s="270"/>
      <c r="BI77" s="270"/>
      <c r="BJ77" s="270"/>
      <c r="BK77" s="270"/>
      <c r="BL77" s="270"/>
      <c r="BM77" s="270"/>
      <c r="BN77" s="270"/>
      <c r="BO77" s="270"/>
      <c r="BP77" s="270"/>
      <c r="BQ77" s="270"/>
      <c r="BR77" s="270"/>
      <c r="BS77" s="270"/>
      <c r="BT77" s="270"/>
      <c r="BU77" s="270"/>
      <c r="BV77" s="270"/>
      <c r="BW77" s="270"/>
      <c r="BX77" s="270"/>
      <c r="BY77" s="270"/>
      <c r="BZ77" s="270"/>
      <c r="CA77" s="270"/>
      <c r="CB77" s="270"/>
      <c r="CC77" s="270"/>
      <c r="CD77" s="270"/>
      <c r="CE77" s="270"/>
      <c r="CF77" s="270"/>
      <c r="CG77" s="270"/>
      <c r="CH77" s="270"/>
      <c r="CI77" s="270"/>
      <c r="CJ77" s="270"/>
      <c r="CK77" s="270"/>
      <c r="CL77" s="270"/>
      <c r="CM77" s="270"/>
      <c r="CN77" s="270"/>
      <c r="CO77" s="270"/>
      <c r="CP77" s="270"/>
      <c r="CQ77" s="270"/>
      <c r="CR77" s="270"/>
      <c r="CS77" s="270"/>
      <c r="CT77" s="270"/>
      <c r="CU77" s="270"/>
      <c r="CV77" s="270"/>
      <c r="CW77" s="270"/>
      <c r="CX77" s="270"/>
      <c r="CY77" s="270"/>
      <c r="CZ77" s="270"/>
      <c r="DA77" s="270"/>
      <c r="DB77" s="270"/>
      <c r="DC77" s="270"/>
    </row>
    <row r="78" spans="2:107" ht="15" hidden="1" customHeight="1" x14ac:dyDescent="0.35">
      <c r="B78" s="882">
        <v>43</v>
      </c>
      <c r="C78" s="304" t="s">
        <v>1112</v>
      </c>
      <c r="D78" s="304"/>
      <c r="E78" s="305" t="s">
        <v>57</v>
      </c>
      <c r="F78" s="308" t="s">
        <v>1113</v>
      </c>
      <c r="G78" s="311">
        <f>SUM(H78:DC78)</f>
        <v>0</v>
      </c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74"/>
      <c r="BA78" s="274"/>
      <c r="BB78" s="274"/>
      <c r="BC78" s="274"/>
      <c r="BD78" s="274"/>
      <c r="BE78" s="274"/>
      <c r="BF78" s="274"/>
      <c r="BG78" s="274"/>
      <c r="BH78" s="274"/>
      <c r="BI78" s="274"/>
      <c r="BJ78" s="274"/>
      <c r="BK78" s="274"/>
      <c r="BL78" s="274"/>
      <c r="BM78" s="274"/>
      <c r="BN78" s="274"/>
      <c r="BO78" s="274"/>
      <c r="BP78" s="274"/>
      <c r="BQ78" s="274"/>
      <c r="BR78" s="274"/>
      <c r="BS78" s="274"/>
      <c r="BT78" s="274"/>
      <c r="BU78" s="274"/>
      <c r="BV78" s="274"/>
      <c r="BW78" s="274"/>
      <c r="BX78" s="274"/>
      <c r="BY78" s="274"/>
      <c r="BZ78" s="274"/>
      <c r="CA78" s="274"/>
      <c r="CB78" s="274"/>
      <c r="CC78" s="274"/>
      <c r="CD78" s="274"/>
      <c r="CE78" s="274"/>
      <c r="CF78" s="274"/>
      <c r="CG78" s="274"/>
      <c r="CH78" s="274"/>
      <c r="CI78" s="274"/>
      <c r="CJ78" s="274"/>
      <c r="CK78" s="274"/>
      <c r="CL78" s="274"/>
      <c r="CM78" s="274"/>
      <c r="CN78" s="274"/>
      <c r="CO78" s="274"/>
      <c r="CP78" s="274"/>
      <c r="CQ78" s="274"/>
      <c r="CR78" s="274"/>
      <c r="CS78" s="274"/>
      <c r="CT78" s="274"/>
      <c r="CU78" s="274"/>
      <c r="CV78" s="274"/>
      <c r="CW78" s="274"/>
      <c r="CX78" s="274"/>
      <c r="CY78" s="274"/>
      <c r="CZ78" s="274"/>
      <c r="DA78" s="274"/>
      <c r="DB78" s="274"/>
      <c r="DC78" s="274"/>
    </row>
    <row r="79" spans="2:107" ht="15" hidden="1" customHeight="1" x14ac:dyDescent="0.35">
      <c r="B79" s="720"/>
      <c r="C79" s="304" t="s">
        <v>1009</v>
      </c>
      <c r="D79" s="304"/>
      <c r="E79" s="305" t="s">
        <v>5</v>
      </c>
      <c r="F79" s="308" t="s">
        <v>1006</v>
      </c>
      <c r="G79" s="311">
        <f>SUM(H79:DC79)</f>
        <v>0</v>
      </c>
      <c r="H79" s="312">
        <f t="shared" ref="H79:Y79" si="88">(H77*H78)/1000</f>
        <v>0</v>
      </c>
      <c r="I79" s="312">
        <f t="shared" si="88"/>
        <v>0</v>
      </c>
      <c r="J79" s="312">
        <f t="shared" si="88"/>
        <v>0</v>
      </c>
      <c r="K79" s="312">
        <f t="shared" si="88"/>
        <v>0</v>
      </c>
      <c r="L79" s="312">
        <f t="shared" si="88"/>
        <v>0</v>
      </c>
      <c r="M79" s="312">
        <f t="shared" si="88"/>
        <v>0</v>
      </c>
      <c r="N79" s="312">
        <f t="shared" si="88"/>
        <v>0</v>
      </c>
      <c r="O79" s="312">
        <f t="shared" si="88"/>
        <v>0</v>
      </c>
      <c r="P79" s="312">
        <f t="shared" si="88"/>
        <v>0</v>
      </c>
      <c r="Q79" s="312">
        <f t="shared" si="88"/>
        <v>0</v>
      </c>
      <c r="R79" s="312">
        <f t="shared" si="88"/>
        <v>0</v>
      </c>
      <c r="S79" s="312">
        <f t="shared" si="88"/>
        <v>0</v>
      </c>
      <c r="T79" s="312">
        <f t="shared" si="88"/>
        <v>0</v>
      </c>
      <c r="U79" s="312">
        <f t="shared" si="88"/>
        <v>0</v>
      </c>
      <c r="V79" s="312">
        <f t="shared" si="88"/>
        <v>0</v>
      </c>
      <c r="W79" s="312">
        <f t="shared" si="88"/>
        <v>0</v>
      </c>
      <c r="X79" s="312">
        <f t="shared" si="88"/>
        <v>0</v>
      </c>
      <c r="Y79" s="312">
        <f t="shared" si="88"/>
        <v>0</v>
      </c>
      <c r="Z79" s="312"/>
      <c r="AA79" s="312"/>
      <c r="AB79" s="312"/>
      <c r="AC79" s="312"/>
      <c r="AD79" s="312"/>
      <c r="AE79" s="312"/>
      <c r="AF79" s="312"/>
      <c r="AG79" s="312"/>
      <c r="AH79" s="312"/>
      <c r="AI79" s="312"/>
      <c r="AJ79" s="312"/>
      <c r="AK79" s="312"/>
      <c r="AL79" s="312"/>
      <c r="AM79" s="312"/>
      <c r="AN79" s="312"/>
      <c r="AO79" s="312"/>
      <c r="AP79" s="312"/>
      <c r="AQ79" s="312"/>
      <c r="AR79" s="312"/>
      <c r="AS79" s="312"/>
      <c r="AT79" s="312"/>
      <c r="AU79" s="312"/>
      <c r="AV79" s="312"/>
      <c r="AW79" s="312"/>
      <c r="AX79" s="312"/>
      <c r="AY79" s="312"/>
      <c r="AZ79" s="312"/>
      <c r="BA79" s="312"/>
      <c r="BB79" s="312"/>
      <c r="BC79" s="312"/>
      <c r="BD79" s="312"/>
      <c r="BE79" s="312"/>
      <c r="BF79" s="312"/>
      <c r="BG79" s="312"/>
      <c r="BH79" s="312"/>
      <c r="BI79" s="312"/>
      <c r="BJ79" s="312"/>
      <c r="BK79" s="312"/>
      <c r="BL79" s="312"/>
      <c r="BM79" s="312"/>
      <c r="BN79" s="312"/>
      <c r="BO79" s="312"/>
      <c r="BP79" s="312"/>
      <c r="BQ79" s="312"/>
      <c r="BR79" s="312"/>
      <c r="BS79" s="312"/>
      <c r="BT79" s="312"/>
      <c r="BU79" s="312"/>
      <c r="BV79" s="312"/>
      <c r="BW79" s="312"/>
      <c r="BX79" s="312"/>
      <c r="BY79" s="312"/>
      <c r="BZ79" s="312"/>
      <c r="CA79" s="312"/>
      <c r="CB79" s="312"/>
      <c r="CC79" s="312"/>
      <c r="CD79" s="312"/>
      <c r="CE79" s="312"/>
      <c r="CF79" s="312"/>
      <c r="CG79" s="312"/>
      <c r="CH79" s="312"/>
      <c r="CI79" s="312"/>
      <c r="CJ79" s="312"/>
      <c r="CK79" s="312"/>
      <c r="CL79" s="312"/>
      <c r="CM79" s="312"/>
      <c r="CN79" s="312"/>
      <c r="CO79" s="312"/>
      <c r="CP79" s="312"/>
      <c r="CQ79" s="312"/>
      <c r="CR79" s="312"/>
      <c r="CS79" s="312"/>
      <c r="CT79" s="312"/>
      <c r="CU79" s="312"/>
      <c r="CV79" s="312"/>
      <c r="CW79" s="312"/>
      <c r="CX79" s="312"/>
      <c r="CY79" s="312"/>
      <c r="CZ79" s="312"/>
      <c r="DA79" s="312"/>
      <c r="DB79" s="312">
        <f>(DB77*DB78)/1000</f>
        <v>0</v>
      </c>
      <c r="DC79" s="312">
        <f>(DC77*DC78)/1000</f>
        <v>0</v>
      </c>
    </row>
    <row r="80" spans="2:107" ht="15" hidden="1" customHeight="1" x14ac:dyDescent="0.35">
      <c r="B80" s="882">
        <v>44</v>
      </c>
      <c r="C80" s="304" t="s">
        <v>1114</v>
      </c>
      <c r="D80" s="304"/>
      <c r="E80" s="305"/>
      <c r="F80" s="308" t="s">
        <v>1097</v>
      </c>
      <c r="G80" s="311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274"/>
      <c r="AE80" s="274"/>
      <c r="AF80" s="274"/>
      <c r="AG80" s="274"/>
      <c r="AH80" s="274"/>
      <c r="AI80" s="274"/>
      <c r="AJ80" s="274"/>
      <c r="AK80" s="274"/>
      <c r="AL80" s="274"/>
      <c r="AM80" s="274"/>
      <c r="AN80" s="274"/>
      <c r="AO80" s="274"/>
      <c r="AP80" s="274"/>
      <c r="AQ80" s="274"/>
      <c r="AR80" s="274"/>
      <c r="AS80" s="274"/>
      <c r="AT80" s="274"/>
      <c r="AU80" s="274"/>
      <c r="AV80" s="274"/>
      <c r="AW80" s="274"/>
      <c r="AX80" s="274"/>
      <c r="AY80" s="274"/>
      <c r="AZ80" s="274"/>
      <c r="BA80" s="274"/>
      <c r="BB80" s="274"/>
      <c r="BC80" s="274"/>
      <c r="BD80" s="274"/>
      <c r="BE80" s="274"/>
      <c r="BF80" s="274"/>
      <c r="BG80" s="274"/>
      <c r="BH80" s="274"/>
      <c r="BI80" s="274"/>
      <c r="BJ80" s="274"/>
      <c r="BK80" s="274"/>
      <c r="BL80" s="274"/>
      <c r="BM80" s="274"/>
      <c r="BN80" s="274"/>
      <c r="BO80" s="274"/>
      <c r="BP80" s="274"/>
      <c r="BQ80" s="274"/>
      <c r="BR80" s="274"/>
      <c r="BS80" s="274"/>
      <c r="BT80" s="274"/>
      <c r="BU80" s="274"/>
      <c r="BV80" s="274"/>
      <c r="BW80" s="274"/>
      <c r="BX80" s="274"/>
      <c r="BY80" s="274"/>
      <c r="BZ80" s="274"/>
      <c r="CA80" s="274"/>
      <c r="CB80" s="274"/>
      <c r="CC80" s="274"/>
      <c r="CD80" s="274"/>
      <c r="CE80" s="274"/>
      <c r="CF80" s="274"/>
      <c r="CG80" s="274"/>
      <c r="CH80" s="274"/>
      <c r="CI80" s="274"/>
      <c r="CJ80" s="274"/>
      <c r="CK80" s="274"/>
      <c r="CL80" s="274"/>
      <c r="CM80" s="274"/>
      <c r="CN80" s="274"/>
      <c r="CO80" s="274"/>
      <c r="CP80" s="274"/>
      <c r="CQ80" s="274"/>
      <c r="CR80" s="274"/>
      <c r="CS80" s="274"/>
      <c r="CT80" s="274"/>
      <c r="CU80" s="274"/>
      <c r="CV80" s="274"/>
      <c r="CW80" s="274"/>
      <c r="CX80" s="274"/>
      <c r="CY80" s="274"/>
      <c r="CZ80" s="274"/>
      <c r="DA80" s="274"/>
      <c r="DB80" s="274"/>
      <c r="DC80" s="274"/>
    </row>
    <row r="81" spans="2:107" ht="15" hidden="1" customHeight="1" x14ac:dyDescent="0.35">
      <c r="B81" s="718"/>
      <c r="C81" s="304" t="s">
        <v>1115</v>
      </c>
      <c r="D81" s="304"/>
      <c r="E81" s="305"/>
      <c r="F81" s="308" t="s">
        <v>1117</v>
      </c>
      <c r="G81" s="311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274"/>
      <c r="AE81" s="274"/>
      <c r="AF81" s="274"/>
      <c r="AG81" s="274"/>
      <c r="AH81" s="274"/>
      <c r="AI81" s="274"/>
      <c r="AJ81" s="274"/>
      <c r="AK81" s="274"/>
      <c r="AL81" s="274"/>
      <c r="AM81" s="274"/>
      <c r="AN81" s="274"/>
      <c r="AO81" s="274"/>
      <c r="AP81" s="274"/>
      <c r="AQ81" s="274"/>
      <c r="AR81" s="274"/>
      <c r="AS81" s="274"/>
      <c r="AT81" s="274"/>
      <c r="AU81" s="274"/>
      <c r="AV81" s="274"/>
      <c r="AW81" s="274"/>
      <c r="AX81" s="274"/>
      <c r="AY81" s="274"/>
      <c r="AZ81" s="274"/>
      <c r="BA81" s="274"/>
      <c r="BB81" s="274"/>
      <c r="BC81" s="274"/>
      <c r="BD81" s="274"/>
      <c r="BE81" s="274"/>
      <c r="BF81" s="274"/>
      <c r="BG81" s="274"/>
      <c r="BH81" s="274"/>
      <c r="BI81" s="274"/>
      <c r="BJ81" s="274"/>
      <c r="BK81" s="274"/>
      <c r="BL81" s="274"/>
      <c r="BM81" s="274"/>
      <c r="BN81" s="274"/>
      <c r="BO81" s="274"/>
      <c r="BP81" s="274"/>
      <c r="BQ81" s="274"/>
      <c r="BR81" s="274"/>
      <c r="BS81" s="274"/>
      <c r="BT81" s="274"/>
      <c r="BU81" s="274"/>
      <c r="BV81" s="274"/>
      <c r="BW81" s="274"/>
      <c r="BX81" s="274"/>
      <c r="BY81" s="274"/>
      <c r="BZ81" s="274"/>
      <c r="CA81" s="274"/>
      <c r="CB81" s="274"/>
      <c r="CC81" s="274"/>
      <c r="CD81" s="274"/>
      <c r="CE81" s="274"/>
      <c r="CF81" s="274"/>
      <c r="CG81" s="274"/>
      <c r="CH81" s="274"/>
      <c r="CI81" s="274"/>
      <c r="CJ81" s="274"/>
      <c r="CK81" s="274"/>
      <c r="CL81" s="274"/>
      <c r="CM81" s="274"/>
      <c r="CN81" s="274"/>
      <c r="CO81" s="274"/>
      <c r="CP81" s="274"/>
      <c r="CQ81" s="274"/>
      <c r="CR81" s="274"/>
      <c r="CS81" s="274"/>
      <c r="CT81" s="274"/>
      <c r="CU81" s="274"/>
      <c r="CV81" s="274"/>
      <c r="CW81" s="274"/>
      <c r="CX81" s="274"/>
      <c r="CY81" s="274"/>
      <c r="CZ81" s="274"/>
      <c r="DA81" s="274"/>
      <c r="DB81" s="274"/>
      <c r="DC81" s="274"/>
    </row>
    <row r="82" spans="2:107" ht="15" hidden="1" customHeight="1" x14ac:dyDescent="0.35">
      <c r="B82" s="720"/>
      <c r="C82" s="304" t="s">
        <v>1010</v>
      </c>
      <c r="D82" s="304"/>
      <c r="E82" s="305" t="s">
        <v>617</v>
      </c>
      <c r="F82" s="308" t="s">
        <v>1008</v>
      </c>
      <c r="G82" s="311">
        <f>SUM(H82:DC82)</f>
        <v>0</v>
      </c>
      <c r="H82" s="312">
        <f t="shared" ref="H82:Y82" si="89">H77*H80*H81</f>
        <v>0</v>
      </c>
      <c r="I82" s="312">
        <f t="shared" si="89"/>
        <v>0</v>
      </c>
      <c r="J82" s="312">
        <f t="shared" si="89"/>
        <v>0</v>
      </c>
      <c r="K82" s="312">
        <f t="shared" si="89"/>
        <v>0</v>
      </c>
      <c r="L82" s="312">
        <f t="shared" si="89"/>
        <v>0</v>
      </c>
      <c r="M82" s="312">
        <f t="shared" si="89"/>
        <v>0</v>
      </c>
      <c r="N82" s="312">
        <f t="shared" si="89"/>
        <v>0</v>
      </c>
      <c r="O82" s="312">
        <f t="shared" si="89"/>
        <v>0</v>
      </c>
      <c r="P82" s="312">
        <f t="shared" si="89"/>
        <v>0</v>
      </c>
      <c r="Q82" s="312">
        <f t="shared" si="89"/>
        <v>0</v>
      </c>
      <c r="R82" s="312">
        <f t="shared" si="89"/>
        <v>0</v>
      </c>
      <c r="S82" s="312">
        <f t="shared" si="89"/>
        <v>0</v>
      </c>
      <c r="T82" s="312">
        <f t="shared" si="89"/>
        <v>0</v>
      </c>
      <c r="U82" s="312">
        <f t="shared" si="89"/>
        <v>0</v>
      </c>
      <c r="V82" s="312">
        <f t="shared" si="89"/>
        <v>0</v>
      </c>
      <c r="W82" s="312">
        <f t="shared" si="89"/>
        <v>0</v>
      </c>
      <c r="X82" s="312">
        <f t="shared" si="89"/>
        <v>0</v>
      </c>
      <c r="Y82" s="312">
        <f t="shared" si="89"/>
        <v>0</v>
      </c>
      <c r="Z82" s="312"/>
      <c r="AA82" s="312"/>
      <c r="AB82" s="312"/>
      <c r="AC82" s="312"/>
      <c r="AD82" s="312"/>
      <c r="AE82" s="312"/>
      <c r="AF82" s="312"/>
      <c r="AG82" s="312"/>
      <c r="AH82" s="312"/>
      <c r="AI82" s="312"/>
      <c r="AJ82" s="312"/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2"/>
      <c r="AV82" s="312"/>
      <c r="AW82" s="312"/>
      <c r="AX82" s="312"/>
      <c r="AY82" s="312"/>
      <c r="AZ82" s="312"/>
      <c r="BA82" s="312"/>
      <c r="BB82" s="312"/>
      <c r="BC82" s="312"/>
      <c r="BD82" s="312"/>
      <c r="BE82" s="312"/>
      <c r="BF82" s="312"/>
      <c r="BG82" s="312"/>
      <c r="BH82" s="312"/>
      <c r="BI82" s="312"/>
      <c r="BJ82" s="312"/>
      <c r="BK82" s="312"/>
      <c r="BL82" s="312"/>
      <c r="BM82" s="312"/>
      <c r="BN82" s="312"/>
      <c r="BO82" s="312"/>
      <c r="BP82" s="312"/>
      <c r="BQ82" s="312"/>
      <c r="BR82" s="312"/>
      <c r="BS82" s="312"/>
      <c r="BT82" s="312"/>
      <c r="BU82" s="312"/>
      <c r="BV82" s="312"/>
      <c r="BW82" s="312"/>
      <c r="BX82" s="312"/>
      <c r="BY82" s="312"/>
      <c r="BZ82" s="312"/>
      <c r="CA82" s="312"/>
      <c r="CB82" s="312"/>
      <c r="CC82" s="312"/>
      <c r="CD82" s="312"/>
      <c r="CE82" s="312"/>
      <c r="CF82" s="312"/>
      <c r="CG82" s="312"/>
      <c r="CH82" s="312"/>
      <c r="CI82" s="312"/>
      <c r="CJ82" s="312"/>
      <c r="CK82" s="312"/>
      <c r="CL82" s="312"/>
      <c r="CM82" s="312"/>
      <c r="CN82" s="312"/>
      <c r="CO82" s="312"/>
      <c r="CP82" s="312"/>
      <c r="CQ82" s="312"/>
      <c r="CR82" s="312"/>
      <c r="CS82" s="312"/>
      <c r="CT82" s="312"/>
      <c r="CU82" s="312"/>
      <c r="CV82" s="312"/>
      <c r="CW82" s="312"/>
      <c r="CX82" s="312"/>
      <c r="CY82" s="312"/>
      <c r="CZ82" s="312"/>
      <c r="DA82" s="312"/>
      <c r="DB82" s="312">
        <f>DB77*DB80*DB81</f>
        <v>0</v>
      </c>
      <c r="DC82" s="312">
        <f>DC77*DC80*DC81</f>
        <v>0</v>
      </c>
    </row>
    <row r="83" spans="2:107" ht="15" hidden="1" customHeight="1" x14ac:dyDescent="0.35">
      <c r="B83" s="882">
        <v>45</v>
      </c>
      <c r="C83" s="304" t="s">
        <v>66</v>
      </c>
      <c r="D83" s="304"/>
      <c r="E83" s="313" t="s">
        <v>68</v>
      </c>
      <c r="F83" s="317"/>
      <c r="G83" s="314" t="str">
        <f>IF(COUNTA(H83:DC83)=0,"",IF(OR(LARGE(H83:DC83,1)&gt;24,SMALL(H83:DC83,1)&lt;0),"ERRO",""))</f>
        <v/>
      </c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74"/>
      <c r="BD83" s="274"/>
      <c r="BE83" s="274"/>
      <c r="BF83" s="274"/>
      <c r="BG83" s="274"/>
      <c r="BH83" s="274"/>
      <c r="BI83" s="274"/>
      <c r="BJ83" s="274"/>
      <c r="BK83" s="274"/>
      <c r="BL83" s="274"/>
      <c r="BM83" s="274"/>
      <c r="BN83" s="274"/>
      <c r="BO83" s="274"/>
      <c r="BP83" s="274"/>
      <c r="BQ83" s="274"/>
      <c r="BR83" s="274"/>
      <c r="BS83" s="274"/>
      <c r="BT83" s="274"/>
      <c r="BU83" s="274"/>
      <c r="BV83" s="274"/>
      <c r="BW83" s="274"/>
      <c r="BX83" s="274"/>
      <c r="BY83" s="274"/>
      <c r="BZ83" s="274"/>
      <c r="CA83" s="274"/>
      <c r="CB83" s="274"/>
      <c r="CC83" s="274"/>
      <c r="CD83" s="274"/>
      <c r="CE83" s="274"/>
      <c r="CF83" s="274"/>
      <c r="CG83" s="274"/>
      <c r="CH83" s="274"/>
      <c r="CI83" s="274"/>
      <c r="CJ83" s="274"/>
      <c r="CK83" s="274"/>
      <c r="CL83" s="274"/>
      <c r="CM83" s="274"/>
      <c r="CN83" s="274"/>
      <c r="CO83" s="274"/>
      <c r="CP83" s="274"/>
      <c r="CQ83" s="274"/>
      <c r="CR83" s="274"/>
      <c r="CS83" s="274"/>
      <c r="CT83" s="274"/>
      <c r="CU83" s="274"/>
      <c r="CV83" s="274"/>
      <c r="CW83" s="274"/>
      <c r="CX83" s="274"/>
      <c r="CY83" s="274"/>
      <c r="CZ83" s="274"/>
      <c r="DA83" s="274"/>
      <c r="DB83" s="274"/>
      <c r="DC83" s="274"/>
    </row>
    <row r="84" spans="2:107" ht="15" hidden="1" customHeight="1" x14ac:dyDescent="0.35">
      <c r="B84" s="718"/>
      <c r="C84" s="315" t="s">
        <v>67</v>
      </c>
      <c r="D84" s="315"/>
      <c r="E84" s="316" t="s">
        <v>69</v>
      </c>
      <c r="F84" s="317"/>
      <c r="G84" s="314" t="str">
        <f>IF(COUNTA(H84:DC84)=0,"",IF(OR(LARGE(H84:DC84,1)&gt;365,SMALL(H84:DC84,1)&lt;0),"ERRO",""))</f>
        <v/>
      </c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  <c r="AL84" s="277"/>
      <c r="AM84" s="277"/>
      <c r="AN84" s="277"/>
      <c r="AO84" s="277"/>
      <c r="AP84" s="277"/>
      <c r="AQ84" s="277"/>
      <c r="AR84" s="277"/>
      <c r="AS84" s="277"/>
      <c r="AT84" s="277"/>
      <c r="AU84" s="277"/>
      <c r="AV84" s="277"/>
      <c r="AW84" s="277"/>
      <c r="AX84" s="277"/>
      <c r="AY84" s="277"/>
      <c r="AZ84" s="277"/>
      <c r="BA84" s="277"/>
      <c r="BB84" s="277"/>
      <c r="BC84" s="277"/>
      <c r="BD84" s="277"/>
      <c r="BE84" s="277"/>
      <c r="BF84" s="277"/>
      <c r="BG84" s="277"/>
      <c r="BH84" s="277"/>
      <c r="BI84" s="277"/>
      <c r="BJ84" s="277"/>
      <c r="BK84" s="277"/>
      <c r="BL84" s="277"/>
      <c r="BM84" s="277"/>
      <c r="BN84" s="277"/>
      <c r="BO84" s="277"/>
      <c r="BP84" s="277"/>
      <c r="BQ84" s="277"/>
      <c r="BR84" s="277"/>
      <c r="BS84" s="277"/>
      <c r="BT84" s="277"/>
      <c r="BU84" s="277"/>
      <c r="BV84" s="277"/>
      <c r="BW84" s="277"/>
      <c r="BX84" s="277"/>
      <c r="BY84" s="277"/>
      <c r="BZ84" s="277"/>
      <c r="CA84" s="277"/>
      <c r="CB84" s="277"/>
      <c r="CC84" s="277"/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277"/>
      <c r="DB84" s="277"/>
      <c r="DC84" s="277"/>
    </row>
    <row r="85" spans="2:107" ht="15" hidden="1" customHeight="1" x14ac:dyDescent="0.35">
      <c r="B85" s="720"/>
      <c r="C85" s="304" t="s">
        <v>56</v>
      </c>
      <c r="D85" s="304"/>
      <c r="E85" s="305" t="s">
        <v>58</v>
      </c>
      <c r="F85" s="317" t="s">
        <v>879</v>
      </c>
      <c r="G85" s="314" t="str">
        <f>IF(COUNTA(H85:DC85)=0,"",IF(OR(LARGE(H85:DC85,1)&gt;8760,SMALL(H85:DC85,1)&lt;0),"ERRO",""))</f>
        <v/>
      </c>
      <c r="H85" s="312">
        <f t="shared" ref="H85:Y85" si="90">H83*H84</f>
        <v>0</v>
      </c>
      <c r="I85" s="312">
        <f t="shared" si="90"/>
        <v>0</v>
      </c>
      <c r="J85" s="312">
        <f t="shared" si="90"/>
        <v>0</v>
      </c>
      <c r="K85" s="312">
        <f t="shared" si="90"/>
        <v>0</v>
      </c>
      <c r="L85" s="312">
        <f t="shared" si="90"/>
        <v>0</v>
      </c>
      <c r="M85" s="312">
        <f t="shared" si="90"/>
        <v>0</v>
      </c>
      <c r="N85" s="312">
        <f t="shared" si="90"/>
        <v>0</v>
      </c>
      <c r="O85" s="312">
        <f t="shared" si="90"/>
        <v>0</v>
      </c>
      <c r="P85" s="312">
        <f t="shared" si="90"/>
        <v>0</v>
      </c>
      <c r="Q85" s="312">
        <f t="shared" si="90"/>
        <v>0</v>
      </c>
      <c r="R85" s="312">
        <f t="shared" si="90"/>
        <v>0</v>
      </c>
      <c r="S85" s="312">
        <f t="shared" si="90"/>
        <v>0</v>
      </c>
      <c r="T85" s="312">
        <f t="shared" si="90"/>
        <v>0</v>
      </c>
      <c r="U85" s="312">
        <f t="shared" si="90"/>
        <v>0</v>
      </c>
      <c r="V85" s="312">
        <f t="shared" si="90"/>
        <v>0</v>
      </c>
      <c r="W85" s="312">
        <f t="shared" si="90"/>
        <v>0</v>
      </c>
      <c r="X85" s="312">
        <f t="shared" si="90"/>
        <v>0</v>
      </c>
      <c r="Y85" s="312">
        <f t="shared" si="90"/>
        <v>0</v>
      </c>
      <c r="Z85" s="312"/>
      <c r="AA85" s="312"/>
      <c r="AB85" s="312"/>
      <c r="AC85" s="312"/>
      <c r="AD85" s="312"/>
      <c r="AE85" s="312"/>
      <c r="AF85" s="312"/>
      <c r="AG85" s="312"/>
      <c r="AH85" s="312"/>
      <c r="AI85" s="312"/>
      <c r="AJ85" s="312"/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2"/>
      <c r="AX85" s="312"/>
      <c r="AY85" s="312"/>
      <c r="AZ85" s="312"/>
      <c r="BA85" s="312"/>
      <c r="BB85" s="312"/>
      <c r="BC85" s="312"/>
      <c r="BD85" s="312"/>
      <c r="BE85" s="312"/>
      <c r="BF85" s="312"/>
      <c r="BG85" s="312"/>
      <c r="BH85" s="312"/>
      <c r="BI85" s="312"/>
      <c r="BJ85" s="312"/>
      <c r="BK85" s="312"/>
      <c r="BL85" s="312"/>
      <c r="BM85" s="312"/>
      <c r="BN85" s="312"/>
      <c r="BO85" s="312"/>
      <c r="BP85" s="312"/>
      <c r="BQ85" s="312"/>
      <c r="BR85" s="312"/>
      <c r="BS85" s="312"/>
      <c r="BT85" s="312"/>
      <c r="BU85" s="312"/>
      <c r="BV85" s="312"/>
      <c r="BW85" s="312"/>
      <c r="BX85" s="312"/>
      <c r="BY85" s="312"/>
      <c r="BZ85" s="312"/>
      <c r="CA85" s="312"/>
      <c r="CB85" s="312"/>
      <c r="CC85" s="312"/>
      <c r="CD85" s="312"/>
      <c r="CE85" s="312"/>
      <c r="CF85" s="312"/>
      <c r="CG85" s="312"/>
      <c r="CH85" s="312"/>
      <c r="CI85" s="312"/>
      <c r="CJ85" s="312"/>
      <c r="CK85" s="312"/>
      <c r="CL85" s="312"/>
      <c r="CM85" s="312"/>
      <c r="CN85" s="312"/>
      <c r="CO85" s="312"/>
      <c r="CP85" s="312"/>
      <c r="CQ85" s="312"/>
      <c r="CR85" s="312"/>
      <c r="CS85" s="312"/>
      <c r="CT85" s="312"/>
      <c r="CU85" s="312"/>
      <c r="CV85" s="312"/>
      <c r="CW85" s="312"/>
      <c r="CX85" s="312"/>
      <c r="CY85" s="312"/>
      <c r="CZ85" s="312"/>
      <c r="DA85" s="312"/>
      <c r="DB85" s="312">
        <f>DB83*DB84</f>
        <v>0</v>
      </c>
      <c r="DC85" s="312">
        <f>DC83*DC84</f>
        <v>0</v>
      </c>
    </row>
    <row r="86" spans="2:107" ht="15" hidden="1" customHeight="1" x14ac:dyDescent="0.35">
      <c r="B86" s="882">
        <v>46</v>
      </c>
      <c r="C86" s="304" t="s">
        <v>643</v>
      </c>
      <c r="D86" s="304"/>
      <c r="E86" s="305" t="s">
        <v>5</v>
      </c>
      <c r="F86" s="317" t="s">
        <v>1063</v>
      </c>
      <c r="G86" s="399">
        <f>SUM(H86:DC86)</f>
        <v>0</v>
      </c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7"/>
      <c r="AT86" s="277"/>
      <c r="AU86" s="277"/>
      <c r="AV86" s="277"/>
      <c r="AW86" s="277"/>
      <c r="AX86" s="277"/>
      <c r="AY86" s="277"/>
      <c r="AZ86" s="277"/>
      <c r="BA86" s="277"/>
      <c r="BB86" s="277"/>
      <c r="BC86" s="277"/>
      <c r="BD86" s="277"/>
      <c r="BE86" s="277"/>
      <c r="BF86" s="277"/>
      <c r="BG86" s="277"/>
      <c r="BH86" s="277"/>
      <c r="BI86" s="277"/>
      <c r="BJ86" s="277"/>
      <c r="BK86" s="277"/>
      <c r="BL86" s="277"/>
      <c r="BM86" s="277"/>
      <c r="BN86" s="277"/>
      <c r="BO86" s="277"/>
      <c r="BP86" s="277"/>
      <c r="BQ86" s="277"/>
      <c r="BR86" s="277"/>
      <c r="BS86" s="277"/>
      <c r="BT86" s="277"/>
      <c r="BU86" s="277"/>
      <c r="BV86" s="277"/>
      <c r="BW86" s="277"/>
      <c r="BX86" s="277"/>
      <c r="BY86" s="277"/>
      <c r="BZ86" s="277"/>
      <c r="CA86" s="277"/>
      <c r="CB86" s="277"/>
      <c r="CC86" s="277"/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277"/>
      <c r="DB86" s="277"/>
      <c r="DC86" s="277"/>
    </row>
    <row r="87" spans="2:107" ht="15" hidden="1" customHeight="1" x14ac:dyDescent="0.35">
      <c r="B87" s="720"/>
      <c r="C87" s="304" t="s">
        <v>60</v>
      </c>
      <c r="D87" s="304"/>
      <c r="E87" s="305"/>
      <c r="F87" s="317" t="s">
        <v>74</v>
      </c>
      <c r="G87" s="314" t="str">
        <f>IF(COUNTA(H87:DC87)=0,"",IF(OR(LARGE(H87:DC87,1)&gt;1,SMALL(H87:DC87,1)&lt;0),"ERRO",""))</f>
        <v/>
      </c>
      <c r="H87" s="312">
        <f t="shared" ref="H87:Y87" si="91">IF(H79=0,0,H86/H79)</f>
        <v>0</v>
      </c>
      <c r="I87" s="312">
        <f t="shared" si="91"/>
        <v>0</v>
      </c>
      <c r="J87" s="312">
        <f t="shared" si="91"/>
        <v>0</v>
      </c>
      <c r="K87" s="312">
        <f t="shared" si="91"/>
        <v>0</v>
      </c>
      <c r="L87" s="312">
        <f t="shared" si="91"/>
        <v>0</v>
      </c>
      <c r="M87" s="312">
        <f t="shared" si="91"/>
        <v>0</v>
      </c>
      <c r="N87" s="312">
        <f t="shared" si="91"/>
        <v>0</v>
      </c>
      <c r="O87" s="312">
        <f t="shared" si="91"/>
        <v>0</v>
      </c>
      <c r="P87" s="312">
        <f t="shared" si="91"/>
        <v>0</v>
      </c>
      <c r="Q87" s="312">
        <f t="shared" si="91"/>
        <v>0</v>
      </c>
      <c r="R87" s="312">
        <f t="shared" si="91"/>
        <v>0</v>
      </c>
      <c r="S87" s="312">
        <f t="shared" si="91"/>
        <v>0</v>
      </c>
      <c r="T87" s="312">
        <f t="shared" si="91"/>
        <v>0</v>
      </c>
      <c r="U87" s="312">
        <f t="shared" si="91"/>
        <v>0</v>
      </c>
      <c r="V87" s="312">
        <f t="shared" si="91"/>
        <v>0</v>
      </c>
      <c r="W87" s="312">
        <f t="shared" si="91"/>
        <v>0</v>
      </c>
      <c r="X87" s="312">
        <f t="shared" si="91"/>
        <v>0</v>
      </c>
      <c r="Y87" s="312">
        <f t="shared" si="91"/>
        <v>0</v>
      </c>
      <c r="Z87" s="312"/>
      <c r="AA87" s="312"/>
      <c r="AB87" s="312"/>
      <c r="AC87" s="312"/>
      <c r="AD87" s="312"/>
      <c r="AE87" s="312"/>
      <c r="AF87" s="312"/>
      <c r="AG87" s="312"/>
      <c r="AH87" s="312"/>
      <c r="AI87" s="312"/>
      <c r="AJ87" s="312"/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2"/>
      <c r="AX87" s="312"/>
      <c r="AY87" s="312"/>
      <c r="AZ87" s="312"/>
      <c r="BA87" s="312"/>
      <c r="BB87" s="312"/>
      <c r="BC87" s="312"/>
      <c r="BD87" s="312"/>
      <c r="BE87" s="312"/>
      <c r="BF87" s="312"/>
      <c r="BG87" s="312"/>
      <c r="BH87" s="312"/>
      <c r="BI87" s="312"/>
      <c r="BJ87" s="312"/>
      <c r="BK87" s="312"/>
      <c r="BL87" s="312"/>
      <c r="BM87" s="312"/>
      <c r="BN87" s="312"/>
      <c r="BO87" s="312"/>
      <c r="BP87" s="312"/>
      <c r="BQ87" s="312"/>
      <c r="BR87" s="312"/>
      <c r="BS87" s="312"/>
      <c r="BT87" s="312"/>
      <c r="BU87" s="312"/>
      <c r="BV87" s="312"/>
      <c r="BW87" s="312"/>
      <c r="BX87" s="312"/>
      <c r="BY87" s="312"/>
      <c r="BZ87" s="312"/>
      <c r="CA87" s="312"/>
      <c r="CB87" s="312"/>
      <c r="CC87" s="312"/>
      <c r="CD87" s="312"/>
      <c r="CE87" s="312"/>
      <c r="CF87" s="312"/>
      <c r="CG87" s="312"/>
      <c r="CH87" s="312"/>
      <c r="CI87" s="312"/>
      <c r="CJ87" s="312"/>
      <c r="CK87" s="312"/>
      <c r="CL87" s="312"/>
      <c r="CM87" s="312"/>
      <c r="CN87" s="312"/>
      <c r="CO87" s="312"/>
      <c r="CP87" s="312"/>
      <c r="CQ87" s="312"/>
      <c r="CR87" s="312"/>
      <c r="CS87" s="312"/>
      <c r="CT87" s="312"/>
      <c r="CU87" s="312"/>
      <c r="CV87" s="312"/>
      <c r="CW87" s="312"/>
      <c r="CX87" s="312"/>
      <c r="CY87" s="312"/>
      <c r="CZ87" s="312"/>
      <c r="DA87" s="312"/>
      <c r="DB87" s="312">
        <f>IF(DB79=0,0,DB86/DB79)</f>
        <v>0</v>
      </c>
      <c r="DC87" s="312">
        <f>IF(DC79=0,0,DC86/DC79)</f>
        <v>0</v>
      </c>
    </row>
    <row r="88" spans="2:107" ht="15" hidden="1" customHeight="1" x14ac:dyDescent="0.35">
      <c r="B88" s="299">
        <v>47</v>
      </c>
      <c r="C88" s="304" t="s">
        <v>61</v>
      </c>
      <c r="D88" s="304"/>
      <c r="E88" s="305" t="s">
        <v>4</v>
      </c>
      <c r="F88" s="317" t="s">
        <v>1062</v>
      </c>
      <c r="G88" s="311">
        <f>SUM(H88:DC88)</f>
        <v>0</v>
      </c>
      <c r="H88" s="318">
        <f t="shared" ref="H88:Y88" si="92">(H82*H85)/1000</f>
        <v>0</v>
      </c>
      <c r="I88" s="318">
        <f t="shared" si="92"/>
        <v>0</v>
      </c>
      <c r="J88" s="318">
        <f t="shared" si="92"/>
        <v>0</v>
      </c>
      <c r="K88" s="318">
        <f t="shared" si="92"/>
        <v>0</v>
      </c>
      <c r="L88" s="318">
        <f t="shared" si="92"/>
        <v>0</v>
      </c>
      <c r="M88" s="318">
        <f t="shared" si="92"/>
        <v>0</v>
      </c>
      <c r="N88" s="318">
        <f t="shared" si="92"/>
        <v>0</v>
      </c>
      <c r="O88" s="318">
        <f t="shared" si="92"/>
        <v>0</v>
      </c>
      <c r="P88" s="318">
        <f t="shared" si="92"/>
        <v>0</v>
      </c>
      <c r="Q88" s="318">
        <f t="shared" si="92"/>
        <v>0</v>
      </c>
      <c r="R88" s="318">
        <f t="shared" si="92"/>
        <v>0</v>
      </c>
      <c r="S88" s="318">
        <f t="shared" si="92"/>
        <v>0</v>
      </c>
      <c r="T88" s="318">
        <f t="shared" si="92"/>
        <v>0</v>
      </c>
      <c r="U88" s="318">
        <f t="shared" si="92"/>
        <v>0</v>
      </c>
      <c r="V88" s="318">
        <f t="shared" si="92"/>
        <v>0</v>
      </c>
      <c r="W88" s="318">
        <f t="shared" si="92"/>
        <v>0</v>
      </c>
      <c r="X88" s="318">
        <f t="shared" si="92"/>
        <v>0</v>
      </c>
      <c r="Y88" s="318">
        <f t="shared" si="92"/>
        <v>0</v>
      </c>
      <c r="Z88" s="318"/>
      <c r="AA88" s="318"/>
      <c r="AB88" s="318"/>
      <c r="AC88" s="318"/>
      <c r="AD88" s="318"/>
      <c r="AE88" s="318"/>
      <c r="AF88" s="318"/>
      <c r="AG88" s="318"/>
      <c r="AH88" s="318"/>
      <c r="AI88" s="318"/>
      <c r="AJ88" s="318"/>
      <c r="AK88" s="318"/>
      <c r="AL88" s="318"/>
      <c r="AM88" s="318"/>
      <c r="AN88" s="318"/>
      <c r="AO88" s="318"/>
      <c r="AP88" s="318"/>
      <c r="AQ88" s="318"/>
      <c r="AR88" s="318"/>
      <c r="AS88" s="318"/>
      <c r="AT88" s="318"/>
      <c r="AU88" s="318"/>
      <c r="AV88" s="318"/>
      <c r="AW88" s="318"/>
      <c r="AX88" s="318"/>
      <c r="AY88" s="318"/>
      <c r="AZ88" s="318"/>
      <c r="BA88" s="318"/>
      <c r="BB88" s="318"/>
      <c r="BC88" s="318"/>
      <c r="BD88" s="318"/>
      <c r="BE88" s="318"/>
      <c r="BF88" s="318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  <c r="BU88" s="318"/>
      <c r="BV88" s="318"/>
      <c r="BW88" s="318"/>
      <c r="BX88" s="318"/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318"/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318"/>
      <c r="CU88" s="318"/>
      <c r="CV88" s="318"/>
      <c r="CW88" s="318"/>
      <c r="CX88" s="318"/>
      <c r="CY88" s="318"/>
      <c r="CZ88" s="318"/>
      <c r="DA88" s="318"/>
      <c r="DB88" s="318">
        <f>(DB82*DB85)/1000</f>
        <v>0</v>
      </c>
      <c r="DC88" s="318">
        <f>(DC82*DC85)/1000</f>
        <v>0</v>
      </c>
    </row>
    <row r="89" spans="2:107" ht="15" hidden="1" customHeight="1" x14ac:dyDescent="0.35">
      <c r="B89" s="299">
        <v>48</v>
      </c>
      <c r="C89" s="304" t="s">
        <v>127</v>
      </c>
      <c r="D89" s="304"/>
      <c r="E89" s="305" t="s">
        <v>71</v>
      </c>
      <c r="F89" s="317" t="s">
        <v>1066</v>
      </c>
      <c r="G89" s="319">
        <f>IF(OR(G39=0,G88=0),0,(G88-G39)/G39)</f>
        <v>0</v>
      </c>
      <c r="H89" s="320">
        <f t="shared" ref="H89:Y89" si="93">IF(OR(H44=0,H88=0),0,(H88-H44)/H44)</f>
        <v>0</v>
      </c>
      <c r="I89" s="320">
        <f t="shared" si="93"/>
        <v>0</v>
      </c>
      <c r="J89" s="320">
        <f t="shared" si="93"/>
        <v>0</v>
      </c>
      <c r="K89" s="320">
        <f t="shared" si="93"/>
        <v>0</v>
      </c>
      <c r="L89" s="320">
        <f t="shared" si="93"/>
        <v>0</v>
      </c>
      <c r="M89" s="320">
        <f t="shared" si="93"/>
        <v>0</v>
      </c>
      <c r="N89" s="320">
        <f t="shared" si="93"/>
        <v>0</v>
      </c>
      <c r="O89" s="320">
        <f t="shared" si="93"/>
        <v>0</v>
      </c>
      <c r="P89" s="320">
        <f t="shared" si="93"/>
        <v>0</v>
      </c>
      <c r="Q89" s="320">
        <f t="shared" si="93"/>
        <v>0</v>
      </c>
      <c r="R89" s="320">
        <f t="shared" si="93"/>
        <v>0</v>
      </c>
      <c r="S89" s="320">
        <f t="shared" si="93"/>
        <v>0</v>
      </c>
      <c r="T89" s="320">
        <f t="shared" si="93"/>
        <v>0</v>
      </c>
      <c r="U89" s="320">
        <f t="shared" si="93"/>
        <v>0</v>
      </c>
      <c r="V89" s="320">
        <f t="shared" si="93"/>
        <v>0</v>
      </c>
      <c r="W89" s="320">
        <f t="shared" si="93"/>
        <v>0</v>
      </c>
      <c r="X89" s="320">
        <f t="shared" si="93"/>
        <v>0</v>
      </c>
      <c r="Y89" s="320">
        <f t="shared" si="93"/>
        <v>0</v>
      </c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  <c r="CF89" s="320"/>
      <c r="CG89" s="320"/>
      <c r="CH89" s="320"/>
      <c r="CI89" s="320"/>
      <c r="CJ89" s="320"/>
      <c r="CK89" s="320"/>
      <c r="CL89" s="320"/>
      <c r="CM89" s="320"/>
      <c r="CN89" s="320"/>
      <c r="CO89" s="320"/>
      <c r="CP89" s="320"/>
      <c r="CQ89" s="320"/>
      <c r="CR89" s="320"/>
      <c r="CS89" s="320"/>
      <c r="CT89" s="320"/>
      <c r="CU89" s="320"/>
      <c r="CV89" s="320"/>
      <c r="CW89" s="320"/>
      <c r="CX89" s="320"/>
      <c r="CY89" s="320"/>
      <c r="CZ89" s="320"/>
      <c r="DA89" s="320"/>
      <c r="DB89" s="320">
        <f>IF(OR(DB44=0,DB88=0),0,(DB88-DB44)/DB44)</f>
        <v>0</v>
      </c>
      <c r="DC89" s="320">
        <f>IF(OR(DC44=0,DC88=0),0,(DC88-DC44)/DC44)</f>
        <v>0</v>
      </c>
    </row>
    <row r="90" spans="2:107" ht="15" hidden="1" customHeight="1" x14ac:dyDescent="0.35">
      <c r="B90" s="299">
        <v>49</v>
      </c>
      <c r="C90" s="304" t="s">
        <v>62</v>
      </c>
      <c r="D90" s="304"/>
      <c r="E90" s="305" t="s">
        <v>5</v>
      </c>
      <c r="F90" s="317" t="s">
        <v>880</v>
      </c>
      <c r="G90" s="311">
        <f>SUM(H90:DC90)</f>
        <v>0</v>
      </c>
      <c r="H90" s="318">
        <f t="shared" ref="H90:Y90" si="94">H79*H87</f>
        <v>0</v>
      </c>
      <c r="I90" s="318">
        <f t="shared" si="94"/>
        <v>0</v>
      </c>
      <c r="J90" s="318">
        <f t="shared" si="94"/>
        <v>0</v>
      </c>
      <c r="K90" s="318">
        <f t="shared" si="94"/>
        <v>0</v>
      </c>
      <c r="L90" s="318">
        <f t="shared" si="94"/>
        <v>0</v>
      </c>
      <c r="M90" s="318">
        <f t="shared" si="94"/>
        <v>0</v>
      </c>
      <c r="N90" s="318">
        <f t="shared" si="94"/>
        <v>0</v>
      </c>
      <c r="O90" s="318">
        <f t="shared" si="94"/>
        <v>0</v>
      </c>
      <c r="P90" s="318">
        <f t="shared" si="94"/>
        <v>0</v>
      </c>
      <c r="Q90" s="318">
        <f t="shared" si="94"/>
        <v>0</v>
      </c>
      <c r="R90" s="318">
        <f t="shared" si="94"/>
        <v>0</v>
      </c>
      <c r="S90" s="318">
        <f t="shared" si="94"/>
        <v>0</v>
      </c>
      <c r="T90" s="318">
        <f t="shared" si="94"/>
        <v>0</v>
      </c>
      <c r="U90" s="318">
        <f t="shared" si="94"/>
        <v>0</v>
      </c>
      <c r="V90" s="318">
        <f t="shared" si="94"/>
        <v>0</v>
      </c>
      <c r="W90" s="318">
        <f t="shared" si="94"/>
        <v>0</v>
      </c>
      <c r="X90" s="318">
        <f t="shared" si="94"/>
        <v>0</v>
      </c>
      <c r="Y90" s="318">
        <f t="shared" si="94"/>
        <v>0</v>
      </c>
      <c r="Z90" s="318"/>
      <c r="AA90" s="318"/>
      <c r="AB90" s="318"/>
      <c r="AC90" s="318"/>
      <c r="AD90" s="318"/>
      <c r="AE90" s="318"/>
      <c r="AF90" s="318"/>
      <c r="AG90" s="318"/>
      <c r="AH90" s="318"/>
      <c r="AI90" s="318"/>
      <c r="AJ90" s="318"/>
      <c r="AK90" s="318"/>
      <c r="AL90" s="318"/>
      <c r="AM90" s="318"/>
      <c r="AN90" s="318"/>
      <c r="AO90" s="318"/>
      <c r="AP90" s="318"/>
      <c r="AQ90" s="318"/>
      <c r="AR90" s="318"/>
      <c r="AS90" s="318"/>
      <c r="AT90" s="318"/>
      <c r="AU90" s="318"/>
      <c r="AV90" s="318"/>
      <c r="AW90" s="318"/>
      <c r="AX90" s="318"/>
      <c r="AY90" s="318"/>
      <c r="AZ90" s="318"/>
      <c r="BA90" s="318"/>
      <c r="BB90" s="318"/>
      <c r="BC90" s="318"/>
      <c r="BD90" s="318"/>
      <c r="BE90" s="318"/>
      <c r="BF90" s="318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  <c r="BU90" s="318"/>
      <c r="BV90" s="318"/>
      <c r="BW90" s="318"/>
      <c r="BX90" s="318"/>
      <c r="BY90" s="318"/>
      <c r="BZ90" s="318"/>
      <c r="CA90" s="318"/>
      <c r="CB90" s="318"/>
      <c r="CC90" s="318"/>
      <c r="CD90" s="318"/>
      <c r="CE90" s="318"/>
      <c r="CF90" s="318"/>
      <c r="CG90" s="318"/>
      <c r="CH90" s="318"/>
      <c r="CI90" s="318"/>
      <c r="CJ90" s="318"/>
      <c r="CK90" s="318"/>
      <c r="CL90" s="318"/>
      <c r="CM90" s="318"/>
      <c r="CN90" s="318"/>
      <c r="CO90" s="318"/>
      <c r="CP90" s="318"/>
      <c r="CQ90" s="318"/>
      <c r="CR90" s="318"/>
      <c r="CS90" s="318"/>
      <c r="CT90" s="318"/>
      <c r="CU90" s="318"/>
      <c r="CV90" s="318"/>
      <c r="CW90" s="318"/>
      <c r="CX90" s="318"/>
      <c r="CY90" s="318"/>
      <c r="CZ90" s="318"/>
      <c r="DA90" s="318"/>
      <c r="DB90" s="318">
        <f>DB79*DB87</f>
        <v>0</v>
      </c>
      <c r="DC90" s="318">
        <f>DC79*DC87</f>
        <v>0</v>
      </c>
    </row>
    <row r="91" spans="2:107" ht="15" hidden="1" customHeight="1" x14ac:dyDescent="0.35">
      <c r="B91" s="299">
        <v>50</v>
      </c>
      <c r="C91" s="304" t="s">
        <v>128</v>
      </c>
      <c r="D91" s="304"/>
      <c r="E91" s="305" t="s">
        <v>71</v>
      </c>
      <c r="F91" s="317" t="s">
        <v>1067</v>
      </c>
      <c r="G91" s="319">
        <f>IF(OR(G40=0,G90=0),0,(G90-G40)/G40)</f>
        <v>0</v>
      </c>
      <c r="H91" s="320">
        <f t="shared" ref="H91:Y91" si="95">IF(OR(H45=0,H90=0),0,(H90-H45)/H45)</f>
        <v>0</v>
      </c>
      <c r="I91" s="320">
        <f t="shared" si="95"/>
        <v>0</v>
      </c>
      <c r="J91" s="320">
        <f t="shared" si="95"/>
        <v>0</v>
      </c>
      <c r="K91" s="320">
        <f t="shared" si="95"/>
        <v>0</v>
      </c>
      <c r="L91" s="320">
        <f t="shared" si="95"/>
        <v>0</v>
      </c>
      <c r="M91" s="320">
        <f t="shared" si="95"/>
        <v>0</v>
      </c>
      <c r="N91" s="320">
        <f t="shared" si="95"/>
        <v>0</v>
      </c>
      <c r="O91" s="320">
        <f t="shared" si="95"/>
        <v>0</v>
      </c>
      <c r="P91" s="320">
        <f t="shared" si="95"/>
        <v>0</v>
      </c>
      <c r="Q91" s="320">
        <f t="shared" si="95"/>
        <v>0</v>
      </c>
      <c r="R91" s="320">
        <f t="shared" si="95"/>
        <v>0</v>
      </c>
      <c r="S91" s="320">
        <f t="shared" si="95"/>
        <v>0</v>
      </c>
      <c r="T91" s="320">
        <f t="shared" si="95"/>
        <v>0</v>
      </c>
      <c r="U91" s="320">
        <f t="shared" si="95"/>
        <v>0</v>
      </c>
      <c r="V91" s="320">
        <f t="shared" si="95"/>
        <v>0</v>
      </c>
      <c r="W91" s="320">
        <f t="shared" si="95"/>
        <v>0</v>
      </c>
      <c r="X91" s="320">
        <f t="shared" si="95"/>
        <v>0</v>
      </c>
      <c r="Y91" s="320">
        <f t="shared" si="95"/>
        <v>0</v>
      </c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  <c r="CF91" s="320"/>
      <c r="CG91" s="320"/>
      <c r="CH91" s="320"/>
      <c r="CI91" s="320"/>
      <c r="CJ91" s="320"/>
      <c r="CK91" s="320"/>
      <c r="CL91" s="320"/>
      <c r="CM91" s="320"/>
      <c r="CN91" s="320"/>
      <c r="CO91" s="320"/>
      <c r="CP91" s="320"/>
      <c r="CQ91" s="320"/>
      <c r="CR91" s="320"/>
      <c r="CS91" s="320"/>
      <c r="CT91" s="320"/>
      <c r="CU91" s="320"/>
      <c r="CV91" s="320"/>
      <c r="CW91" s="320"/>
      <c r="CX91" s="320"/>
      <c r="CY91" s="320"/>
      <c r="CZ91" s="320"/>
      <c r="DA91" s="320"/>
      <c r="DB91" s="320">
        <f>IF(OR(DB45=0,DB90=0),0,(DB90-DB45)/DB45)</f>
        <v>0</v>
      </c>
      <c r="DC91" s="320">
        <f>IF(OR(DC45=0,DC90=0),0,(DC90-DC45)/DC45)</f>
        <v>0</v>
      </c>
    </row>
    <row r="92" spans="2:107" hidden="1" x14ac:dyDescent="0.35"/>
    <row r="93" spans="2:107" ht="15" hidden="1" customHeight="1" x14ac:dyDescent="0.35">
      <c r="B93" s="774" t="s">
        <v>1002</v>
      </c>
      <c r="C93" s="775"/>
      <c r="D93" s="775"/>
      <c r="E93" s="775"/>
      <c r="F93" s="775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298"/>
      <c r="CH93" s="298"/>
      <c r="CI93" s="298"/>
      <c r="CJ93" s="298"/>
      <c r="CK93" s="298"/>
      <c r="CL93" s="298"/>
      <c r="CM93" s="298"/>
      <c r="CN93" s="298"/>
      <c r="CO93" s="298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</row>
    <row r="94" spans="2:107" s="110" customFormat="1" ht="15" hidden="1" customHeight="1" x14ac:dyDescent="0.35">
      <c r="B94" s="299"/>
      <c r="C94" s="300"/>
      <c r="D94" s="300"/>
      <c r="E94" s="300"/>
      <c r="F94" s="301"/>
      <c r="G94" s="302" t="s">
        <v>51</v>
      </c>
      <c r="H94" s="303" t="s">
        <v>802</v>
      </c>
      <c r="I94" s="303" t="s">
        <v>803</v>
      </c>
      <c r="J94" s="303" t="s">
        <v>804</v>
      </c>
      <c r="K94" s="303" t="s">
        <v>805</v>
      </c>
      <c r="L94" s="303" t="s">
        <v>806</v>
      </c>
      <c r="M94" s="303" t="s">
        <v>807</v>
      </c>
      <c r="N94" s="303" t="s">
        <v>808</v>
      </c>
      <c r="O94" s="303" t="s">
        <v>809</v>
      </c>
      <c r="P94" s="303" t="s">
        <v>810</v>
      </c>
      <c r="Q94" s="303" t="s">
        <v>811</v>
      </c>
      <c r="R94" s="303" t="s">
        <v>812</v>
      </c>
      <c r="S94" s="303" t="s">
        <v>813</v>
      </c>
      <c r="T94" s="303" t="s">
        <v>814</v>
      </c>
      <c r="U94" s="303" t="s">
        <v>815</v>
      </c>
      <c r="V94" s="303" t="s">
        <v>816</v>
      </c>
      <c r="W94" s="303" t="s">
        <v>817</v>
      </c>
      <c r="X94" s="303" t="s">
        <v>818</v>
      </c>
      <c r="Y94" s="303" t="s">
        <v>819</v>
      </c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3"/>
      <c r="AU94" s="303"/>
      <c r="AV94" s="303"/>
      <c r="AW94" s="303"/>
      <c r="AX94" s="303"/>
      <c r="AY94" s="303"/>
      <c r="AZ94" s="303"/>
      <c r="BA94" s="303"/>
      <c r="BB94" s="303"/>
      <c r="BC94" s="303"/>
      <c r="BD94" s="303"/>
      <c r="BE94" s="303"/>
      <c r="BF94" s="303"/>
      <c r="BG94" s="303"/>
      <c r="BH94" s="303"/>
      <c r="BI94" s="303"/>
      <c r="BJ94" s="303"/>
      <c r="BK94" s="303"/>
      <c r="BL94" s="303"/>
      <c r="BM94" s="303"/>
      <c r="BN94" s="303"/>
      <c r="BO94" s="303"/>
      <c r="BP94" s="303"/>
      <c r="BQ94" s="303"/>
      <c r="BR94" s="303"/>
      <c r="BS94" s="303"/>
      <c r="BT94" s="303"/>
      <c r="BU94" s="303"/>
      <c r="BV94" s="303"/>
      <c r="BW94" s="303"/>
      <c r="BX94" s="303"/>
      <c r="BY94" s="303"/>
      <c r="BZ94" s="303"/>
      <c r="CA94" s="303"/>
      <c r="CB94" s="303"/>
      <c r="CC94" s="303"/>
      <c r="CD94" s="303"/>
      <c r="CE94" s="303"/>
      <c r="CF94" s="303"/>
      <c r="CG94" s="303"/>
      <c r="CH94" s="303"/>
      <c r="CI94" s="303"/>
      <c r="CJ94" s="303"/>
      <c r="CK94" s="303"/>
      <c r="CL94" s="303"/>
      <c r="CM94" s="303"/>
      <c r="CN94" s="303"/>
      <c r="CO94" s="303"/>
      <c r="CP94" s="303"/>
      <c r="CQ94" s="303"/>
      <c r="CR94" s="303"/>
      <c r="CS94" s="303"/>
      <c r="CT94" s="303"/>
      <c r="CU94" s="303"/>
      <c r="CV94" s="303"/>
      <c r="CW94" s="303"/>
      <c r="CX94" s="303"/>
      <c r="CY94" s="303"/>
      <c r="CZ94" s="303"/>
      <c r="DA94" s="303"/>
      <c r="DB94" s="303" t="s">
        <v>820</v>
      </c>
      <c r="DC94" s="303" t="s">
        <v>821</v>
      </c>
    </row>
    <row r="95" spans="2:107" ht="15" hidden="1" customHeight="1" x14ac:dyDescent="0.35">
      <c r="B95" s="299">
        <v>51</v>
      </c>
      <c r="C95" s="321" t="s">
        <v>70</v>
      </c>
      <c r="D95" s="321"/>
      <c r="E95" s="322" t="s">
        <v>5</v>
      </c>
      <c r="F95" s="317" t="s">
        <v>887</v>
      </c>
      <c r="G95" s="311">
        <f>SUM(H95:DC95)</f>
        <v>0</v>
      </c>
      <c r="H95" s="312">
        <f t="shared" ref="H95:Y95" si="96">H71-H90</f>
        <v>0</v>
      </c>
      <c r="I95" s="312">
        <f t="shared" si="96"/>
        <v>0</v>
      </c>
      <c r="J95" s="312">
        <f t="shared" si="96"/>
        <v>0</v>
      </c>
      <c r="K95" s="312">
        <f t="shared" si="96"/>
        <v>0</v>
      </c>
      <c r="L95" s="312">
        <f t="shared" si="96"/>
        <v>0</v>
      </c>
      <c r="M95" s="312">
        <f t="shared" si="96"/>
        <v>0</v>
      </c>
      <c r="N95" s="312">
        <f t="shared" si="96"/>
        <v>0</v>
      </c>
      <c r="O95" s="312">
        <f t="shared" si="96"/>
        <v>0</v>
      </c>
      <c r="P95" s="312">
        <f t="shared" si="96"/>
        <v>0</v>
      </c>
      <c r="Q95" s="312">
        <f t="shared" si="96"/>
        <v>0</v>
      </c>
      <c r="R95" s="312">
        <f t="shared" si="96"/>
        <v>0</v>
      </c>
      <c r="S95" s="312">
        <f t="shared" si="96"/>
        <v>0</v>
      </c>
      <c r="T95" s="312">
        <f t="shared" si="96"/>
        <v>0</v>
      </c>
      <c r="U95" s="312">
        <f t="shared" si="96"/>
        <v>0</v>
      </c>
      <c r="V95" s="312">
        <f t="shared" si="96"/>
        <v>0</v>
      </c>
      <c r="W95" s="312">
        <f t="shared" si="96"/>
        <v>0</v>
      </c>
      <c r="X95" s="312">
        <f t="shared" si="96"/>
        <v>0</v>
      </c>
      <c r="Y95" s="312">
        <f t="shared" si="96"/>
        <v>0</v>
      </c>
      <c r="Z95" s="312"/>
      <c r="AA95" s="312"/>
      <c r="AB95" s="312"/>
      <c r="AC95" s="312"/>
      <c r="AD95" s="312"/>
      <c r="AE95" s="312"/>
      <c r="AF95" s="312"/>
      <c r="AG95" s="312"/>
      <c r="AH95" s="312"/>
      <c r="AI95" s="312"/>
      <c r="AJ95" s="312"/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2"/>
      <c r="AX95" s="312"/>
      <c r="AY95" s="312"/>
      <c r="AZ95" s="312"/>
      <c r="BA95" s="312"/>
      <c r="BB95" s="312"/>
      <c r="BC95" s="312"/>
      <c r="BD95" s="312"/>
      <c r="BE95" s="312"/>
      <c r="BF95" s="312"/>
      <c r="BG95" s="312"/>
      <c r="BH95" s="312"/>
      <c r="BI95" s="312"/>
      <c r="BJ95" s="312"/>
      <c r="BK95" s="312"/>
      <c r="BL95" s="312"/>
      <c r="BM95" s="312"/>
      <c r="BN95" s="312"/>
      <c r="BO95" s="312"/>
      <c r="BP95" s="312"/>
      <c r="BQ95" s="312"/>
      <c r="BR95" s="312"/>
      <c r="BS95" s="312"/>
      <c r="BT95" s="312"/>
      <c r="BU95" s="312"/>
      <c r="BV95" s="312"/>
      <c r="BW95" s="312"/>
      <c r="BX95" s="312"/>
      <c r="BY95" s="312"/>
      <c r="BZ95" s="312"/>
      <c r="CA95" s="312"/>
      <c r="CB95" s="312"/>
      <c r="CC95" s="312"/>
      <c r="CD95" s="312"/>
      <c r="CE95" s="312"/>
      <c r="CF95" s="312"/>
      <c r="CG95" s="312"/>
      <c r="CH95" s="312"/>
      <c r="CI95" s="312"/>
      <c r="CJ95" s="312"/>
      <c r="CK95" s="312"/>
      <c r="CL95" s="312"/>
      <c r="CM95" s="312"/>
      <c r="CN95" s="312"/>
      <c r="CO95" s="312"/>
      <c r="CP95" s="312"/>
      <c r="CQ95" s="312"/>
      <c r="CR95" s="312"/>
      <c r="CS95" s="312"/>
      <c r="CT95" s="312"/>
      <c r="CU95" s="312"/>
      <c r="CV95" s="312"/>
      <c r="CW95" s="312"/>
      <c r="CX95" s="312"/>
      <c r="CY95" s="312"/>
      <c r="CZ95" s="312"/>
      <c r="DA95" s="312"/>
      <c r="DB95" s="312">
        <f>DB71-DB90</f>
        <v>0</v>
      </c>
      <c r="DC95" s="312">
        <f>DC71-DC90</f>
        <v>0</v>
      </c>
    </row>
    <row r="96" spans="2:107" ht="15" hidden="1" customHeight="1" x14ac:dyDescent="0.35">
      <c r="B96" s="299">
        <v>52</v>
      </c>
      <c r="C96" s="323" t="s">
        <v>124</v>
      </c>
      <c r="D96" s="324">
        <f>D45</f>
        <v>1835.19</v>
      </c>
      <c r="E96" s="316" t="s">
        <v>71</v>
      </c>
      <c r="F96" s="317" t="s">
        <v>888</v>
      </c>
      <c r="G96" s="319">
        <f t="shared" ref="G96:Y96" si="97">IF(G71=0,0,G95/G71)</f>
        <v>0</v>
      </c>
      <c r="H96" s="320">
        <f t="shared" si="97"/>
        <v>0</v>
      </c>
      <c r="I96" s="320">
        <f t="shared" si="97"/>
        <v>0</v>
      </c>
      <c r="J96" s="320">
        <f t="shared" si="97"/>
        <v>0</v>
      </c>
      <c r="K96" s="320">
        <f t="shared" si="97"/>
        <v>0</v>
      </c>
      <c r="L96" s="320">
        <f t="shared" si="97"/>
        <v>0</v>
      </c>
      <c r="M96" s="320">
        <f t="shared" si="97"/>
        <v>0</v>
      </c>
      <c r="N96" s="320">
        <f t="shared" si="97"/>
        <v>0</v>
      </c>
      <c r="O96" s="320">
        <f t="shared" si="97"/>
        <v>0</v>
      </c>
      <c r="P96" s="320">
        <f t="shared" si="97"/>
        <v>0</v>
      </c>
      <c r="Q96" s="320">
        <f t="shared" si="97"/>
        <v>0</v>
      </c>
      <c r="R96" s="320">
        <f t="shared" si="97"/>
        <v>0</v>
      </c>
      <c r="S96" s="320">
        <f t="shared" si="97"/>
        <v>0</v>
      </c>
      <c r="T96" s="320">
        <f t="shared" si="97"/>
        <v>0</v>
      </c>
      <c r="U96" s="320">
        <f t="shared" si="97"/>
        <v>0</v>
      </c>
      <c r="V96" s="320">
        <f t="shared" si="97"/>
        <v>0</v>
      </c>
      <c r="W96" s="320">
        <f t="shared" si="97"/>
        <v>0</v>
      </c>
      <c r="X96" s="320">
        <f t="shared" si="97"/>
        <v>0</v>
      </c>
      <c r="Y96" s="320">
        <f t="shared" si="97"/>
        <v>0</v>
      </c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  <c r="CF96" s="320"/>
      <c r="CG96" s="320"/>
      <c r="CH96" s="320"/>
      <c r="CI96" s="320"/>
      <c r="CJ96" s="320"/>
      <c r="CK96" s="320"/>
      <c r="CL96" s="320"/>
      <c r="CM96" s="320"/>
      <c r="CN96" s="320"/>
      <c r="CO96" s="320"/>
      <c r="CP96" s="320"/>
      <c r="CQ96" s="320"/>
      <c r="CR96" s="320"/>
      <c r="CS96" s="320"/>
      <c r="CT96" s="320"/>
      <c r="CU96" s="320"/>
      <c r="CV96" s="320"/>
      <c r="CW96" s="320"/>
      <c r="CX96" s="320"/>
      <c r="CY96" s="320"/>
      <c r="CZ96" s="320"/>
      <c r="DA96" s="320"/>
      <c r="DB96" s="320">
        <f>IF(DB71=0,0,DB95/DB71)</f>
        <v>0</v>
      </c>
      <c r="DC96" s="320">
        <f>IF(DC71=0,0,DC95/DC71)</f>
        <v>0</v>
      </c>
    </row>
    <row r="97" spans="2:107" ht="15" hidden="1" customHeight="1" x14ac:dyDescent="0.35">
      <c r="B97" s="299">
        <v>53</v>
      </c>
      <c r="C97" s="321" t="s">
        <v>72</v>
      </c>
      <c r="D97" s="321"/>
      <c r="E97" s="322" t="s">
        <v>4</v>
      </c>
      <c r="F97" s="317" t="s">
        <v>889</v>
      </c>
      <c r="G97" s="311">
        <f>SUM(H97:DC97)</f>
        <v>0</v>
      </c>
      <c r="H97" s="312">
        <f t="shared" ref="H97:Y97" si="98">H69-H88</f>
        <v>0</v>
      </c>
      <c r="I97" s="312">
        <f t="shared" si="98"/>
        <v>0</v>
      </c>
      <c r="J97" s="312">
        <f t="shared" si="98"/>
        <v>0</v>
      </c>
      <c r="K97" s="312">
        <f t="shared" si="98"/>
        <v>0</v>
      </c>
      <c r="L97" s="312">
        <f t="shared" si="98"/>
        <v>0</v>
      </c>
      <c r="M97" s="312">
        <f t="shared" si="98"/>
        <v>0</v>
      </c>
      <c r="N97" s="312">
        <f t="shared" si="98"/>
        <v>0</v>
      </c>
      <c r="O97" s="312">
        <f t="shared" si="98"/>
        <v>0</v>
      </c>
      <c r="P97" s="312">
        <f t="shared" si="98"/>
        <v>0</v>
      </c>
      <c r="Q97" s="312">
        <f t="shared" si="98"/>
        <v>0</v>
      </c>
      <c r="R97" s="312">
        <f t="shared" si="98"/>
        <v>0</v>
      </c>
      <c r="S97" s="312">
        <f t="shared" si="98"/>
        <v>0</v>
      </c>
      <c r="T97" s="312">
        <f t="shared" si="98"/>
        <v>0</v>
      </c>
      <c r="U97" s="312">
        <f t="shared" si="98"/>
        <v>0</v>
      </c>
      <c r="V97" s="312">
        <f t="shared" si="98"/>
        <v>0</v>
      </c>
      <c r="W97" s="312">
        <f t="shared" si="98"/>
        <v>0</v>
      </c>
      <c r="X97" s="312">
        <f t="shared" si="98"/>
        <v>0</v>
      </c>
      <c r="Y97" s="312">
        <f t="shared" si="98"/>
        <v>0</v>
      </c>
      <c r="Z97" s="312"/>
      <c r="AA97" s="312"/>
      <c r="AB97" s="312"/>
      <c r="AC97" s="312"/>
      <c r="AD97" s="312"/>
      <c r="AE97" s="312"/>
      <c r="AF97" s="312"/>
      <c r="AG97" s="312"/>
      <c r="AH97" s="312"/>
      <c r="AI97" s="312"/>
      <c r="AJ97" s="312"/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2"/>
      <c r="AX97" s="312"/>
      <c r="AY97" s="312"/>
      <c r="AZ97" s="312"/>
      <c r="BA97" s="312"/>
      <c r="BB97" s="312"/>
      <c r="BC97" s="312"/>
      <c r="BD97" s="312"/>
      <c r="BE97" s="312"/>
      <c r="BF97" s="312"/>
      <c r="BG97" s="312"/>
      <c r="BH97" s="312"/>
      <c r="BI97" s="312"/>
      <c r="BJ97" s="312"/>
      <c r="BK97" s="312"/>
      <c r="BL97" s="312"/>
      <c r="BM97" s="312"/>
      <c r="BN97" s="312"/>
      <c r="BO97" s="312"/>
      <c r="BP97" s="312"/>
      <c r="BQ97" s="312"/>
      <c r="BR97" s="312"/>
      <c r="BS97" s="312"/>
      <c r="BT97" s="312"/>
      <c r="BU97" s="312"/>
      <c r="BV97" s="312"/>
      <c r="BW97" s="312"/>
      <c r="BX97" s="312"/>
      <c r="BY97" s="312"/>
      <c r="BZ97" s="312"/>
      <c r="CA97" s="312"/>
      <c r="CB97" s="312"/>
      <c r="CC97" s="312"/>
      <c r="CD97" s="312"/>
      <c r="CE97" s="312"/>
      <c r="CF97" s="312"/>
      <c r="CG97" s="312"/>
      <c r="CH97" s="312"/>
      <c r="CI97" s="312"/>
      <c r="CJ97" s="312"/>
      <c r="CK97" s="312"/>
      <c r="CL97" s="312"/>
      <c r="CM97" s="312"/>
      <c r="CN97" s="312"/>
      <c r="CO97" s="312"/>
      <c r="CP97" s="312"/>
      <c r="CQ97" s="312"/>
      <c r="CR97" s="312"/>
      <c r="CS97" s="312"/>
      <c r="CT97" s="312"/>
      <c r="CU97" s="312"/>
      <c r="CV97" s="312"/>
      <c r="CW97" s="312"/>
      <c r="CX97" s="312"/>
      <c r="CY97" s="312"/>
      <c r="CZ97" s="312"/>
      <c r="DA97" s="312"/>
      <c r="DB97" s="312">
        <f>DB69-DB88</f>
        <v>0</v>
      </c>
      <c r="DC97" s="312">
        <f>DC69-DC88</f>
        <v>0</v>
      </c>
    </row>
    <row r="98" spans="2:107" ht="15" hidden="1" customHeight="1" x14ac:dyDescent="0.35">
      <c r="B98" s="299">
        <v>54</v>
      </c>
      <c r="C98" s="323" t="s">
        <v>123</v>
      </c>
      <c r="D98" s="324">
        <f>D47</f>
        <v>659.31</v>
      </c>
      <c r="E98" s="316" t="s">
        <v>71</v>
      </c>
      <c r="F98" s="317" t="s">
        <v>890</v>
      </c>
      <c r="G98" s="325">
        <f t="shared" ref="G98:Y98" si="99">IF(G69=0,0,G97/G69)</f>
        <v>0</v>
      </c>
      <c r="H98" s="320">
        <f t="shared" si="99"/>
        <v>0</v>
      </c>
      <c r="I98" s="320">
        <f t="shared" si="99"/>
        <v>0</v>
      </c>
      <c r="J98" s="320">
        <f t="shared" si="99"/>
        <v>0</v>
      </c>
      <c r="K98" s="320">
        <f t="shared" si="99"/>
        <v>0</v>
      </c>
      <c r="L98" s="320">
        <f t="shared" si="99"/>
        <v>0</v>
      </c>
      <c r="M98" s="320">
        <f t="shared" si="99"/>
        <v>0</v>
      </c>
      <c r="N98" s="320">
        <f t="shared" si="99"/>
        <v>0</v>
      </c>
      <c r="O98" s="320">
        <f t="shared" si="99"/>
        <v>0</v>
      </c>
      <c r="P98" s="320">
        <f t="shared" si="99"/>
        <v>0</v>
      </c>
      <c r="Q98" s="320">
        <f t="shared" si="99"/>
        <v>0</v>
      </c>
      <c r="R98" s="320">
        <f t="shared" si="99"/>
        <v>0</v>
      </c>
      <c r="S98" s="320">
        <f t="shared" si="99"/>
        <v>0</v>
      </c>
      <c r="T98" s="320">
        <f t="shared" si="99"/>
        <v>0</v>
      </c>
      <c r="U98" s="320">
        <f t="shared" si="99"/>
        <v>0</v>
      </c>
      <c r="V98" s="320">
        <f t="shared" si="99"/>
        <v>0</v>
      </c>
      <c r="W98" s="320">
        <f t="shared" si="99"/>
        <v>0</v>
      </c>
      <c r="X98" s="320">
        <f t="shared" si="99"/>
        <v>0</v>
      </c>
      <c r="Y98" s="320">
        <f t="shared" si="99"/>
        <v>0</v>
      </c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  <c r="CF98" s="320"/>
      <c r="CG98" s="320"/>
      <c r="CH98" s="320"/>
      <c r="CI98" s="320"/>
      <c r="CJ98" s="320"/>
      <c r="CK98" s="320"/>
      <c r="CL98" s="320"/>
      <c r="CM98" s="320"/>
      <c r="CN98" s="320"/>
      <c r="CO98" s="320"/>
      <c r="CP98" s="320"/>
      <c r="CQ98" s="320"/>
      <c r="CR98" s="320"/>
      <c r="CS98" s="320"/>
      <c r="CT98" s="320"/>
      <c r="CU98" s="320"/>
      <c r="CV98" s="320"/>
      <c r="CW98" s="320"/>
      <c r="CX98" s="320"/>
      <c r="CY98" s="320"/>
      <c r="CZ98" s="320"/>
      <c r="DA98" s="320"/>
      <c r="DB98" s="320">
        <f>IF(DB69=0,0,DB97/DB69)</f>
        <v>0</v>
      </c>
      <c r="DC98" s="320">
        <f>IF(DC69=0,0,DC97/DC69)</f>
        <v>0</v>
      </c>
    </row>
    <row r="99" spans="2:107" ht="15" hidden="1" customHeight="1" x14ac:dyDescent="0.35">
      <c r="B99" s="326"/>
      <c r="C99" s="327" t="s">
        <v>955</v>
      </c>
      <c r="D99" s="327"/>
      <c r="E99" s="328" t="s">
        <v>125</v>
      </c>
      <c r="F99" s="329" t="s">
        <v>954</v>
      </c>
      <c r="G99" s="330">
        <f>SUM(H99:DC99)</f>
        <v>0</v>
      </c>
      <c r="H99" s="331">
        <f t="shared" ref="H99:Y99" si="100">H95*$D$96+H97*$D$98</f>
        <v>0</v>
      </c>
      <c r="I99" s="331">
        <f t="shared" si="100"/>
        <v>0</v>
      </c>
      <c r="J99" s="331">
        <f t="shared" si="100"/>
        <v>0</v>
      </c>
      <c r="K99" s="331">
        <f t="shared" si="100"/>
        <v>0</v>
      </c>
      <c r="L99" s="331">
        <f t="shared" si="100"/>
        <v>0</v>
      </c>
      <c r="M99" s="331">
        <f t="shared" si="100"/>
        <v>0</v>
      </c>
      <c r="N99" s="331">
        <f t="shared" si="100"/>
        <v>0</v>
      </c>
      <c r="O99" s="331">
        <f t="shared" si="100"/>
        <v>0</v>
      </c>
      <c r="P99" s="331">
        <f t="shared" si="100"/>
        <v>0</v>
      </c>
      <c r="Q99" s="331">
        <f t="shared" si="100"/>
        <v>0</v>
      </c>
      <c r="R99" s="331">
        <f t="shared" si="100"/>
        <v>0</v>
      </c>
      <c r="S99" s="331">
        <f t="shared" si="100"/>
        <v>0</v>
      </c>
      <c r="T99" s="331">
        <f t="shared" si="100"/>
        <v>0</v>
      </c>
      <c r="U99" s="331">
        <f t="shared" si="100"/>
        <v>0</v>
      </c>
      <c r="V99" s="331">
        <f t="shared" si="100"/>
        <v>0</v>
      </c>
      <c r="W99" s="331">
        <f t="shared" si="100"/>
        <v>0</v>
      </c>
      <c r="X99" s="331">
        <f t="shared" si="100"/>
        <v>0</v>
      </c>
      <c r="Y99" s="331">
        <f t="shared" si="100"/>
        <v>0</v>
      </c>
      <c r="Z99" s="331"/>
      <c r="AA99" s="331"/>
      <c r="AB99" s="331"/>
      <c r="AC99" s="331"/>
      <c r="AD99" s="331"/>
      <c r="AE99" s="331"/>
      <c r="AF99" s="331"/>
      <c r="AG99" s="331"/>
      <c r="AH99" s="331"/>
      <c r="AI99" s="331"/>
      <c r="AJ99" s="331"/>
      <c r="AK99" s="331"/>
      <c r="AL99" s="331"/>
      <c r="AM99" s="331"/>
      <c r="AN99" s="331"/>
      <c r="AO99" s="331"/>
      <c r="AP99" s="331"/>
      <c r="AQ99" s="331"/>
      <c r="AR99" s="331"/>
      <c r="AS99" s="331"/>
      <c r="AT99" s="331"/>
      <c r="AU99" s="331"/>
      <c r="AV99" s="331"/>
      <c r="AW99" s="331"/>
      <c r="AX99" s="331"/>
      <c r="AY99" s="331"/>
      <c r="AZ99" s="331"/>
      <c r="BA99" s="331"/>
      <c r="BB99" s="331"/>
      <c r="BC99" s="331"/>
      <c r="BD99" s="331"/>
      <c r="BE99" s="331"/>
      <c r="BF99" s="331"/>
      <c r="BG99" s="331"/>
      <c r="BH99" s="331"/>
      <c r="BI99" s="331"/>
      <c r="BJ99" s="331"/>
      <c r="BK99" s="331"/>
      <c r="BL99" s="331"/>
      <c r="BM99" s="331"/>
      <c r="BN99" s="331"/>
      <c r="BO99" s="331"/>
      <c r="BP99" s="331"/>
      <c r="BQ99" s="331"/>
      <c r="BR99" s="331"/>
      <c r="BS99" s="331"/>
      <c r="BT99" s="331"/>
      <c r="BU99" s="331"/>
      <c r="BV99" s="331"/>
      <c r="BW99" s="331"/>
      <c r="BX99" s="331"/>
      <c r="BY99" s="331"/>
      <c r="BZ99" s="331"/>
      <c r="CA99" s="331"/>
      <c r="CB99" s="331"/>
      <c r="CC99" s="331"/>
      <c r="CD99" s="331"/>
      <c r="CE99" s="331"/>
      <c r="CF99" s="331"/>
      <c r="CG99" s="331"/>
      <c r="CH99" s="331"/>
      <c r="CI99" s="331"/>
      <c r="CJ99" s="331"/>
      <c r="CK99" s="331"/>
      <c r="CL99" s="331"/>
      <c r="CM99" s="331"/>
      <c r="CN99" s="331"/>
      <c r="CO99" s="331"/>
      <c r="CP99" s="331"/>
      <c r="CQ99" s="331"/>
      <c r="CR99" s="331"/>
      <c r="CS99" s="331"/>
      <c r="CT99" s="331"/>
      <c r="CU99" s="331"/>
      <c r="CV99" s="331"/>
      <c r="CW99" s="331"/>
      <c r="CX99" s="331"/>
      <c r="CY99" s="331"/>
      <c r="CZ99" s="331"/>
      <c r="DA99" s="331"/>
      <c r="DB99" s="331">
        <f>DB95*$D$96+DB97*$D$98</f>
        <v>0</v>
      </c>
      <c r="DC99" s="331">
        <f>DC95*$D$96+DC97*$D$98</f>
        <v>0</v>
      </c>
    </row>
    <row r="100" spans="2:107" ht="15" hidden="1" customHeight="1" x14ac:dyDescent="0.35">
      <c r="H100" s="332"/>
      <c r="I100" s="332"/>
    </row>
    <row r="101" spans="2:107" ht="15" hidden="1" customHeight="1" x14ac:dyDescent="0.45">
      <c r="E101" s="247" t="s">
        <v>1249</v>
      </c>
      <c r="F101" s="248"/>
      <c r="G101" s="249">
        <f>RCB!$G$35</f>
        <v>0</v>
      </c>
      <c r="H101" s="332"/>
      <c r="I101" s="247" t="s">
        <v>1250</v>
      </c>
      <c r="J101" s="248"/>
      <c r="K101" s="249">
        <f>RCB!$J$35</f>
        <v>0</v>
      </c>
    </row>
    <row r="102" spans="2:107" ht="15" hidden="1" customHeight="1" x14ac:dyDescent="0.45">
      <c r="E102" s="247" t="s">
        <v>1231</v>
      </c>
      <c r="F102" s="248"/>
      <c r="G102" s="249">
        <f>RCB!$H$29</f>
        <v>0</v>
      </c>
      <c r="H102" s="332"/>
      <c r="I102" s="247" t="s">
        <v>1230</v>
      </c>
      <c r="J102" s="248"/>
      <c r="K102" s="249">
        <f>RCB!$K$29</f>
        <v>0</v>
      </c>
    </row>
    <row r="103" spans="2:107" ht="15" hidden="1" customHeight="1" x14ac:dyDescent="0.35">
      <c r="H103" s="332"/>
      <c r="I103" s="332"/>
    </row>
  </sheetData>
  <mergeCells count="20">
    <mergeCell ref="B86:B87"/>
    <mergeCell ref="B93:F93"/>
    <mergeCell ref="B78:B79"/>
    <mergeCell ref="B80:B82"/>
    <mergeCell ref="B59:B60"/>
    <mergeCell ref="B61:B63"/>
    <mergeCell ref="B74:F74"/>
    <mergeCell ref="B83:B85"/>
    <mergeCell ref="B67:B68"/>
    <mergeCell ref="B34:B38"/>
    <mergeCell ref="B42:F42"/>
    <mergeCell ref="B55:F55"/>
    <mergeCell ref="B64:B66"/>
    <mergeCell ref="B2:F2"/>
    <mergeCell ref="B11:B13"/>
    <mergeCell ref="B14:B18"/>
    <mergeCell ref="B22:F22"/>
    <mergeCell ref="B31:B33"/>
    <mergeCell ref="B9:B10"/>
    <mergeCell ref="B29:B30"/>
  </mergeCells>
  <conditionalFormatting sqref="G5:G20 G25:G40 G57:G72 G76:G91 G95:G99">
    <cfRule type="expression" dxfId="25" priority="14">
      <formula>G5="ERRO"</formula>
    </cfRule>
  </conditionalFormatting>
  <conditionalFormatting sqref="G44:G50">
    <cfRule type="expression" dxfId="24" priority="1">
      <formula>G44="ERRO"</formula>
    </cfRule>
  </conditionalFormatting>
  <conditionalFormatting sqref="G52:G53">
    <cfRule type="expression" dxfId="23" priority="4">
      <formula>AND(G52&lt;=#REF!,G52&gt;0)</formula>
    </cfRule>
    <cfRule type="expression" dxfId="22" priority="6">
      <formula>OR(G52&gt;#REF!,G52&lt;0)</formula>
    </cfRule>
  </conditionalFormatting>
  <conditionalFormatting sqref="G101:G102">
    <cfRule type="expression" dxfId="21" priority="2">
      <formula>AND(G101&lt;=#REF!,G101&gt;0)</formula>
    </cfRule>
    <cfRule type="expression" dxfId="20" priority="3">
      <formula>OR(G101&gt;#REF!,G101&lt;0)</formula>
    </cfRule>
  </conditionalFormatting>
  <conditionalFormatting sqref="H9:DC9 H18:DC18 H29:DC29 H38:DC38 H68:DC68 H87:DC87">
    <cfRule type="expression" dxfId="19" priority="13">
      <formula>OR(H9&gt;1,H9&lt;0)</formula>
    </cfRule>
  </conditionalFormatting>
  <conditionalFormatting sqref="H11:DC12 H64:DC65 H83:DC84">
    <cfRule type="expression" dxfId="18" priority="11">
      <formula>OR(H11&gt;365,H11&lt;0)</formula>
    </cfRule>
  </conditionalFormatting>
  <conditionalFormatting sqref="H13:DC13 H66:DC66 H85:DC85">
    <cfRule type="expression" dxfId="17" priority="10">
      <formula>OR(H13&gt;8760,H13&lt;0)</formula>
    </cfRule>
  </conditionalFormatting>
  <conditionalFormatting sqref="H14:DC15">
    <cfRule type="expression" dxfId="16" priority="8">
      <formula>OR(H14&gt;22,H14&lt;0)</formula>
    </cfRule>
  </conditionalFormatting>
  <conditionalFormatting sqref="H16:DC16">
    <cfRule type="expression" dxfId="15" priority="7">
      <formula>OR(H16&gt;12,H16&lt;0)</formula>
    </cfRule>
  </conditionalFormatting>
  <dataValidations count="1">
    <dataValidation type="decimal" allowBlank="1" showInputMessage="1" showErrorMessage="1" sqref="D45 D47" xr:uid="{00000000-0002-0000-1B00-000000000000}">
      <formula1>0</formula1>
      <formula2>10000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0:F10 A46:F46 A45:C45 E45:F45 A51:F95 A47:C47 E47:F47 A97:F97 A96:C96 E96:F96 A98:C98 E98:F98 H31:H32 A48:F48 DD25:IV48 DB51:IV65536 DB1:DC1 I14:Y16 H27:Y28 I11:Y12 H13:Y13 A99:Y65536 H37:Y48 H51:Y98 H10:Y10 A1:Y3 DD1:IV3 C8:Y8 A5:A9 C9:F9 A12:F13 A11 C11:F11 A15:F18 A14 C14:F14 A30:F30 A19:A20 C19:F20 A21:F23 H17:Y23 DD5:IV23 A25 C25:F25 A26 C26:F26 A27 C27:F27 A28 C28:F28 A29 C29:F29 A32:F33 A31 C31:F31 A35:F38 A34 C34:D34 A41:F44 A39 C39:F39 A40 C40:F40 F34 C5:G5 I5:Y5 C6:G6 I6:Y6 C7:G7 I7:Y7 I9:Y9 I25:Y25 H30:Y30 I29:Y29 I26:Y26 H24:DC24 I31:I32 J31:DC32 H34:DC36" unlockedFormula="1"/>
    <ignoredError sqref="G51:G98 H33:I33 G25:G43 G45 G47 G9:G23 Z33:AE33 J33:Y33 AF33:DC33" formula="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8EB8B8-D68A-4186-910F-45411F053600}">
          <x14:formula1>
            <xm:f>'AUX1'!$A$2:$A$21</xm:f>
          </x14:formula1>
          <xm:sqref>H4:AA4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6"/>
  <dimension ref="A1:Y57"/>
  <sheetViews>
    <sheetView zoomScale="80" zoomScaleNormal="80" workbookViewId="0">
      <selection activeCell="J13" sqref="J13"/>
    </sheetView>
  </sheetViews>
  <sheetFormatPr defaultColWidth="0" defaultRowHeight="14.5" zeroHeight="1" x14ac:dyDescent="0.35"/>
  <cols>
    <col min="1" max="1" width="2.81640625" style="53" customWidth="1"/>
    <col min="2" max="2" width="3.453125" style="53" bestFit="1" customWidth="1"/>
    <col min="3" max="3" width="52.81640625" style="53" bestFit="1" customWidth="1"/>
    <col min="4" max="11" width="6.54296875" style="53" bestFit="1" customWidth="1"/>
    <col min="12" max="13" width="7.7265625" style="53" bestFit="1" customWidth="1"/>
    <col min="14" max="14" width="9.54296875" style="53" bestFit="1" customWidth="1"/>
    <col min="15" max="16" width="7.7265625" style="53" bestFit="1" customWidth="1"/>
    <col min="17" max="17" width="9.26953125" style="53" customWidth="1"/>
    <col min="18" max="18" width="33.54296875" style="53" customWidth="1"/>
    <col min="19" max="19" width="8.81640625" style="53" customWidth="1"/>
    <col min="20" max="20" width="4.453125" style="53" customWidth="1"/>
    <col min="21" max="21" width="8.81640625" style="53" customWidth="1"/>
    <col min="22" max="23" width="9.1796875" style="53" customWidth="1"/>
    <col min="24" max="24" width="6.26953125" style="53" customWidth="1"/>
    <col min="25" max="16384" width="9.1796875" style="53" hidden="1"/>
  </cols>
  <sheetData>
    <row r="1" spans="2:22" x14ac:dyDescent="0.35">
      <c r="B1" s="53" t="s">
        <v>1431</v>
      </c>
    </row>
    <row r="2" spans="2:22" ht="12" customHeight="1" x14ac:dyDescent="0.35">
      <c r="S2" s="509"/>
      <c r="T2" s="509"/>
      <c r="U2" s="509"/>
      <c r="V2" s="509"/>
    </row>
    <row r="3" spans="2:22" ht="7.5" customHeight="1" x14ac:dyDescent="0.35">
      <c r="B3" s="947"/>
      <c r="C3" s="947"/>
      <c r="S3" s="509"/>
      <c r="T3" s="509"/>
      <c r="U3" s="509"/>
      <c r="V3" s="509"/>
    </row>
    <row r="4" spans="2:22" ht="10.5" customHeight="1" x14ac:dyDescent="0.35">
      <c r="B4" s="947"/>
      <c r="C4" s="947"/>
      <c r="S4" s="509"/>
      <c r="T4" s="509"/>
      <c r="U4" s="509"/>
      <c r="V4" s="509"/>
    </row>
    <row r="5" spans="2:22" x14ac:dyDescent="0.35"/>
    <row r="6" spans="2:22" x14ac:dyDescent="0.35"/>
    <row r="7" spans="2:22" x14ac:dyDescent="0.35"/>
    <row r="8" spans="2:22" x14ac:dyDescent="0.35"/>
    <row r="9" spans="2:22" x14ac:dyDescent="0.35"/>
    <row r="10" spans="2:22" x14ac:dyDescent="0.35"/>
    <row r="11" spans="2:22" x14ac:dyDescent="0.35"/>
    <row r="12" spans="2:22" x14ac:dyDescent="0.35"/>
    <row r="13" spans="2:22" x14ac:dyDescent="0.35"/>
    <row r="14" spans="2:22" x14ac:dyDescent="0.35"/>
    <row r="15" spans="2:22" x14ac:dyDescent="0.35"/>
    <row r="16" spans="2:22" x14ac:dyDescent="0.35"/>
    <row r="17" spans="2:23" x14ac:dyDescent="0.35"/>
    <row r="18" spans="2:23" x14ac:dyDescent="0.35"/>
    <row r="19" spans="2:23" x14ac:dyDescent="0.35"/>
    <row r="20" spans="2:23" x14ac:dyDescent="0.35"/>
    <row r="21" spans="2:23" x14ac:dyDescent="0.35"/>
    <row r="22" spans="2:23" x14ac:dyDescent="0.35"/>
    <row r="23" spans="2:23" ht="15" hidden="1" customHeight="1" x14ac:dyDescent="0.35">
      <c r="B23" s="947" t="s">
        <v>1489</v>
      </c>
      <c r="C23" s="947"/>
      <c r="D23" s="947"/>
      <c r="E23" s="947"/>
    </row>
    <row r="24" spans="2:23" ht="15" hidden="1" customHeight="1" x14ac:dyDescent="0.35">
      <c r="B24" s="947"/>
      <c r="C24" s="947"/>
      <c r="D24" s="947"/>
      <c r="E24" s="947"/>
      <c r="S24" s="509"/>
      <c r="T24" s="509"/>
      <c r="U24" s="509"/>
      <c r="V24" s="509"/>
    </row>
    <row r="25" spans="2:23" ht="15" hidden="1" customHeight="1" x14ac:dyDescent="0.35">
      <c r="B25" s="954" t="s">
        <v>850</v>
      </c>
      <c r="C25" s="664"/>
      <c r="D25" s="948"/>
      <c r="E25" s="949"/>
      <c r="F25" s="949"/>
      <c r="G25" s="949"/>
      <c r="H25" s="949"/>
      <c r="I25" s="949"/>
      <c r="J25" s="949"/>
      <c r="K25" s="949"/>
      <c r="L25" s="949"/>
      <c r="M25" s="949"/>
      <c r="N25" s="949"/>
      <c r="O25" s="950"/>
      <c r="R25" s="942" t="s">
        <v>1456</v>
      </c>
      <c r="S25" s="509"/>
      <c r="T25" s="509"/>
      <c r="U25" s="509"/>
      <c r="V25" s="509"/>
    </row>
    <row r="26" spans="2:23" hidden="1" x14ac:dyDescent="0.35">
      <c r="B26" s="955"/>
      <c r="C26" s="956"/>
      <c r="D26" s="503" t="s">
        <v>838</v>
      </c>
      <c r="E26" s="503" t="s">
        <v>839</v>
      </c>
      <c r="F26" s="503" t="s">
        <v>840</v>
      </c>
      <c r="G26" s="503" t="s">
        <v>841</v>
      </c>
      <c r="H26" s="503" t="s">
        <v>842</v>
      </c>
      <c r="I26" s="503" t="s">
        <v>843</v>
      </c>
      <c r="J26" s="503" t="s">
        <v>844</v>
      </c>
      <c r="K26" s="503" t="s">
        <v>845</v>
      </c>
      <c r="L26" s="503" t="s">
        <v>846</v>
      </c>
      <c r="M26" s="503" t="s">
        <v>847</v>
      </c>
      <c r="N26" s="503" t="s">
        <v>848</v>
      </c>
      <c r="O26" s="503" t="s">
        <v>849</v>
      </c>
      <c r="R26" s="943"/>
      <c r="S26" s="509"/>
      <c r="T26" s="509"/>
      <c r="U26" s="509"/>
      <c r="V26" s="509"/>
    </row>
    <row r="27" spans="2:23" ht="15" hidden="1" customHeight="1" x14ac:dyDescent="0.35">
      <c r="B27" s="260">
        <v>1</v>
      </c>
      <c r="C27" s="414" t="s">
        <v>1396</v>
      </c>
      <c r="D27" s="510"/>
      <c r="E27" s="951"/>
      <c r="F27" s="952"/>
      <c r="G27" s="952"/>
      <c r="H27" s="952"/>
      <c r="I27" s="952"/>
      <c r="J27" s="952"/>
      <c r="K27" s="952"/>
      <c r="L27" s="952"/>
      <c r="M27" s="952"/>
      <c r="N27" s="952"/>
      <c r="O27" s="953"/>
      <c r="R27" s="943"/>
      <c r="S27" s="509"/>
      <c r="T27" s="509"/>
      <c r="U27" s="509"/>
      <c r="V27" s="509"/>
      <c r="W27" s="511"/>
    </row>
    <row r="28" spans="2:23" hidden="1" x14ac:dyDescent="0.35">
      <c r="B28" s="260">
        <v>2</v>
      </c>
      <c r="C28" s="414" t="s">
        <v>1486</v>
      </c>
      <c r="D28" s="512"/>
      <c r="E28" s="976"/>
      <c r="F28" s="977"/>
      <c r="G28" s="977"/>
      <c r="H28" s="977"/>
      <c r="I28" s="977"/>
      <c r="J28" s="977"/>
      <c r="K28" s="977"/>
      <c r="L28" s="977"/>
      <c r="M28" s="977"/>
      <c r="N28" s="977"/>
      <c r="O28" s="978"/>
      <c r="R28" s="944"/>
      <c r="S28" s="509"/>
      <c r="T28" s="509"/>
      <c r="U28" s="509"/>
      <c r="V28" s="509"/>
      <c r="W28" s="511"/>
    </row>
    <row r="29" spans="2:23" ht="15" hidden="1" customHeight="1" x14ac:dyDescent="0.35">
      <c r="B29" s="260">
        <v>3</v>
      </c>
      <c r="C29" s="414" t="s">
        <v>1487</v>
      </c>
      <c r="D29" s="960"/>
      <c r="E29" s="961"/>
      <c r="F29" s="961"/>
      <c r="G29" s="962"/>
      <c r="H29" s="951"/>
      <c r="I29" s="952"/>
      <c r="J29" s="952"/>
      <c r="K29" s="952"/>
      <c r="L29" s="952"/>
      <c r="M29" s="952"/>
      <c r="N29" s="952"/>
      <c r="O29" s="953"/>
      <c r="R29" s="970" t="s">
        <v>3008</v>
      </c>
      <c r="S29" s="509"/>
      <c r="T29" s="509"/>
      <c r="U29" s="509"/>
      <c r="V29" s="509"/>
      <c r="W29" s="511"/>
    </row>
    <row r="30" spans="2:23" hidden="1" x14ac:dyDescent="0.35">
      <c r="B30" s="260">
        <v>4</v>
      </c>
      <c r="C30" s="414" t="s">
        <v>1403</v>
      </c>
      <c r="D30" s="957"/>
      <c r="E30" s="958"/>
      <c r="F30" s="958"/>
      <c r="G30" s="958"/>
      <c r="H30" s="958"/>
      <c r="I30" s="958"/>
      <c r="J30" s="958"/>
      <c r="K30" s="959"/>
      <c r="L30" s="513"/>
      <c r="M30" s="513"/>
      <c r="N30" s="513"/>
      <c r="O30" s="514"/>
      <c r="R30" s="971"/>
      <c r="S30" s="509"/>
      <c r="T30" s="509"/>
      <c r="U30" s="509"/>
      <c r="V30" s="509"/>
      <c r="W30" s="511"/>
    </row>
    <row r="31" spans="2:23" ht="15" hidden="1" customHeight="1" x14ac:dyDescent="0.35">
      <c r="B31" s="260">
        <v>5</v>
      </c>
      <c r="C31" s="414" t="s">
        <v>1405</v>
      </c>
      <c r="D31" s="963"/>
      <c r="E31" s="964"/>
      <c r="F31" s="964"/>
      <c r="G31" s="964"/>
      <c r="H31" s="964"/>
      <c r="I31" s="964"/>
      <c r="J31" s="964"/>
      <c r="K31" s="964"/>
      <c r="L31" s="966"/>
      <c r="M31" s="513"/>
      <c r="N31" s="513"/>
      <c r="O31" s="514"/>
      <c r="R31" s="971"/>
      <c r="S31" s="509"/>
      <c r="T31" s="509"/>
      <c r="U31" s="509"/>
      <c r="V31" s="509"/>
      <c r="W31" s="511"/>
    </row>
    <row r="32" spans="2:23" hidden="1" x14ac:dyDescent="0.35">
      <c r="B32" s="260">
        <v>6</v>
      </c>
      <c r="C32" s="414" t="s">
        <v>1447</v>
      </c>
      <c r="D32" s="963"/>
      <c r="E32" s="964"/>
      <c r="F32" s="964"/>
      <c r="G32" s="964"/>
      <c r="H32" s="964"/>
      <c r="I32" s="964"/>
      <c r="J32" s="964"/>
      <c r="K32" s="964"/>
      <c r="L32" s="966"/>
      <c r="M32" s="515"/>
      <c r="N32" s="515"/>
      <c r="O32" s="516"/>
      <c r="R32" s="543"/>
      <c r="S32" s="509"/>
      <c r="T32" s="509"/>
      <c r="U32" s="509"/>
      <c r="V32" s="509"/>
      <c r="W32" s="511"/>
    </row>
    <row r="33" spans="2:23" hidden="1" x14ac:dyDescent="0.35">
      <c r="B33" s="260">
        <v>7</v>
      </c>
      <c r="C33" s="414" t="s">
        <v>1404</v>
      </c>
      <c r="D33" s="963"/>
      <c r="E33" s="964"/>
      <c r="F33" s="964"/>
      <c r="G33" s="964"/>
      <c r="H33" s="964"/>
      <c r="I33" s="964"/>
      <c r="J33" s="964"/>
      <c r="K33" s="964"/>
      <c r="L33" s="966"/>
      <c r="M33" s="975"/>
      <c r="N33" s="952"/>
      <c r="O33" s="953"/>
      <c r="R33" s="543"/>
    </row>
    <row r="34" spans="2:23" hidden="1" x14ac:dyDescent="0.35">
      <c r="B34" s="260">
        <v>8</v>
      </c>
      <c r="C34" s="414" t="s">
        <v>1500</v>
      </c>
      <c r="D34" s="963"/>
      <c r="E34" s="964"/>
      <c r="F34" s="964"/>
      <c r="G34" s="964"/>
      <c r="H34" s="964"/>
      <c r="I34" s="964"/>
      <c r="J34" s="964"/>
      <c r="K34" s="964"/>
      <c r="L34" s="964"/>
      <c r="M34" s="965"/>
      <c r="N34" s="951"/>
      <c r="O34" s="953"/>
      <c r="R34" s="543"/>
    </row>
    <row r="35" spans="2:23" hidden="1" x14ac:dyDescent="0.35">
      <c r="C35" s="517" t="s">
        <v>1483</v>
      </c>
      <c r="R35" s="518"/>
    </row>
    <row r="36" spans="2:23" hidden="1" x14ac:dyDescent="0.35">
      <c r="R36" s="518"/>
    </row>
    <row r="37" spans="2:23" hidden="1" x14ac:dyDescent="0.35">
      <c r="R37" s="518"/>
    </row>
    <row r="41" spans="2:23" hidden="1" x14ac:dyDescent="0.35">
      <c r="B41" s="947" t="s">
        <v>1445</v>
      </c>
      <c r="C41" s="947"/>
      <c r="D41" s="947"/>
      <c r="E41" s="947"/>
    </row>
    <row r="42" spans="2:23" hidden="1" x14ac:dyDescent="0.35">
      <c r="B42" s="947"/>
      <c r="C42" s="947"/>
      <c r="D42" s="947"/>
      <c r="E42" s="947"/>
    </row>
    <row r="43" spans="2:23" ht="15" hidden="1" customHeight="1" x14ac:dyDescent="0.35">
      <c r="B43" s="972" t="s">
        <v>850</v>
      </c>
      <c r="C43" s="973"/>
      <c r="D43" s="663"/>
      <c r="E43" s="663"/>
      <c r="F43" s="663"/>
      <c r="G43" s="663"/>
      <c r="H43" s="663"/>
      <c r="I43" s="663"/>
      <c r="J43" s="663"/>
      <c r="K43" s="663"/>
      <c r="L43" s="663"/>
      <c r="M43" s="663"/>
      <c r="N43" s="663"/>
      <c r="O43" s="663"/>
      <c r="P43" s="663"/>
      <c r="Q43" s="487"/>
      <c r="R43" s="967" t="s">
        <v>1456</v>
      </c>
      <c r="S43" s="541"/>
      <c r="T43" s="487"/>
      <c r="U43" s="487"/>
      <c r="V43" s="487"/>
      <c r="W43" s="487"/>
    </row>
    <row r="44" spans="2:23" ht="15" hidden="1" customHeight="1" x14ac:dyDescent="0.35">
      <c r="B44" s="974"/>
      <c r="C44" s="663"/>
      <c r="D44" s="412" t="s">
        <v>838</v>
      </c>
      <c r="E44" s="412" t="s">
        <v>839</v>
      </c>
      <c r="F44" s="412" t="s">
        <v>840</v>
      </c>
      <c r="G44" s="412" t="s">
        <v>841</v>
      </c>
      <c r="H44" s="412" t="s">
        <v>842</v>
      </c>
      <c r="I44" s="412" t="s">
        <v>843</v>
      </c>
      <c r="J44" s="412" t="s">
        <v>844</v>
      </c>
      <c r="K44" s="412" t="s">
        <v>845</v>
      </c>
      <c r="L44" s="412" t="s">
        <v>846</v>
      </c>
      <c r="M44" s="412" t="s">
        <v>847</v>
      </c>
      <c r="N44" s="412" t="s">
        <v>1498</v>
      </c>
      <c r="O44" s="412" t="s">
        <v>1497</v>
      </c>
      <c r="P44" s="412" t="s">
        <v>1429</v>
      </c>
      <c r="Q44" s="487"/>
      <c r="R44" s="968"/>
      <c r="S44" s="541"/>
      <c r="T44" s="487"/>
      <c r="U44" s="487"/>
      <c r="V44" s="487"/>
      <c r="W44" s="487"/>
    </row>
    <row r="45" spans="2:23" hidden="1" x14ac:dyDescent="0.35">
      <c r="B45" s="485">
        <v>1</v>
      </c>
      <c r="C45" s="486" t="s">
        <v>1396</v>
      </c>
      <c r="D45" s="519"/>
      <c r="E45" s="937"/>
      <c r="F45" s="937"/>
      <c r="G45" s="937"/>
      <c r="H45" s="937"/>
      <c r="I45" s="937"/>
      <c r="J45" s="937"/>
      <c r="K45" s="937"/>
      <c r="L45" s="937"/>
      <c r="M45" s="937"/>
      <c r="N45" s="937"/>
      <c r="O45" s="937"/>
      <c r="P45" s="937"/>
      <c r="Q45" s="520"/>
      <c r="R45" s="968"/>
      <c r="S45" s="542"/>
      <c r="T45" s="520"/>
      <c r="U45" s="520"/>
      <c r="V45" s="520"/>
      <c r="W45" s="520"/>
    </row>
    <row r="46" spans="2:23" hidden="1" x14ac:dyDescent="0.35">
      <c r="B46" s="485">
        <v>2</v>
      </c>
      <c r="C46" s="414" t="s">
        <v>1486</v>
      </c>
      <c r="D46" s="519"/>
      <c r="E46" s="937"/>
      <c r="F46" s="937"/>
      <c r="G46" s="937"/>
      <c r="H46" s="937"/>
      <c r="I46" s="937"/>
      <c r="J46" s="937"/>
      <c r="K46" s="937"/>
      <c r="L46" s="937"/>
      <c r="M46" s="937"/>
      <c r="N46" s="937"/>
      <c r="O46" s="937"/>
      <c r="P46" s="937"/>
      <c r="Q46" s="520"/>
      <c r="R46" s="968"/>
      <c r="S46" s="542"/>
      <c r="T46" s="520"/>
      <c r="U46" s="520"/>
      <c r="V46" s="520"/>
      <c r="W46" s="520"/>
    </row>
    <row r="47" spans="2:23" hidden="1" x14ac:dyDescent="0.35">
      <c r="B47" s="485">
        <v>3</v>
      </c>
      <c r="C47" s="486" t="s">
        <v>3010</v>
      </c>
      <c r="D47" s="519"/>
      <c r="E47" s="937"/>
      <c r="F47" s="937"/>
      <c r="G47" s="937"/>
      <c r="H47" s="937"/>
      <c r="I47" s="937"/>
      <c r="J47" s="937"/>
      <c r="K47" s="937"/>
      <c r="L47" s="937"/>
      <c r="M47" s="937"/>
      <c r="N47" s="937"/>
      <c r="O47" s="937"/>
      <c r="P47" s="937"/>
      <c r="Q47" s="520"/>
      <c r="R47" s="969"/>
      <c r="S47" s="542"/>
      <c r="T47" s="520"/>
      <c r="U47" s="520"/>
      <c r="V47" s="520"/>
      <c r="W47" s="520"/>
    </row>
    <row r="48" spans="2:23" ht="15" hidden="1" customHeight="1" x14ac:dyDescent="0.35">
      <c r="B48" s="485">
        <v>4</v>
      </c>
      <c r="C48" s="486" t="s">
        <v>1487</v>
      </c>
      <c r="D48" s="934"/>
      <c r="E48" s="934"/>
      <c r="F48" s="934"/>
      <c r="G48" s="934"/>
      <c r="H48" s="937"/>
      <c r="I48" s="937"/>
      <c r="J48" s="937"/>
      <c r="K48" s="937"/>
      <c r="L48" s="937"/>
      <c r="M48" s="937"/>
      <c r="N48" s="937"/>
      <c r="O48" s="937"/>
      <c r="P48" s="937"/>
      <c r="Q48" s="520"/>
      <c r="R48" s="945" t="s">
        <v>3009</v>
      </c>
      <c r="S48" s="520"/>
      <c r="T48" s="520"/>
      <c r="U48" s="520"/>
      <c r="V48" s="520"/>
      <c r="W48" s="520"/>
    </row>
    <row r="49" spans="2:25" ht="15" hidden="1" customHeight="1" x14ac:dyDescent="0.35">
      <c r="B49" s="485">
        <v>5</v>
      </c>
      <c r="C49" s="486" t="s">
        <v>1403</v>
      </c>
      <c r="D49" s="935"/>
      <c r="E49" s="936"/>
      <c r="F49" s="936"/>
      <c r="G49" s="936"/>
      <c r="H49" s="936"/>
      <c r="I49" s="936"/>
      <c r="J49" s="936"/>
      <c r="K49" s="936"/>
      <c r="L49" s="939"/>
      <c r="M49" s="940"/>
      <c r="N49" s="940"/>
      <c r="O49" s="940"/>
      <c r="P49" s="941"/>
      <c r="Q49" s="520"/>
      <c r="R49" s="946"/>
      <c r="S49" s="520"/>
      <c r="T49" s="520"/>
      <c r="U49" s="520"/>
      <c r="V49" s="520"/>
      <c r="W49" s="520"/>
    </row>
    <row r="50" spans="2:25" hidden="1" x14ac:dyDescent="0.35">
      <c r="B50" s="485">
        <v>6</v>
      </c>
      <c r="C50" s="486" t="s">
        <v>1405</v>
      </c>
      <c r="D50" s="935"/>
      <c r="E50" s="936"/>
      <c r="F50" s="936"/>
      <c r="G50" s="936"/>
      <c r="H50" s="936"/>
      <c r="I50" s="936"/>
      <c r="J50" s="936"/>
      <c r="K50" s="936"/>
      <c r="L50" s="938"/>
      <c r="M50" s="939"/>
      <c r="N50" s="940"/>
      <c r="O50" s="940"/>
      <c r="P50" s="941"/>
      <c r="Q50" s="520"/>
      <c r="R50" s="946"/>
      <c r="S50" s="520"/>
      <c r="T50" s="520"/>
      <c r="U50" s="520"/>
      <c r="V50" s="520"/>
      <c r="W50" s="520"/>
    </row>
    <row r="51" spans="2:25" hidden="1" x14ac:dyDescent="0.35">
      <c r="B51" s="485">
        <v>7</v>
      </c>
      <c r="C51" s="486" t="s">
        <v>1406</v>
      </c>
      <c r="D51" s="935"/>
      <c r="E51" s="936"/>
      <c r="F51" s="936"/>
      <c r="G51" s="936"/>
      <c r="H51" s="936"/>
      <c r="I51" s="936"/>
      <c r="J51" s="936"/>
      <c r="K51" s="936"/>
      <c r="L51" s="938"/>
      <c r="M51" s="939"/>
      <c r="N51" s="940"/>
      <c r="O51" s="940"/>
      <c r="P51" s="941"/>
      <c r="Q51" s="520"/>
      <c r="R51" s="946"/>
      <c r="S51" s="520"/>
      <c r="T51" s="520"/>
      <c r="U51" s="520"/>
      <c r="V51" s="520"/>
      <c r="W51" s="520"/>
    </row>
    <row r="52" spans="2:25" hidden="1" x14ac:dyDescent="0.35">
      <c r="B52" s="485">
        <v>8</v>
      </c>
      <c r="C52" s="414" t="s">
        <v>1485</v>
      </c>
      <c r="D52" s="935"/>
      <c r="E52" s="936"/>
      <c r="F52" s="936"/>
      <c r="G52" s="936"/>
      <c r="H52" s="936"/>
      <c r="I52" s="936"/>
      <c r="J52" s="936"/>
      <c r="K52" s="936"/>
      <c r="L52" s="938"/>
      <c r="M52" s="939"/>
      <c r="N52" s="940"/>
      <c r="O52" s="940"/>
      <c r="P52" s="941"/>
      <c r="Q52" s="520"/>
      <c r="R52" s="946"/>
      <c r="S52" s="520"/>
      <c r="T52" s="520"/>
      <c r="U52" s="641"/>
      <c r="V52" s="641"/>
      <c r="W52" s="641"/>
      <c r="X52" s="641"/>
      <c r="Y52" s="641"/>
    </row>
    <row r="53" spans="2:25" hidden="1" x14ac:dyDescent="0.35">
      <c r="B53" s="485">
        <v>9</v>
      </c>
      <c r="C53" s="486" t="s">
        <v>1484</v>
      </c>
      <c r="D53" s="935"/>
      <c r="E53" s="936"/>
      <c r="F53" s="936"/>
      <c r="G53" s="936"/>
      <c r="H53" s="936"/>
      <c r="I53" s="936"/>
      <c r="J53" s="936"/>
      <c r="K53" s="936"/>
      <c r="L53" s="936"/>
      <c r="M53" s="938"/>
      <c r="N53" s="939"/>
      <c r="O53" s="940"/>
      <c r="P53" s="941"/>
      <c r="Q53" s="520"/>
      <c r="R53" s="946"/>
      <c r="S53" s="520"/>
      <c r="T53" s="520"/>
      <c r="U53" s="641"/>
      <c r="V53" s="641"/>
      <c r="W53" s="641"/>
      <c r="X53" s="641"/>
      <c r="Y53" s="641"/>
    </row>
    <row r="54" spans="2:25" hidden="1" x14ac:dyDescent="0.35">
      <c r="B54" s="485">
        <v>10</v>
      </c>
      <c r="C54" s="486" t="s">
        <v>1430</v>
      </c>
      <c r="D54" s="934"/>
      <c r="E54" s="934"/>
      <c r="F54" s="934"/>
      <c r="G54" s="934"/>
      <c r="H54" s="934"/>
      <c r="I54" s="934"/>
      <c r="J54" s="934"/>
      <c r="K54" s="934"/>
      <c r="L54" s="934"/>
      <c r="M54" s="934"/>
      <c r="N54" s="934"/>
      <c r="O54" s="934"/>
      <c r="P54" s="521"/>
      <c r="Q54" s="520"/>
      <c r="R54" s="946"/>
      <c r="S54" s="520"/>
      <c r="T54" s="520"/>
      <c r="U54" s="641"/>
      <c r="V54" s="641"/>
      <c r="W54" s="641"/>
      <c r="X54" s="641"/>
      <c r="Y54" s="641"/>
    </row>
    <row r="55" spans="2:25" hidden="1" x14ac:dyDescent="0.35">
      <c r="B55" s="485">
        <v>11</v>
      </c>
      <c r="C55" s="486" t="s">
        <v>1501</v>
      </c>
      <c r="D55" s="934"/>
      <c r="E55" s="934"/>
      <c r="F55" s="934"/>
      <c r="G55" s="934"/>
      <c r="H55" s="934"/>
      <c r="I55" s="934"/>
      <c r="J55" s="934"/>
      <c r="K55" s="934"/>
      <c r="L55" s="934"/>
      <c r="M55" s="934"/>
      <c r="N55" s="934"/>
      <c r="O55" s="934"/>
      <c r="P55" s="934"/>
      <c r="Q55" s="520"/>
      <c r="R55" s="946"/>
      <c r="S55" s="520"/>
      <c r="T55" s="520"/>
      <c r="U55" s="641"/>
      <c r="V55" s="641"/>
      <c r="W55" s="641"/>
      <c r="X55" s="641"/>
      <c r="Y55" s="641"/>
    </row>
    <row r="56" spans="2:25" hidden="1" x14ac:dyDescent="0.35">
      <c r="C56" s="517" t="s">
        <v>1483</v>
      </c>
      <c r="R56" s="522"/>
      <c r="U56" s="641"/>
      <c r="V56" s="641"/>
      <c r="W56" s="641"/>
      <c r="X56" s="641"/>
      <c r="Y56" s="641"/>
    </row>
    <row r="57" spans="2:25" hidden="1" x14ac:dyDescent="0.35">
      <c r="R57" s="522"/>
    </row>
  </sheetData>
  <sheetProtection algorithmName="SHA-512" hashValue="yez2t6qNipnxviWVMh+F/OGpb8vZIB6nrRAnEKPMwMseC4KKRp4jlvsV4wkoUkir8VW2CexDtEZz2w7oJMqNSg==" saltValue="rrEsQoztpLnlKImVW01nbg==" spinCount="100000" sheet="1" objects="1" scenarios="1"/>
  <mergeCells count="40">
    <mergeCell ref="D32:L32"/>
    <mergeCell ref="M33:O33"/>
    <mergeCell ref="N34:O34"/>
    <mergeCell ref="D31:L31"/>
    <mergeCell ref="B23:E24"/>
    <mergeCell ref="E28:O28"/>
    <mergeCell ref="E45:P45"/>
    <mergeCell ref="E46:P46"/>
    <mergeCell ref="E47:P47"/>
    <mergeCell ref="D43:P43"/>
    <mergeCell ref="M50:P50"/>
    <mergeCell ref="R25:R28"/>
    <mergeCell ref="R48:R55"/>
    <mergeCell ref="B3:C4"/>
    <mergeCell ref="B41:E42"/>
    <mergeCell ref="D25:O25"/>
    <mergeCell ref="E27:O27"/>
    <mergeCell ref="H29:O29"/>
    <mergeCell ref="B25:C26"/>
    <mergeCell ref="D30:K30"/>
    <mergeCell ref="D29:G29"/>
    <mergeCell ref="D34:M34"/>
    <mergeCell ref="D33:L33"/>
    <mergeCell ref="D50:L50"/>
    <mergeCell ref="R43:R47"/>
    <mergeCell ref="R29:R31"/>
    <mergeCell ref="B43:C44"/>
    <mergeCell ref="U52:Y56"/>
    <mergeCell ref="D55:P55"/>
    <mergeCell ref="D54:O54"/>
    <mergeCell ref="D49:K49"/>
    <mergeCell ref="D48:G48"/>
    <mergeCell ref="H48:P48"/>
    <mergeCell ref="D51:L51"/>
    <mergeCell ref="D52:L52"/>
    <mergeCell ref="D53:M53"/>
    <mergeCell ref="L49:P49"/>
    <mergeCell ref="N53:P53"/>
    <mergeCell ref="M51:P51"/>
    <mergeCell ref="M52:P52"/>
  </mergeCells>
  <conditionalFormatting sqref="E27 H29 M33 N34 H48">
    <cfRule type="cellIs" dxfId="14" priority="512" operator="notEqual">
      <formula>""</formula>
    </cfRule>
  </conditionalFormatting>
  <conditionalFormatting sqref="E45:E47">
    <cfRule type="cellIs" dxfId="13" priority="29" operator="notEqual">
      <formula>""</formula>
    </cfRule>
  </conditionalFormatting>
  <conditionalFormatting sqref="P54">
    <cfRule type="cellIs" dxfId="12" priority="484" operator="notEqual">
      <formula>""</formula>
    </cfRule>
  </conditionalFormatting>
  <conditionalFormatting sqref="Q55 S55:T55">
    <cfRule type="cellIs" dxfId="11" priority="488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455" r:id="rId4" name="Button 7">
              <controlPr defaultSize="0" print="0" autoFill="0" autoPict="0" macro="[0]!sem_incentivada">
                <anchor moveWithCells="1" sizeWithCells="1">
                  <from>
                    <xdr:col>1</xdr:col>
                    <xdr:colOff>50800</xdr:colOff>
                    <xdr:row>1</xdr:row>
                    <xdr:rowOff>50800</xdr:rowOff>
                  </from>
                  <to>
                    <xdr:col>2</xdr:col>
                    <xdr:colOff>717550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6" r:id="rId5" name="Button 8">
              <controlPr defaultSize="0" print="0" autoFill="0" autoPict="0" macro="[0]!com_incentivada">
                <anchor moveWithCells="1" sizeWithCells="1">
                  <from>
                    <xdr:col>2</xdr:col>
                    <xdr:colOff>781050</xdr:colOff>
                    <xdr:row>1</xdr:row>
                    <xdr:rowOff>50800</xdr:rowOff>
                  </from>
                  <to>
                    <xdr:col>2</xdr:col>
                    <xdr:colOff>1676400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58" r:id="rId6" name="Button 10">
              <controlPr defaultSize="0" print="0" autoFill="0" autoPict="0" macro="[0]!limpar">
                <anchor moveWithCells="1" sizeWithCells="1">
                  <from>
                    <xdr:col>2</xdr:col>
                    <xdr:colOff>1752600</xdr:colOff>
                    <xdr:row>1</xdr:row>
                    <xdr:rowOff>50800</xdr:rowOff>
                  </from>
                  <to>
                    <xdr:col>2</xdr:col>
                    <xdr:colOff>2647950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1"/>
  <dimension ref="B1:AC646"/>
  <sheetViews>
    <sheetView workbookViewId="0">
      <selection activeCell="AB21" sqref="AB21"/>
    </sheetView>
  </sheetViews>
  <sheetFormatPr defaultRowHeight="14.5" x14ac:dyDescent="0.35"/>
  <cols>
    <col min="4" max="4" width="29.7265625" bestFit="1" customWidth="1"/>
    <col min="5" max="5" width="19.26953125" bestFit="1" customWidth="1"/>
    <col min="6" max="6" width="20.453125" bestFit="1" customWidth="1"/>
    <col min="7" max="7" width="13.81640625" bestFit="1" customWidth="1"/>
    <col min="10" max="10" width="8" bestFit="1" customWidth="1"/>
    <col min="11" max="11" width="8" customWidth="1"/>
    <col min="12" max="12" width="31.81640625" bestFit="1" customWidth="1"/>
    <col min="13" max="13" width="19.26953125" bestFit="1" customWidth="1"/>
    <col min="15" max="15" width="11.54296875" bestFit="1" customWidth="1"/>
    <col min="17" max="17" width="8" bestFit="1" customWidth="1"/>
    <col min="18" max="18" width="3.81640625" customWidth="1"/>
    <col min="19" max="19" width="25.7265625" bestFit="1" customWidth="1"/>
    <col min="20" max="20" width="17" bestFit="1" customWidth="1"/>
    <col min="21" max="21" width="18.1796875" bestFit="1" customWidth="1"/>
    <col min="22" max="22" width="11.54296875" bestFit="1" customWidth="1"/>
    <col min="24" max="24" width="8" bestFit="1" customWidth="1"/>
    <col min="25" max="25" width="2" bestFit="1" customWidth="1"/>
    <col min="26" max="26" width="25.7265625" bestFit="1" customWidth="1"/>
    <col min="27" max="27" width="17" bestFit="1" customWidth="1"/>
    <col min="28" max="28" width="18.1796875" bestFit="1" customWidth="1"/>
    <col min="29" max="29" width="11.54296875" bestFit="1" customWidth="1"/>
  </cols>
  <sheetData>
    <row r="1" spans="2:29" x14ac:dyDescent="0.35">
      <c r="B1" s="532" t="s">
        <v>2357</v>
      </c>
      <c r="C1" s="532">
        <v>1</v>
      </c>
      <c r="D1" s="532" t="s">
        <v>1881</v>
      </c>
      <c r="E1" s="532" t="s">
        <v>2998</v>
      </c>
      <c r="F1" s="532" t="s">
        <v>2999</v>
      </c>
      <c r="G1" s="532" t="s">
        <v>2997</v>
      </c>
      <c r="J1" s="532" t="s">
        <v>2357</v>
      </c>
      <c r="K1" s="532">
        <v>1</v>
      </c>
      <c r="L1" s="532" t="s">
        <v>1881</v>
      </c>
      <c r="M1" s="532" t="s">
        <v>2998</v>
      </c>
      <c r="N1" s="532" t="s">
        <v>2999</v>
      </c>
      <c r="O1" s="532" t="s">
        <v>2997</v>
      </c>
      <c r="Q1" s="532" t="s">
        <v>2357</v>
      </c>
      <c r="R1" s="532">
        <v>1</v>
      </c>
      <c r="S1" s="532" t="s">
        <v>1881</v>
      </c>
      <c r="T1" s="532" t="s">
        <v>2998</v>
      </c>
      <c r="U1" s="532" t="s">
        <v>2999</v>
      </c>
      <c r="V1" s="532" t="s">
        <v>2997</v>
      </c>
      <c r="X1" s="532" t="s">
        <v>2357</v>
      </c>
      <c r="Y1" s="532">
        <v>1</v>
      </c>
      <c r="Z1" s="532" t="s">
        <v>1881</v>
      </c>
      <c r="AA1" s="532" t="s">
        <v>2998</v>
      </c>
      <c r="AB1" s="532" t="s">
        <v>2999</v>
      </c>
      <c r="AC1" s="532" t="s">
        <v>2997</v>
      </c>
    </row>
    <row r="2" spans="2:29" x14ac:dyDescent="0.35">
      <c r="B2" t="s">
        <v>1859</v>
      </c>
      <c r="C2">
        <v>2</v>
      </c>
      <c r="D2" t="s">
        <v>1860</v>
      </c>
      <c r="E2" t="s">
        <v>1861</v>
      </c>
      <c r="F2" s="533">
        <f>11+(23/60)</f>
        <v>11.383333333333333</v>
      </c>
      <c r="G2">
        <v>2.2999999999999998</v>
      </c>
      <c r="J2" t="s">
        <v>2996</v>
      </c>
      <c r="K2">
        <v>2</v>
      </c>
      <c r="L2" t="s">
        <v>2358</v>
      </c>
      <c r="M2" t="s">
        <v>2396</v>
      </c>
      <c r="N2" s="533">
        <f>11+(26/60)</f>
        <v>11.433333333333334</v>
      </c>
      <c r="O2">
        <v>2.7</v>
      </c>
      <c r="Q2" t="s">
        <v>3014</v>
      </c>
      <c r="R2">
        <v>2</v>
      </c>
      <c r="S2" t="s">
        <v>3013</v>
      </c>
      <c r="T2" t="s">
        <v>2396</v>
      </c>
      <c r="U2" s="533">
        <f>11+(26/60)</f>
        <v>11.433333333333334</v>
      </c>
      <c r="V2">
        <v>2.7</v>
      </c>
      <c r="X2" t="s">
        <v>3017</v>
      </c>
      <c r="Y2">
        <v>2</v>
      </c>
      <c r="Z2" t="s">
        <v>3018</v>
      </c>
      <c r="AA2" t="s">
        <v>2396</v>
      </c>
      <c r="AB2" s="533">
        <f>11+(26/60)</f>
        <v>11.433333333333334</v>
      </c>
      <c r="AC2">
        <v>2.7</v>
      </c>
    </row>
    <row r="3" spans="2:29" x14ac:dyDescent="0.35">
      <c r="B3" t="s">
        <v>1859</v>
      </c>
      <c r="C3">
        <v>3</v>
      </c>
      <c r="D3" t="s">
        <v>1862</v>
      </c>
      <c r="E3" t="s">
        <v>1863</v>
      </c>
      <c r="F3" s="533">
        <f>11+(24/60)</f>
        <v>11.4</v>
      </c>
      <c r="G3">
        <v>2.2999999999999998</v>
      </c>
      <c r="J3" t="s">
        <v>2996</v>
      </c>
      <c r="K3">
        <v>3</v>
      </c>
      <c r="L3" t="s">
        <v>2359</v>
      </c>
      <c r="M3" t="s">
        <v>2396</v>
      </c>
      <c r="N3" s="533">
        <f t="shared" ref="N3:N11" si="0">11+(26/60)</f>
        <v>11.433333333333334</v>
      </c>
      <c r="O3">
        <v>2.7</v>
      </c>
      <c r="Q3" t="s">
        <v>3014</v>
      </c>
      <c r="R3">
        <v>3</v>
      </c>
      <c r="S3" t="s">
        <v>3015</v>
      </c>
      <c r="T3" t="s">
        <v>2396</v>
      </c>
      <c r="U3" s="533">
        <f>11+(26/60)</f>
        <v>11.433333333333334</v>
      </c>
      <c r="V3">
        <v>2.7</v>
      </c>
      <c r="X3" t="s">
        <v>3017</v>
      </c>
      <c r="Y3">
        <v>3</v>
      </c>
      <c r="Z3" t="s">
        <v>3019</v>
      </c>
      <c r="AA3" t="s">
        <v>2396</v>
      </c>
      <c r="AB3" s="533">
        <f>11+(26/60)</f>
        <v>11.433333333333334</v>
      </c>
      <c r="AC3">
        <v>2.7</v>
      </c>
    </row>
    <row r="4" spans="2:29" x14ac:dyDescent="0.35">
      <c r="B4" t="s">
        <v>1859</v>
      </c>
      <c r="C4" s="532">
        <v>4</v>
      </c>
      <c r="D4" t="s">
        <v>1864</v>
      </c>
      <c r="E4" t="s">
        <v>1863</v>
      </c>
      <c r="F4" s="533">
        <f t="shared" ref="F4:F9" si="1">11+(24/60)</f>
        <v>11.4</v>
      </c>
      <c r="G4">
        <v>2.2999999999999998</v>
      </c>
      <c r="J4" t="s">
        <v>2996</v>
      </c>
      <c r="K4" s="532">
        <v>4</v>
      </c>
      <c r="L4" t="s">
        <v>2360</v>
      </c>
      <c r="M4" t="s">
        <v>2396</v>
      </c>
      <c r="N4" s="533">
        <f t="shared" si="0"/>
        <v>11.433333333333334</v>
      </c>
      <c r="O4">
        <v>2.7</v>
      </c>
      <c r="Q4" t="s">
        <v>3014</v>
      </c>
      <c r="R4" s="532">
        <v>4</v>
      </c>
      <c r="S4" t="s">
        <v>3016</v>
      </c>
      <c r="T4" t="s">
        <v>2396</v>
      </c>
      <c r="U4" s="533">
        <f>11+(26/60)</f>
        <v>11.433333333333334</v>
      </c>
      <c r="V4">
        <v>2.7</v>
      </c>
      <c r="X4" t="s">
        <v>3017</v>
      </c>
      <c r="Y4" s="532">
        <v>4</v>
      </c>
      <c r="Z4" t="s">
        <v>3020</v>
      </c>
      <c r="AA4" t="s">
        <v>2396</v>
      </c>
      <c r="AB4" s="533">
        <f>11+(26/60)</f>
        <v>11.433333333333334</v>
      </c>
      <c r="AC4">
        <v>2.7</v>
      </c>
    </row>
    <row r="5" spans="2:29" x14ac:dyDescent="0.35">
      <c r="B5" t="s">
        <v>1859</v>
      </c>
      <c r="C5">
        <v>5</v>
      </c>
      <c r="D5" t="s">
        <v>1865</v>
      </c>
      <c r="E5" t="s">
        <v>1863</v>
      </c>
      <c r="F5" s="533">
        <f t="shared" si="1"/>
        <v>11.4</v>
      </c>
      <c r="G5">
        <v>2.2999999999999998</v>
      </c>
      <c r="J5" t="s">
        <v>2996</v>
      </c>
      <c r="K5">
        <v>5</v>
      </c>
      <c r="L5" t="s">
        <v>2361</v>
      </c>
      <c r="M5" t="s">
        <v>2396</v>
      </c>
      <c r="N5" s="533">
        <f t="shared" si="0"/>
        <v>11.433333333333334</v>
      </c>
      <c r="O5">
        <v>2.7</v>
      </c>
      <c r="U5" s="533"/>
      <c r="AB5" s="533"/>
    </row>
    <row r="6" spans="2:29" x14ac:dyDescent="0.35">
      <c r="B6" t="s">
        <v>1859</v>
      </c>
      <c r="C6">
        <v>6</v>
      </c>
      <c r="D6" t="s">
        <v>1866</v>
      </c>
      <c r="E6" t="s">
        <v>1863</v>
      </c>
      <c r="F6" s="533">
        <f t="shared" si="1"/>
        <v>11.4</v>
      </c>
      <c r="G6">
        <v>2.2999999999999998</v>
      </c>
      <c r="J6" t="s">
        <v>2996</v>
      </c>
      <c r="K6">
        <v>6</v>
      </c>
      <c r="L6" t="s">
        <v>2362</v>
      </c>
      <c r="M6" t="s">
        <v>2396</v>
      </c>
      <c r="N6" s="533">
        <f t="shared" si="0"/>
        <v>11.433333333333334</v>
      </c>
      <c r="O6">
        <v>2.7</v>
      </c>
      <c r="U6" s="533"/>
      <c r="AB6" s="533"/>
    </row>
    <row r="7" spans="2:29" x14ac:dyDescent="0.35">
      <c r="B7" t="s">
        <v>1859</v>
      </c>
      <c r="C7" s="532">
        <v>7</v>
      </c>
      <c r="D7" t="s">
        <v>1867</v>
      </c>
      <c r="E7" t="s">
        <v>1863</v>
      </c>
      <c r="F7" s="533">
        <f t="shared" si="1"/>
        <v>11.4</v>
      </c>
      <c r="G7">
        <v>2.2999999999999998</v>
      </c>
      <c r="J7" t="s">
        <v>2996</v>
      </c>
      <c r="K7" s="532">
        <v>7</v>
      </c>
      <c r="L7" t="s">
        <v>2363</v>
      </c>
      <c r="M7" t="s">
        <v>2396</v>
      </c>
      <c r="N7" s="533">
        <f t="shared" si="0"/>
        <v>11.433333333333334</v>
      </c>
      <c r="O7">
        <v>2.7</v>
      </c>
      <c r="R7" s="532"/>
      <c r="U7" s="533"/>
      <c r="Y7" s="532"/>
      <c r="AB7" s="533"/>
    </row>
    <row r="8" spans="2:29" x14ac:dyDescent="0.35">
      <c r="B8" t="s">
        <v>1859</v>
      </c>
      <c r="C8">
        <v>8</v>
      </c>
      <c r="D8" t="s">
        <v>1868</v>
      </c>
      <c r="E8" t="s">
        <v>1863</v>
      </c>
      <c r="F8" s="533">
        <f t="shared" si="1"/>
        <v>11.4</v>
      </c>
      <c r="G8">
        <v>2.2999999999999998</v>
      </c>
      <c r="J8" t="s">
        <v>2996</v>
      </c>
      <c r="K8">
        <v>8</v>
      </c>
      <c r="L8" t="s">
        <v>2364</v>
      </c>
      <c r="M8" t="s">
        <v>2396</v>
      </c>
      <c r="N8" s="533">
        <f t="shared" si="0"/>
        <v>11.433333333333334</v>
      </c>
      <c r="O8">
        <v>2.7</v>
      </c>
      <c r="U8" s="533"/>
      <c r="AB8" s="533"/>
    </row>
    <row r="9" spans="2:29" x14ac:dyDescent="0.35">
      <c r="B9" t="s">
        <v>1859</v>
      </c>
      <c r="C9">
        <v>9</v>
      </c>
      <c r="D9" t="s">
        <v>2356</v>
      </c>
      <c r="E9" t="s">
        <v>1863</v>
      </c>
      <c r="F9" s="533">
        <f t="shared" si="1"/>
        <v>11.4</v>
      </c>
      <c r="G9">
        <v>2.2999999999999998</v>
      </c>
      <c r="J9" t="s">
        <v>2996</v>
      </c>
      <c r="K9">
        <v>9</v>
      </c>
      <c r="L9" t="s">
        <v>2365</v>
      </c>
      <c r="M9" t="s">
        <v>2396</v>
      </c>
      <c r="N9" s="533">
        <f t="shared" si="0"/>
        <v>11.433333333333334</v>
      </c>
      <c r="O9">
        <v>2.7</v>
      </c>
      <c r="U9" s="533"/>
      <c r="AB9" s="533"/>
    </row>
    <row r="10" spans="2:29" x14ac:dyDescent="0.35">
      <c r="B10" t="s">
        <v>1859</v>
      </c>
      <c r="C10" s="532">
        <v>10</v>
      </c>
      <c r="D10" t="s">
        <v>1869</v>
      </c>
      <c r="E10" t="s">
        <v>1870</v>
      </c>
      <c r="F10" s="533">
        <f>11+(25/60)</f>
        <v>11.416666666666666</v>
      </c>
      <c r="G10">
        <v>2.2999999999999998</v>
      </c>
      <c r="J10" t="s">
        <v>2996</v>
      </c>
      <c r="K10" s="532">
        <v>10</v>
      </c>
      <c r="L10" t="s">
        <v>2366</v>
      </c>
      <c r="M10" t="s">
        <v>2396</v>
      </c>
      <c r="N10" s="533">
        <f t="shared" si="0"/>
        <v>11.433333333333334</v>
      </c>
      <c r="O10">
        <v>2.7</v>
      </c>
    </row>
    <row r="11" spans="2:29" x14ac:dyDescent="0.35">
      <c r="B11" t="s">
        <v>1859</v>
      </c>
      <c r="C11">
        <v>11</v>
      </c>
      <c r="D11" t="s">
        <v>1871</v>
      </c>
      <c r="E11" t="s">
        <v>1863</v>
      </c>
      <c r="F11" s="533">
        <f>11+(24/60)</f>
        <v>11.4</v>
      </c>
      <c r="G11">
        <v>2.2999999999999998</v>
      </c>
      <c r="J11" t="s">
        <v>2996</v>
      </c>
      <c r="K11">
        <v>11</v>
      </c>
      <c r="L11" t="s">
        <v>2367</v>
      </c>
      <c r="M11" t="s">
        <v>2396</v>
      </c>
      <c r="N11" s="533">
        <f t="shared" si="0"/>
        <v>11.433333333333334</v>
      </c>
      <c r="O11">
        <v>2.7</v>
      </c>
    </row>
    <row r="12" spans="2:29" x14ac:dyDescent="0.35">
      <c r="B12" t="s">
        <v>1859</v>
      </c>
      <c r="C12">
        <v>12</v>
      </c>
      <c r="D12" t="s">
        <v>1872</v>
      </c>
      <c r="E12" t="s">
        <v>1863</v>
      </c>
      <c r="F12" s="533">
        <f>11+(24/60)</f>
        <v>11.4</v>
      </c>
      <c r="G12">
        <v>2.2999999999999998</v>
      </c>
      <c r="J12" t="s">
        <v>2996</v>
      </c>
      <c r="K12">
        <v>12</v>
      </c>
      <c r="L12" t="s">
        <v>2368</v>
      </c>
      <c r="M12" t="s">
        <v>2397</v>
      </c>
      <c r="N12" s="533">
        <f>11+(27/60)</f>
        <v>11.45</v>
      </c>
      <c r="O12">
        <v>2.7</v>
      </c>
    </row>
    <row r="13" spans="2:29" x14ac:dyDescent="0.35">
      <c r="B13" t="s">
        <v>1859</v>
      </c>
      <c r="C13" s="532">
        <v>13</v>
      </c>
      <c r="D13" t="s">
        <v>1873</v>
      </c>
      <c r="E13" t="s">
        <v>1863</v>
      </c>
      <c r="F13" s="533">
        <f>11+(24/60)</f>
        <v>11.4</v>
      </c>
      <c r="G13">
        <v>2.2999999999999998</v>
      </c>
      <c r="J13" t="s">
        <v>2996</v>
      </c>
      <c r="K13" s="532">
        <v>13</v>
      </c>
      <c r="L13" t="s">
        <v>2369</v>
      </c>
      <c r="M13" t="s">
        <v>2396</v>
      </c>
      <c r="N13" s="533">
        <f>11+(26/60)</f>
        <v>11.433333333333334</v>
      </c>
      <c r="O13">
        <v>2.7</v>
      </c>
    </row>
    <row r="14" spans="2:29" x14ac:dyDescent="0.35">
      <c r="B14" t="s">
        <v>1859</v>
      </c>
      <c r="C14">
        <v>14</v>
      </c>
      <c r="D14" t="s">
        <v>1874</v>
      </c>
      <c r="E14" t="s">
        <v>1861</v>
      </c>
      <c r="F14" s="533">
        <f>11+(23/60)</f>
        <v>11.383333333333333</v>
      </c>
      <c r="G14">
        <v>2.2999999999999998</v>
      </c>
      <c r="J14" t="s">
        <v>2996</v>
      </c>
      <c r="K14">
        <v>14</v>
      </c>
      <c r="L14" t="s">
        <v>1871</v>
      </c>
      <c r="M14" t="s">
        <v>2396</v>
      </c>
      <c r="N14" s="533">
        <f>11+(26/60)</f>
        <v>11.433333333333334</v>
      </c>
      <c r="O14">
        <v>2.7</v>
      </c>
    </row>
    <row r="15" spans="2:29" x14ac:dyDescent="0.35">
      <c r="B15" t="s">
        <v>1859</v>
      </c>
      <c r="C15">
        <v>15</v>
      </c>
      <c r="D15" t="s">
        <v>1875</v>
      </c>
      <c r="E15" t="s">
        <v>1870</v>
      </c>
      <c r="F15" s="533">
        <f>11+(25/60)</f>
        <v>11.416666666666666</v>
      </c>
      <c r="G15">
        <v>2.2999999999999998</v>
      </c>
      <c r="J15" t="s">
        <v>2996</v>
      </c>
      <c r="K15">
        <v>15</v>
      </c>
      <c r="L15" t="s">
        <v>2370</v>
      </c>
      <c r="M15" t="s">
        <v>2396</v>
      </c>
      <c r="N15" s="533">
        <f>11+(26/60)</f>
        <v>11.433333333333334</v>
      </c>
      <c r="O15">
        <v>2.7</v>
      </c>
    </row>
    <row r="16" spans="2:29" x14ac:dyDescent="0.35">
      <c r="B16" t="s">
        <v>1859</v>
      </c>
      <c r="C16" s="532">
        <v>16</v>
      </c>
      <c r="D16" t="s">
        <v>1876</v>
      </c>
      <c r="E16" t="s">
        <v>1863</v>
      </c>
      <c r="F16" s="533">
        <f>11+(24/60)</f>
        <v>11.4</v>
      </c>
      <c r="G16">
        <v>2.2999999999999998</v>
      </c>
      <c r="J16" t="s">
        <v>2996</v>
      </c>
      <c r="K16" s="532">
        <v>16</v>
      </c>
      <c r="L16" t="s">
        <v>2371</v>
      </c>
      <c r="M16" t="s">
        <v>2397</v>
      </c>
      <c r="N16" s="533">
        <f>11+(27/60)</f>
        <v>11.45</v>
      </c>
      <c r="O16">
        <v>2.7</v>
      </c>
    </row>
    <row r="17" spans="2:15" x14ac:dyDescent="0.35">
      <c r="B17" t="s">
        <v>1859</v>
      </c>
      <c r="C17">
        <v>17</v>
      </c>
      <c r="D17" t="s">
        <v>1877</v>
      </c>
      <c r="E17" t="s">
        <v>1863</v>
      </c>
      <c r="F17" s="533">
        <f>11+(24/60)</f>
        <v>11.4</v>
      </c>
      <c r="G17">
        <v>2.2999999999999998</v>
      </c>
      <c r="J17" t="s">
        <v>2996</v>
      </c>
      <c r="K17">
        <v>17</v>
      </c>
      <c r="L17" t="s">
        <v>2372</v>
      </c>
      <c r="M17" t="s">
        <v>2396</v>
      </c>
      <c r="N17" s="533">
        <f>11+(26/60)</f>
        <v>11.433333333333334</v>
      </c>
      <c r="O17">
        <v>2.7</v>
      </c>
    </row>
    <row r="18" spans="2:15" x14ac:dyDescent="0.35">
      <c r="B18" t="s">
        <v>1859</v>
      </c>
      <c r="C18">
        <v>18</v>
      </c>
      <c r="D18" t="s">
        <v>1878</v>
      </c>
      <c r="E18" t="s">
        <v>1863</v>
      </c>
      <c r="F18" s="533">
        <f>11+(24/60)</f>
        <v>11.4</v>
      </c>
      <c r="G18">
        <v>2.2999999999999998</v>
      </c>
      <c r="J18" t="s">
        <v>2996</v>
      </c>
      <c r="K18">
        <v>18</v>
      </c>
      <c r="L18" t="s">
        <v>2373</v>
      </c>
      <c r="M18" t="s">
        <v>2396</v>
      </c>
      <c r="N18" s="533">
        <f>11+(26/60)</f>
        <v>11.433333333333334</v>
      </c>
      <c r="O18">
        <v>2.7</v>
      </c>
    </row>
    <row r="19" spans="2:15" x14ac:dyDescent="0.35">
      <c r="B19" t="s">
        <v>1859</v>
      </c>
      <c r="C19" s="532">
        <v>19</v>
      </c>
      <c r="D19" t="s">
        <v>1879</v>
      </c>
      <c r="E19" t="s">
        <v>1861</v>
      </c>
      <c r="F19" s="533">
        <f>11+(23/60)</f>
        <v>11.383333333333333</v>
      </c>
      <c r="G19">
        <v>2.2999999999999998</v>
      </c>
      <c r="J19" t="s">
        <v>2996</v>
      </c>
      <c r="K19" s="532">
        <v>19</v>
      </c>
      <c r="L19" t="s">
        <v>2374</v>
      </c>
      <c r="M19" t="s">
        <v>2396</v>
      </c>
      <c r="N19" s="533">
        <f>11+(26/60)</f>
        <v>11.433333333333334</v>
      </c>
      <c r="O19">
        <v>2.7</v>
      </c>
    </row>
    <row r="20" spans="2:15" x14ac:dyDescent="0.35">
      <c r="B20" t="s">
        <v>1859</v>
      </c>
      <c r="C20">
        <v>20</v>
      </c>
      <c r="D20" t="s">
        <v>1882</v>
      </c>
      <c r="E20" t="s">
        <v>1863</v>
      </c>
      <c r="F20" s="533">
        <f>11+(24/60)</f>
        <v>11.4</v>
      </c>
      <c r="G20">
        <v>2.2999999999999998</v>
      </c>
      <c r="J20" t="s">
        <v>2996</v>
      </c>
      <c r="K20">
        <v>20</v>
      </c>
      <c r="L20" t="s">
        <v>2375</v>
      </c>
      <c r="M20" t="s">
        <v>2396</v>
      </c>
      <c r="N20" s="533">
        <f>11+(26/60)</f>
        <v>11.433333333333334</v>
      </c>
      <c r="O20">
        <v>2.7</v>
      </c>
    </row>
    <row r="21" spans="2:15" x14ac:dyDescent="0.35">
      <c r="B21" t="s">
        <v>1859</v>
      </c>
      <c r="C21">
        <v>21</v>
      </c>
      <c r="D21" t="s">
        <v>1883</v>
      </c>
      <c r="E21" t="s">
        <v>1870</v>
      </c>
      <c r="F21" s="533">
        <f>11+(25/60)</f>
        <v>11.416666666666666</v>
      </c>
      <c r="G21">
        <v>2.2999999999999998</v>
      </c>
      <c r="J21" t="s">
        <v>2996</v>
      </c>
      <c r="K21">
        <v>21</v>
      </c>
      <c r="L21" t="s">
        <v>2376</v>
      </c>
      <c r="M21" t="s">
        <v>2396</v>
      </c>
      <c r="N21" s="533">
        <f>11+(26/60)</f>
        <v>11.433333333333334</v>
      </c>
      <c r="O21">
        <v>2.7</v>
      </c>
    </row>
    <row r="22" spans="2:15" x14ac:dyDescent="0.35">
      <c r="B22" t="s">
        <v>1859</v>
      </c>
      <c r="C22" s="532">
        <v>22</v>
      </c>
      <c r="D22" t="s">
        <v>1884</v>
      </c>
      <c r="E22" t="s">
        <v>1863</v>
      </c>
      <c r="F22" s="533">
        <f>11+(24/60)</f>
        <v>11.4</v>
      </c>
      <c r="G22">
        <v>2.2999999999999998</v>
      </c>
      <c r="J22" t="s">
        <v>2996</v>
      </c>
      <c r="K22" s="532">
        <v>22</v>
      </c>
      <c r="L22" t="s">
        <v>2377</v>
      </c>
      <c r="M22" t="s">
        <v>2397</v>
      </c>
      <c r="N22" s="533">
        <f>11+(27/60)</f>
        <v>11.45</v>
      </c>
      <c r="O22">
        <v>2.7</v>
      </c>
    </row>
    <row r="23" spans="2:15" x14ac:dyDescent="0.35">
      <c r="B23" t="s">
        <v>1859</v>
      </c>
      <c r="C23">
        <v>23</v>
      </c>
      <c r="D23" t="s">
        <v>1885</v>
      </c>
      <c r="E23" t="s">
        <v>1861</v>
      </c>
      <c r="F23" s="533">
        <f>11+(23/60)</f>
        <v>11.383333333333333</v>
      </c>
      <c r="G23">
        <v>2.2999999999999998</v>
      </c>
      <c r="J23" t="s">
        <v>2996</v>
      </c>
      <c r="K23">
        <v>23</v>
      </c>
      <c r="L23" t="s">
        <v>2378</v>
      </c>
      <c r="M23" t="s">
        <v>2396</v>
      </c>
      <c r="N23" s="533">
        <f t="shared" ref="N23:N29" si="2">11+(26/60)</f>
        <v>11.433333333333334</v>
      </c>
      <c r="O23">
        <v>2.7</v>
      </c>
    </row>
    <row r="24" spans="2:15" x14ac:dyDescent="0.35">
      <c r="B24" t="s">
        <v>1859</v>
      </c>
      <c r="C24">
        <v>24</v>
      </c>
      <c r="D24" t="s">
        <v>1886</v>
      </c>
      <c r="E24" t="s">
        <v>1863</v>
      </c>
      <c r="F24" s="533">
        <f>11+(24/60)</f>
        <v>11.4</v>
      </c>
      <c r="G24">
        <v>2.2999999999999998</v>
      </c>
      <c r="J24" t="s">
        <v>2996</v>
      </c>
      <c r="K24">
        <v>24</v>
      </c>
      <c r="L24" t="s">
        <v>2379</v>
      </c>
      <c r="M24" t="s">
        <v>2396</v>
      </c>
      <c r="N24" s="533">
        <f t="shared" si="2"/>
        <v>11.433333333333334</v>
      </c>
      <c r="O24">
        <v>2.7</v>
      </c>
    </row>
    <row r="25" spans="2:15" x14ac:dyDescent="0.35">
      <c r="B25" t="s">
        <v>1859</v>
      </c>
      <c r="C25" s="532">
        <v>25</v>
      </c>
      <c r="D25" t="s">
        <v>1887</v>
      </c>
      <c r="E25" t="s">
        <v>1863</v>
      </c>
      <c r="F25" s="533">
        <f>11+(24/60)</f>
        <v>11.4</v>
      </c>
      <c r="G25">
        <v>2.2999999999999998</v>
      </c>
      <c r="J25" t="s">
        <v>2996</v>
      </c>
      <c r="K25" s="532">
        <v>25</v>
      </c>
      <c r="L25" t="s">
        <v>2380</v>
      </c>
      <c r="M25" t="s">
        <v>2396</v>
      </c>
      <c r="N25" s="533">
        <f t="shared" si="2"/>
        <v>11.433333333333334</v>
      </c>
      <c r="O25">
        <v>2.7</v>
      </c>
    </row>
    <row r="26" spans="2:15" x14ac:dyDescent="0.35">
      <c r="B26" t="s">
        <v>1859</v>
      </c>
      <c r="C26">
        <v>26</v>
      </c>
      <c r="D26" t="s">
        <v>1888</v>
      </c>
      <c r="E26" t="s">
        <v>1861</v>
      </c>
      <c r="F26" s="533">
        <f>11+(23/60)</f>
        <v>11.383333333333333</v>
      </c>
      <c r="G26">
        <v>2.2999999999999998</v>
      </c>
      <c r="J26" t="s">
        <v>2996</v>
      </c>
      <c r="K26">
        <v>26</v>
      </c>
      <c r="L26" t="s">
        <v>2381</v>
      </c>
      <c r="M26" t="s">
        <v>2396</v>
      </c>
      <c r="N26" s="533">
        <f t="shared" si="2"/>
        <v>11.433333333333334</v>
      </c>
      <c r="O26">
        <v>2.7</v>
      </c>
    </row>
    <row r="27" spans="2:15" x14ac:dyDescent="0.35">
      <c r="B27" t="s">
        <v>1859</v>
      </c>
      <c r="C27">
        <v>27</v>
      </c>
      <c r="D27" t="s">
        <v>1889</v>
      </c>
      <c r="E27" t="s">
        <v>1890</v>
      </c>
      <c r="F27" s="533">
        <f>11+(22/60)</f>
        <v>11.366666666666667</v>
      </c>
      <c r="G27">
        <v>2.2999999999999998</v>
      </c>
      <c r="J27" t="s">
        <v>2996</v>
      </c>
      <c r="K27">
        <v>27</v>
      </c>
      <c r="L27" t="s">
        <v>2382</v>
      </c>
      <c r="M27" t="s">
        <v>2396</v>
      </c>
      <c r="N27" s="533">
        <f t="shared" si="2"/>
        <v>11.433333333333334</v>
      </c>
      <c r="O27">
        <v>2.7</v>
      </c>
    </row>
    <row r="28" spans="2:15" x14ac:dyDescent="0.35">
      <c r="B28" t="s">
        <v>1859</v>
      </c>
      <c r="C28" s="532">
        <v>28</v>
      </c>
      <c r="D28" t="s">
        <v>1891</v>
      </c>
      <c r="E28" t="s">
        <v>1863</v>
      </c>
      <c r="F28" s="533">
        <f>11+(24/60)</f>
        <v>11.4</v>
      </c>
      <c r="G28">
        <v>2.2999999999999998</v>
      </c>
      <c r="J28" t="s">
        <v>2996</v>
      </c>
      <c r="K28" s="532">
        <v>28</v>
      </c>
      <c r="L28" t="s">
        <v>2383</v>
      </c>
      <c r="M28" t="s">
        <v>2396</v>
      </c>
      <c r="N28" s="533">
        <f t="shared" si="2"/>
        <v>11.433333333333334</v>
      </c>
      <c r="O28">
        <v>2.7</v>
      </c>
    </row>
    <row r="29" spans="2:15" x14ac:dyDescent="0.35">
      <c r="B29" t="s">
        <v>1859</v>
      </c>
      <c r="C29">
        <v>29</v>
      </c>
      <c r="D29" t="s">
        <v>1892</v>
      </c>
      <c r="E29" t="s">
        <v>1863</v>
      </c>
      <c r="F29" s="533">
        <f>11+(24/60)</f>
        <v>11.4</v>
      </c>
      <c r="G29">
        <v>2.2999999999999998</v>
      </c>
      <c r="J29" t="s">
        <v>2996</v>
      </c>
      <c r="K29">
        <v>29</v>
      </c>
      <c r="L29" t="s">
        <v>2384</v>
      </c>
      <c r="M29" t="s">
        <v>2396</v>
      </c>
      <c r="N29" s="533">
        <f t="shared" si="2"/>
        <v>11.433333333333334</v>
      </c>
      <c r="O29">
        <v>2.7</v>
      </c>
    </row>
    <row r="30" spans="2:15" x14ac:dyDescent="0.35">
      <c r="B30" t="s">
        <v>1859</v>
      </c>
      <c r="C30">
        <v>30</v>
      </c>
      <c r="D30" t="s">
        <v>1893</v>
      </c>
      <c r="E30" t="s">
        <v>1863</v>
      </c>
      <c r="F30" s="533">
        <f>11+(24/60)</f>
        <v>11.4</v>
      </c>
      <c r="G30">
        <v>2.2999999999999998</v>
      </c>
      <c r="J30" t="s">
        <v>2996</v>
      </c>
      <c r="K30">
        <v>30</v>
      </c>
      <c r="L30" t="s">
        <v>2385</v>
      </c>
      <c r="M30" t="s">
        <v>2397</v>
      </c>
      <c r="N30" s="533">
        <f>11+(27/60)</f>
        <v>11.45</v>
      </c>
      <c r="O30">
        <v>2.7</v>
      </c>
    </row>
    <row r="31" spans="2:15" x14ac:dyDescent="0.35">
      <c r="B31" t="s">
        <v>1859</v>
      </c>
      <c r="C31" s="532">
        <v>31</v>
      </c>
      <c r="D31" t="s">
        <v>1894</v>
      </c>
      <c r="E31" t="s">
        <v>1861</v>
      </c>
      <c r="F31" s="533">
        <f>11+(23/60)</f>
        <v>11.383333333333333</v>
      </c>
      <c r="G31">
        <v>2.2999999999999998</v>
      </c>
      <c r="J31" t="s">
        <v>2996</v>
      </c>
      <c r="K31" s="532">
        <v>31</v>
      </c>
      <c r="L31" t="s">
        <v>2386</v>
      </c>
      <c r="M31" t="s">
        <v>1870</v>
      </c>
      <c r="N31" s="533">
        <f>11+(25/60)</f>
        <v>11.416666666666666</v>
      </c>
      <c r="O31">
        <v>2.7</v>
      </c>
    </row>
    <row r="32" spans="2:15" x14ac:dyDescent="0.35">
      <c r="B32" t="s">
        <v>1859</v>
      </c>
      <c r="C32">
        <v>32</v>
      </c>
      <c r="D32" t="s">
        <v>1895</v>
      </c>
      <c r="E32" t="s">
        <v>1861</v>
      </c>
      <c r="F32" s="533">
        <f>11+(23/60)</f>
        <v>11.383333333333333</v>
      </c>
      <c r="G32">
        <v>2.2999999999999998</v>
      </c>
      <c r="J32" t="s">
        <v>2996</v>
      </c>
      <c r="K32">
        <v>32</v>
      </c>
      <c r="L32" t="s">
        <v>2387</v>
      </c>
      <c r="M32" t="s">
        <v>2396</v>
      </c>
      <c r="N32" s="533">
        <f>11+(26/60)</f>
        <v>11.433333333333334</v>
      </c>
      <c r="O32">
        <v>2.7</v>
      </c>
    </row>
    <row r="33" spans="2:15" x14ac:dyDescent="0.35">
      <c r="B33" t="s">
        <v>1859</v>
      </c>
      <c r="C33">
        <v>33</v>
      </c>
      <c r="D33" t="s">
        <v>1896</v>
      </c>
      <c r="E33" t="s">
        <v>1863</v>
      </c>
      <c r="F33" s="533">
        <f>11+(24/60)</f>
        <v>11.4</v>
      </c>
      <c r="G33">
        <v>2.2999999999999998</v>
      </c>
      <c r="J33" t="s">
        <v>2996</v>
      </c>
      <c r="K33">
        <v>33</v>
      </c>
      <c r="L33" t="s">
        <v>2388</v>
      </c>
      <c r="M33" t="s">
        <v>2396</v>
      </c>
      <c r="N33" s="533">
        <f>11+(26/60)</f>
        <v>11.433333333333334</v>
      </c>
      <c r="O33">
        <v>2.7</v>
      </c>
    </row>
    <row r="34" spans="2:15" x14ac:dyDescent="0.35">
      <c r="B34" t="s">
        <v>1859</v>
      </c>
      <c r="C34" s="532">
        <v>34</v>
      </c>
      <c r="D34" t="s">
        <v>1897</v>
      </c>
      <c r="E34" t="s">
        <v>1863</v>
      </c>
      <c r="F34" s="533">
        <f>11+(24/60)</f>
        <v>11.4</v>
      </c>
      <c r="G34">
        <v>2.2999999999999998</v>
      </c>
      <c r="J34" t="s">
        <v>2996</v>
      </c>
      <c r="K34" s="532">
        <v>34</v>
      </c>
      <c r="L34" t="s">
        <v>2389</v>
      </c>
      <c r="M34" t="s">
        <v>2396</v>
      </c>
      <c r="N34" s="533">
        <f>11+(26/60)</f>
        <v>11.433333333333334</v>
      </c>
      <c r="O34">
        <v>2.7</v>
      </c>
    </row>
    <row r="35" spans="2:15" x14ac:dyDescent="0.35">
      <c r="B35" t="s">
        <v>1859</v>
      </c>
      <c r="C35">
        <v>35</v>
      </c>
      <c r="D35" t="s">
        <v>1898</v>
      </c>
      <c r="E35" t="s">
        <v>1861</v>
      </c>
      <c r="F35" s="533">
        <f>11+(23/60)</f>
        <v>11.383333333333333</v>
      </c>
      <c r="G35">
        <v>2.2999999999999998</v>
      </c>
      <c r="J35" t="s">
        <v>2996</v>
      </c>
      <c r="K35">
        <v>35</v>
      </c>
      <c r="L35" t="s">
        <v>2390</v>
      </c>
      <c r="M35" t="s">
        <v>2397</v>
      </c>
      <c r="N35" s="533">
        <f>11+(27/60)</f>
        <v>11.45</v>
      </c>
      <c r="O35">
        <v>2.7</v>
      </c>
    </row>
    <row r="36" spans="2:15" x14ac:dyDescent="0.35">
      <c r="B36" t="s">
        <v>1859</v>
      </c>
      <c r="C36">
        <v>36</v>
      </c>
      <c r="D36" t="s">
        <v>1899</v>
      </c>
      <c r="E36" t="s">
        <v>1870</v>
      </c>
      <c r="F36" s="533">
        <f>11+(25/60)</f>
        <v>11.416666666666666</v>
      </c>
      <c r="G36">
        <v>2.2999999999999998</v>
      </c>
      <c r="J36" t="s">
        <v>2996</v>
      </c>
      <c r="K36">
        <v>36</v>
      </c>
      <c r="L36" t="s">
        <v>2391</v>
      </c>
      <c r="M36" t="s">
        <v>2396</v>
      </c>
      <c r="N36" s="533">
        <f t="shared" ref="N36:N46" si="3">11+(26/60)</f>
        <v>11.433333333333334</v>
      </c>
      <c r="O36">
        <v>2.7</v>
      </c>
    </row>
    <row r="37" spans="2:15" x14ac:dyDescent="0.35">
      <c r="B37" t="s">
        <v>1859</v>
      </c>
      <c r="C37" s="532">
        <v>37</v>
      </c>
      <c r="D37" t="s">
        <v>1900</v>
      </c>
      <c r="E37" t="s">
        <v>1861</v>
      </c>
      <c r="F37" s="533">
        <f>11+(23/60)</f>
        <v>11.383333333333333</v>
      </c>
      <c r="G37">
        <v>2.2999999999999998</v>
      </c>
      <c r="J37" t="s">
        <v>2996</v>
      </c>
      <c r="K37" s="532">
        <v>37</v>
      </c>
      <c r="L37" t="s">
        <v>2392</v>
      </c>
      <c r="M37" t="s">
        <v>2396</v>
      </c>
      <c r="N37" s="533">
        <f t="shared" si="3"/>
        <v>11.433333333333334</v>
      </c>
      <c r="O37">
        <v>2.7</v>
      </c>
    </row>
    <row r="38" spans="2:15" x14ac:dyDescent="0.35">
      <c r="B38" t="s">
        <v>1859</v>
      </c>
      <c r="C38">
        <v>38</v>
      </c>
      <c r="D38" t="s">
        <v>1901</v>
      </c>
      <c r="E38" t="s">
        <v>1861</v>
      </c>
      <c r="F38" s="533">
        <f>11+(23/60)</f>
        <v>11.383333333333333</v>
      </c>
      <c r="G38">
        <v>2.2999999999999998</v>
      </c>
      <c r="J38" t="s">
        <v>2996</v>
      </c>
      <c r="K38">
        <v>38</v>
      </c>
      <c r="L38" t="s">
        <v>2393</v>
      </c>
      <c r="M38" t="s">
        <v>2396</v>
      </c>
      <c r="N38" s="533">
        <f t="shared" si="3"/>
        <v>11.433333333333334</v>
      </c>
      <c r="O38">
        <v>2.7</v>
      </c>
    </row>
    <row r="39" spans="2:15" x14ac:dyDescent="0.35">
      <c r="B39" t="s">
        <v>1859</v>
      </c>
      <c r="C39">
        <v>39</v>
      </c>
      <c r="D39" t="s">
        <v>1902</v>
      </c>
      <c r="E39" t="s">
        <v>1863</v>
      </c>
      <c r="F39" s="533">
        <f t="shared" ref="F39:F58" si="4">11+(24/60)</f>
        <v>11.4</v>
      </c>
      <c r="G39">
        <v>2.2999999999999998</v>
      </c>
      <c r="J39" t="s">
        <v>2996</v>
      </c>
      <c r="K39">
        <v>39</v>
      </c>
      <c r="L39" t="s">
        <v>2394</v>
      </c>
      <c r="M39" t="s">
        <v>2396</v>
      </c>
      <c r="N39" s="533">
        <f t="shared" si="3"/>
        <v>11.433333333333334</v>
      </c>
      <c r="O39">
        <v>2.7</v>
      </c>
    </row>
    <row r="40" spans="2:15" x14ac:dyDescent="0.35">
      <c r="B40" t="s">
        <v>1859</v>
      </c>
      <c r="C40" s="532">
        <v>40</v>
      </c>
      <c r="D40" t="s">
        <v>1903</v>
      </c>
      <c r="E40" t="s">
        <v>1863</v>
      </c>
      <c r="F40" s="533">
        <f t="shared" si="4"/>
        <v>11.4</v>
      </c>
      <c r="G40">
        <v>2.2999999999999998</v>
      </c>
      <c r="J40" t="s">
        <v>2996</v>
      </c>
      <c r="K40" s="532">
        <v>40</v>
      </c>
      <c r="L40" t="s">
        <v>2395</v>
      </c>
      <c r="M40" t="s">
        <v>2396</v>
      </c>
      <c r="N40" s="533">
        <f t="shared" si="3"/>
        <v>11.433333333333334</v>
      </c>
      <c r="O40">
        <v>2.7</v>
      </c>
    </row>
    <row r="41" spans="2:15" x14ac:dyDescent="0.35">
      <c r="B41" t="s">
        <v>1859</v>
      </c>
      <c r="C41">
        <v>41</v>
      </c>
      <c r="D41" t="s">
        <v>1904</v>
      </c>
      <c r="E41" t="s">
        <v>1863</v>
      </c>
      <c r="F41" s="533">
        <f t="shared" si="4"/>
        <v>11.4</v>
      </c>
      <c r="G41">
        <v>2.2999999999999998</v>
      </c>
      <c r="J41" t="s">
        <v>2996</v>
      </c>
      <c r="K41">
        <v>41</v>
      </c>
      <c r="L41" t="s">
        <v>2398</v>
      </c>
      <c r="M41" t="s">
        <v>2396</v>
      </c>
      <c r="N41" s="533">
        <f t="shared" si="3"/>
        <v>11.433333333333334</v>
      </c>
      <c r="O41">
        <v>2.7</v>
      </c>
    </row>
    <row r="42" spans="2:15" x14ac:dyDescent="0.35">
      <c r="B42" t="s">
        <v>1859</v>
      </c>
      <c r="C42">
        <v>42</v>
      </c>
      <c r="D42" t="s">
        <v>1905</v>
      </c>
      <c r="E42" t="s">
        <v>1863</v>
      </c>
      <c r="F42" s="533">
        <f t="shared" si="4"/>
        <v>11.4</v>
      </c>
      <c r="G42">
        <v>2.2999999999999998</v>
      </c>
      <c r="J42" t="s">
        <v>2996</v>
      </c>
      <c r="K42">
        <v>42</v>
      </c>
      <c r="L42" t="s">
        <v>2399</v>
      </c>
      <c r="M42" t="s">
        <v>2396</v>
      </c>
      <c r="N42" s="533">
        <f t="shared" si="3"/>
        <v>11.433333333333334</v>
      </c>
      <c r="O42">
        <v>2.7</v>
      </c>
    </row>
    <row r="43" spans="2:15" x14ac:dyDescent="0.35">
      <c r="B43" t="s">
        <v>1859</v>
      </c>
      <c r="C43" s="532">
        <v>43</v>
      </c>
      <c r="D43" t="s">
        <v>1906</v>
      </c>
      <c r="E43" t="s">
        <v>1863</v>
      </c>
      <c r="F43" s="533">
        <f t="shared" si="4"/>
        <v>11.4</v>
      </c>
      <c r="G43">
        <v>2.2999999999999998</v>
      </c>
      <c r="J43" t="s">
        <v>2996</v>
      </c>
      <c r="K43" s="532">
        <v>43</v>
      </c>
      <c r="L43" t="s">
        <v>2400</v>
      </c>
      <c r="M43" t="s">
        <v>2396</v>
      </c>
      <c r="N43" s="533">
        <f t="shared" si="3"/>
        <v>11.433333333333334</v>
      </c>
      <c r="O43">
        <v>2.7</v>
      </c>
    </row>
    <row r="44" spans="2:15" x14ac:dyDescent="0.35">
      <c r="B44" t="s">
        <v>1859</v>
      </c>
      <c r="C44">
        <v>44</v>
      </c>
      <c r="D44" t="s">
        <v>1907</v>
      </c>
      <c r="E44" t="s">
        <v>1863</v>
      </c>
      <c r="F44" s="533">
        <f t="shared" si="4"/>
        <v>11.4</v>
      </c>
      <c r="G44">
        <v>2.2999999999999998</v>
      </c>
      <c r="J44" t="s">
        <v>2996</v>
      </c>
      <c r="K44">
        <v>44</v>
      </c>
      <c r="L44" t="s">
        <v>2401</v>
      </c>
      <c r="M44" t="s">
        <v>2396</v>
      </c>
      <c r="N44" s="533">
        <f t="shared" si="3"/>
        <v>11.433333333333334</v>
      </c>
      <c r="O44">
        <v>2.7</v>
      </c>
    </row>
    <row r="45" spans="2:15" x14ac:dyDescent="0.35">
      <c r="B45" t="s">
        <v>1859</v>
      </c>
      <c r="C45">
        <v>45</v>
      </c>
      <c r="D45" t="s">
        <v>1908</v>
      </c>
      <c r="E45" t="s">
        <v>1863</v>
      </c>
      <c r="F45" s="533">
        <f t="shared" si="4"/>
        <v>11.4</v>
      </c>
      <c r="G45">
        <v>2.2999999999999998</v>
      </c>
      <c r="J45" t="s">
        <v>2996</v>
      </c>
      <c r="K45">
        <v>45</v>
      </c>
      <c r="L45" t="s">
        <v>2402</v>
      </c>
      <c r="M45" t="s">
        <v>2396</v>
      </c>
      <c r="N45" s="533">
        <f t="shared" si="3"/>
        <v>11.433333333333334</v>
      </c>
      <c r="O45">
        <v>2.7</v>
      </c>
    </row>
    <row r="46" spans="2:15" x14ac:dyDescent="0.35">
      <c r="B46" t="s">
        <v>1859</v>
      </c>
      <c r="C46" s="532">
        <v>46</v>
      </c>
      <c r="D46" t="s">
        <v>1909</v>
      </c>
      <c r="E46" t="s">
        <v>1863</v>
      </c>
      <c r="F46" s="533">
        <f t="shared" si="4"/>
        <v>11.4</v>
      </c>
      <c r="G46">
        <v>2.2999999999999998</v>
      </c>
      <c r="J46" t="s">
        <v>2996</v>
      </c>
      <c r="K46" s="532">
        <v>46</v>
      </c>
      <c r="L46" t="s">
        <v>2403</v>
      </c>
      <c r="M46" t="s">
        <v>2396</v>
      </c>
      <c r="N46" s="533">
        <f t="shared" si="3"/>
        <v>11.433333333333334</v>
      </c>
      <c r="O46">
        <v>2.7</v>
      </c>
    </row>
    <row r="47" spans="2:15" x14ac:dyDescent="0.35">
      <c r="B47" t="s">
        <v>1859</v>
      </c>
      <c r="C47">
        <v>47</v>
      </c>
      <c r="D47" t="s">
        <v>1910</v>
      </c>
      <c r="E47" t="s">
        <v>1863</v>
      </c>
      <c r="F47" s="533">
        <f t="shared" si="4"/>
        <v>11.4</v>
      </c>
      <c r="G47">
        <v>2.2999999999999998</v>
      </c>
      <c r="J47" t="s">
        <v>2996</v>
      </c>
      <c r="K47">
        <v>47</v>
      </c>
      <c r="L47" t="s">
        <v>2404</v>
      </c>
      <c r="M47" t="s">
        <v>2397</v>
      </c>
      <c r="N47" s="533">
        <f>11+(27/60)</f>
        <v>11.45</v>
      </c>
      <c r="O47">
        <v>2.7</v>
      </c>
    </row>
    <row r="48" spans="2:15" x14ac:dyDescent="0.35">
      <c r="B48" t="s">
        <v>1859</v>
      </c>
      <c r="C48">
        <v>48</v>
      </c>
      <c r="D48" t="s">
        <v>1911</v>
      </c>
      <c r="E48" t="s">
        <v>1863</v>
      </c>
      <c r="F48" s="533">
        <f t="shared" si="4"/>
        <v>11.4</v>
      </c>
      <c r="G48">
        <v>2.2999999999999998</v>
      </c>
      <c r="J48" t="s">
        <v>2996</v>
      </c>
      <c r="K48">
        <v>48</v>
      </c>
      <c r="L48" t="s">
        <v>2405</v>
      </c>
      <c r="M48" t="s">
        <v>2396</v>
      </c>
      <c r="N48" s="533">
        <f>11+(26/60)</f>
        <v>11.433333333333334</v>
      </c>
      <c r="O48">
        <v>2.7</v>
      </c>
    </row>
    <row r="49" spans="2:15" x14ac:dyDescent="0.35">
      <c r="B49" t="s">
        <v>1859</v>
      </c>
      <c r="C49" s="532">
        <v>49</v>
      </c>
      <c r="D49" t="s">
        <v>1912</v>
      </c>
      <c r="E49" t="s">
        <v>1863</v>
      </c>
      <c r="F49" s="533">
        <f t="shared" si="4"/>
        <v>11.4</v>
      </c>
      <c r="G49">
        <v>2.2999999999999998</v>
      </c>
      <c r="J49" t="s">
        <v>2996</v>
      </c>
      <c r="K49" s="532">
        <v>49</v>
      </c>
      <c r="L49" t="s">
        <v>2406</v>
      </c>
      <c r="M49" t="s">
        <v>2396</v>
      </c>
      <c r="N49" s="533">
        <f>11+(26/60)</f>
        <v>11.433333333333334</v>
      </c>
      <c r="O49">
        <v>2.7</v>
      </c>
    </row>
    <row r="50" spans="2:15" x14ac:dyDescent="0.35">
      <c r="B50" t="s">
        <v>1859</v>
      </c>
      <c r="C50">
        <v>50</v>
      </c>
      <c r="D50" t="s">
        <v>1913</v>
      </c>
      <c r="E50" t="s">
        <v>1863</v>
      </c>
      <c r="F50" s="533">
        <f t="shared" si="4"/>
        <v>11.4</v>
      </c>
      <c r="G50">
        <v>2.2999999999999998</v>
      </c>
      <c r="J50" t="s">
        <v>2996</v>
      </c>
      <c r="K50">
        <v>50</v>
      </c>
      <c r="L50" t="s">
        <v>2407</v>
      </c>
      <c r="M50" t="s">
        <v>2397</v>
      </c>
      <c r="N50" s="533">
        <f>11+(27/60)</f>
        <v>11.45</v>
      </c>
      <c r="O50">
        <v>2.7</v>
      </c>
    </row>
    <row r="51" spans="2:15" x14ac:dyDescent="0.35">
      <c r="B51" t="s">
        <v>1859</v>
      </c>
      <c r="C51">
        <v>51</v>
      </c>
      <c r="D51" t="s">
        <v>1914</v>
      </c>
      <c r="E51" t="s">
        <v>1863</v>
      </c>
      <c r="F51" s="533">
        <f t="shared" si="4"/>
        <v>11.4</v>
      </c>
      <c r="G51">
        <v>2.2999999999999998</v>
      </c>
      <c r="J51" t="s">
        <v>2996</v>
      </c>
      <c r="K51">
        <v>51</v>
      </c>
      <c r="L51" t="s">
        <v>2408</v>
      </c>
      <c r="M51" t="s">
        <v>2396</v>
      </c>
      <c r="N51" s="533">
        <f>11+(26/60)</f>
        <v>11.433333333333334</v>
      </c>
      <c r="O51">
        <v>2.7</v>
      </c>
    </row>
    <row r="52" spans="2:15" x14ac:dyDescent="0.35">
      <c r="B52" t="s">
        <v>1859</v>
      </c>
      <c r="C52" s="532">
        <v>52</v>
      </c>
      <c r="D52" t="s">
        <v>1915</v>
      </c>
      <c r="E52" t="s">
        <v>1863</v>
      </c>
      <c r="F52" s="533">
        <f t="shared" si="4"/>
        <v>11.4</v>
      </c>
      <c r="G52">
        <v>2.2999999999999998</v>
      </c>
      <c r="J52" t="s">
        <v>2996</v>
      </c>
      <c r="K52" s="532">
        <v>52</v>
      </c>
      <c r="L52" t="s">
        <v>2409</v>
      </c>
      <c r="M52" t="s">
        <v>2396</v>
      </c>
      <c r="N52" s="533">
        <f>11+(26/60)</f>
        <v>11.433333333333334</v>
      </c>
      <c r="O52">
        <v>2.7</v>
      </c>
    </row>
    <row r="53" spans="2:15" x14ac:dyDescent="0.35">
      <c r="B53" t="s">
        <v>1859</v>
      </c>
      <c r="C53">
        <v>53</v>
      </c>
      <c r="D53" t="s">
        <v>1916</v>
      </c>
      <c r="E53" t="s">
        <v>1863</v>
      </c>
      <c r="F53" s="533">
        <f t="shared" si="4"/>
        <v>11.4</v>
      </c>
      <c r="G53">
        <v>2.2999999999999998</v>
      </c>
      <c r="J53" t="s">
        <v>2996</v>
      </c>
      <c r="K53">
        <v>53</v>
      </c>
      <c r="L53" t="s">
        <v>2410</v>
      </c>
      <c r="M53" t="s">
        <v>2396</v>
      </c>
      <c r="N53" s="533">
        <f>11+(26/60)</f>
        <v>11.433333333333334</v>
      </c>
      <c r="O53">
        <v>2.7</v>
      </c>
    </row>
    <row r="54" spans="2:15" x14ac:dyDescent="0.35">
      <c r="B54" t="s">
        <v>1859</v>
      </c>
      <c r="C54">
        <v>54</v>
      </c>
      <c r="D54" t="s">
        <v>1917</v>
      </c>
      <c r="E54" t="s">
        <v>1863</v>
      </c>
      <c r="F54" s="533">
        <f t="shared" si="4"/>
        <v>11.4</v>
      </c>
      <c r="G54">
        <v>2.2999999999999998</v>
      </c>
      <c r="J54" t="s">
        <v>2996</v>
      </c>
      <c r="K54">
        <v>54</v>
      </c>
      <c r="L54" t="s">
        <v>2411</v>
      </c>
      <c r="M54" t="s">
        <v>2396</v>
      </c>
      <c r="N54" s="533">
        <f>11+(26/60)</f>
        <v>11.433333333333334</v>
      </c>
      <c r="O54">
        <v>2.7</v>
      </c>
    </row>
    <row r="55" spans="2:15" x14ac:dyDescent="0.35">
      <c r="B55" t="s">
        <v>1859</v>
      </c>
      <c r="C55" s="532">
        <v>55</v>
      </c>
      <c r="D55" t="s">
        <v>1918</v>
      </c>
      <c r="E55" t="s">
        <v>1863</v>
      </c>
      <c r="F55" s="533">
        <f t="shared" si="4"/>
        <v>11.4</v>
      </c>
      <c r="G55">
        <v>2.2999999999999998</v>
      </c>
      <c r="J55" t="s">
        <v>2996</v>
      </c>
      <c r="K55" s="532">
        <v>55</v>
      </c>
      <c r="L55" t="s">
        <v>2412</v>
      </c>
      <c r="M55" t="s">
        <v>2396</v>
      </c>
      <c r="N55" s="533">
        <f>11+(26/60)</f>
        <v>11.433333333333334</v>
      </c>
      <c r="O55">
        <v>2.7</v>
      </c>
    </row>
    <row r="56" spans="2:15" x14ac:dyDescent="0.35">
      <c r="B56" t="s">
        <v>1859</v>
      </c>
      <c r="C56">
        <v>56</v>
      </c>
      <c r="D56" t="s">
        <v>1919</v>
      </c>
      <c r="E56" t="s">
        <v>1863</v>
      </c>
      <c r="F56" s="533">
        <f t="shared" si="4"/>
        <v>11.4</v>
      </c>
      <c r="G56">
        <v>2.2999999999999998</v>
      </c>
      <c r="J56" t="s">
        <v>2996</v>
      </c>
      <c r="K56">
        <v>56</v>
      </c>
      <c r="L56" t="s">
        <v>2413</v>
      </c>
      <c r="M56" t="s">
        <v>2397</v>
      </c>
      <c r="N56" s="533">
        <f>11+(27/60)</f>
        <v>11.45</v>
      </c>
      <c r="O56">
        <v>2.7</v>
      </c>
    </row>
    <row r="57" spans="2:15" x14ac:dyDescent="0.35">
      <c r="B57" t="s">
        <v>1859</v>
      </c>
      <c r="C57">
        <v>57</v>
      </c>
      <c r="D57" t="s">
        <v>1920</v>
      </c>
      <c r="E57" t="s">
        <v>1863</v>
      </c>
      <c r="F57" s="533">
        <f t="shared" si="4"/>
        <v>11.4</v>
      </c>
      <c r="G57">
        <v>2.2999999999999998</v>
      </c>
      <c r="J57" t="s">
        <v>2996</v>
      </c>
      <c r="K57">
        <v>57</v>
      </c>
      <c r="L57" t="s">
        <v>2414</v>
      </c>
      <c r="M57" t="s">
        <v>2396</v>
      </c>
      <c r="N57" s="533">
        <f>11+(26/60)</f>
        <v>11.433333333333334</v>
      </c>
      <c r="O57">
        <v>2.7</v>
      </c>
    </row>
    <row r="58" spans="2:15" x14ac:dyDescent="0.35">
      <c r="B58" t="s">
        <v>1859</v>
      </c>
      <c r="C58" s="532">
        <v>58</v>
      </c>
      <c r="D58" t="s">
        <v>1921</v>
      </c>
      <c r="E58" t="s">
        <v>1863</v>
      </c>
      <c r="F58" s="533">
        <f t="shared" si="4"/>
        <v>11.4</v>
      </c>
      <c r="G58">
        <v>2.2999999999999998</v>
      </c>
      <c r="J58" t="s">
        <v>2996</v>
      </c>
      <c r="K58" s="532">
        <v>58</v>
      </c>
      <c r="L58" t="s">
        <v>2415</v>
      </c>
      <c r="M58" t="s">
        <v>2396</v>
      </c>
      <c r="N58" s="533">
        <f>11+(26/60)</f>
        <v>11.433333333333334</v>
      </c>
      <c r="O58">
        <v>2.7</v>
      </c>
    </row>
    <row r="59" spans="2:15" x14ac:dyDescent="0.35">
      <c r="B59" t="s">
        <v>1859</v>
      </c>
      <c r="C59">
        <v>59</v>
      </c>
      <c r="D59" t="s">
        <v>1922</v>
      </c>
      <c r="E59" t="s">
        <v>1861</v>
      </c>
      <c r="F59" s="533">
        <f>11+(23/60)</f>
        <v>11.383333333333333</v>
      </c>
      <c r="G59">
        <v>2.2999999999999998</v>
      </c>
      <c r="J59" t="s">
        <v>2996</v>
      </c>
      <c r="K59">
        <v>59</v>
      </c>
      <c r="L59" t="s">
        <v>2416</v>
      </c>
      <c r="M59" t="s">
        <v>2396</v>
      </c>
      <c r="N59" s="533">
        <f>11+(26/60)</f>
        <v>11.433333333333334</v>
      </c>
      <c r="O59">
        <v>2.7</v>
      </c>
    </row>
    <row r="60" spans="2:15" x14ac:dyDescent="0.35">
      <c r="B60" t="s">
        <v>1859</v>
      </c>
      <c r="C60">
        <v>60</v>
      </c>
      <c r="D60" t="s">
        <v>1923</v>
      </c>
      <c r="E60" t="s">
        <v>1861</v>
      </c>
      <c r="F60" s="533">
        <f>11+(23/60)</f>
        <v>11.383333333333333</v>
      </c>
      <c r="G60">
        <v>2.2999999999999998</v>
      </c>
      <c r="J60" t="s">
        <v>2996</v>
      </c>
      <c r="K60">
        <v>60</v>
      </c>
      <c r="L60" t="s">
        <v>2417</v>
      </c>
      <c r="M60" t="s">
        <v>2396</v>
      </c>
      <c r="N60" s="533">
        <f>11+(26/60)</f>
        <v>11.433333333333334</v>
      </c>
      <c r="O60">
        <v>2.7</v>
      </c>
    </row>
    <row r="61" spans="2:15" x14ac:dyDescent="0.35">
      <c r="B61" t="s">
        <v>1859</v>
      </c>
      <c r="C61" s="532">
        <v>61</v>
      </c>
      <c r="D61" t="s">
        <v>1924</v>
      </c>
      <c r="E61" t="s">
        <v>1863</v>
      </c>
      <c r="F61" s="533">
        <f>11+(24/60)</f>
        <v>11.4</v>
      </c>
      <c r="G61">
        <v>2.2999999999999998</v>
      </c>
      <c r="J61" t="s">
        <v>2996</v>
      </c>
      <c r="K61" s="532">
        <v>61</v>
      </c>
      <c r="L61" t="s">
        <v>2418</v>
      </c>
      <c r="M61" t="s">
        <v>2396</v>
      </c>
      <c r="N61" s="533">
        <f>11+(26/60)</f>
        <v>11.433333333333334</v>
      </c>
      <c r="O61">
        <v>2.7</v>
      </c>
    </row>
    <row r="62" spans="2:15" x14ac:dyDescent="0.35">
      <c r="B62" t="s">
        <v>1859</v>
      </c>
      <c r="C62">
        <v>62</v>
      </c>
      <c r="D62" t="s">
        <v>1925</v>
      </c>
      <c r="E62" t="s">
        <v>1863</v>
      </c>
      <c r="F62" s="533">
        <f>11+(24/60)</f>
        <v>11.4</v>
      </c>
      <c r="G62">
        <v>2.2999999999999998</v>
      </c>
      <c r="J62" t="s">
        <v>2996</v>
      </c>
      <c r="K62">
        <v>62</v>
      </c>
      <c r="L62" t="s">
        <v>2419</v>
      </c>
      <c r="M62" t="s">
        <v>1870</v>
      </c>
      <c r="N62" s="533">
        <f>11+(25/60)</f>
        <v>11.416666666666666</v>
      </c>
      <c r="O62">
        <v>2.7</v>
      </c>
    </row>
    <row r="63" spans="2:15" x14ac:dyDescent="0.35">
      <c r="B63" t="s">
        <v>1859</v>
      </c>
      <c r="C63">
        <v>63</v>
      </c>
      <c r="D63" t="s">
        <v>1926</v>
      </c>
      <c r="E63" t="s">
        <v>1863</v>
      </c>
      <c r="F63" s="533">
        <f>11+(24/60)</f>
        <v>11.4</v>
      </c>
      <c r="G63">
        <v>2.2999999999999998</v>
      </c>
      <c r="J63" t="s">
        <v>2996</v>
      </c>
      <c r="K63">
        <v>63</v>
      </c>
      <c r="L63" t="s">
        <v>2420</v>
      </c>
      <c r="M63" t="s">
        <v>1870</v>
      </c>
      <c r="N63" s="533">
        <f>11+(25/60)</f>
        <v>11.416666666666666</v>
      </c>
      <c r="O63">
        <v>2.7</v>
      </c>
    </row>
    <row r="64" spans="2:15" x14ac:dyDescent="0.35">
      <c r="B64" t="s">
        <v>1859</v>
      </c>
      <c r="C64" s="532">
        <v>64</v>
      </c>
      <c r="D64" t="s">
        <v>1927</v>
      </c>
      <c r="E64" t="s">
        <v>1863</v>
      </c>
      <c r="F64" s="533">
        <f>11+(24/60)</f>
        <v>11.4</v>
      </c>
      <c r="G64">
        <v>2.2999999999999998</v>
      </c>
      <c r="J64" t="s">
        <v>2996</v>
      </c>
      <c r="K64" s="532">
        <v>64</v>
      </c>
      <c r="L64" t="s">
        <v>2421</v>
      </c>
      <c r="M64" t="s">
        <v>2397</v>
      </c>
      <c r="N64" s="533">
        <f>11+(27/60)</f>
        <v>11.45</v>
      </c>
      <c r="O64">
        <v>2.7</v>
      </c>
    </row>
    <row r="65" spans="2:15" x14ac:dyDescent="0.35">
      <c r="B65" t="s">
        <v>1859</v>
      </c>
      <c r="C65">
        <v>65</v>
      </c>
      <c r="D65" t="s">
        <v>1928</v>
      </c>
      <c r="E65" t="s">
        <v>1863</v>
      </c>
      <c r="F65" s="533">
        <f>11+(24/60)</f>
        <v>11.4</v>
      </c>
      <c r="G65">
        <v>2.2999999999999998</v>
      </c>
      <c r="J65" t="s">
        <v>2996</v>
      </c>
      <c r="K65">
        <v>65</v>
      </c>
      <c r="L65" t="s">
        <v>2422</v>
      </c>
      <c r="M65" t="s">
        <v>2396</v>
      </c>
      <c r="N65" s="533">
        <f t="shared" ref="N65:N94" si="5">11+(26/60)</f>
        <v>11.433333333333334</v>
      </c>
      <c r="O65">
        <v>2.7</v>
      </c>
    </row>
    <row r="66" spans="2:15" x14ac:dyDescent="0.35">
      <c r="B66" t="s">
        <v>1859</v>
      </c>
      <c r="C66">
        <v>66</v>
      </c>
      <c r="D66" t="s">
        <v>1929</v>
      </c>
      <c r="E66" t="s">
        <v>1870</v>
      </c>
      <c r="F66" s="533">
        <f>11+(25/60)</f>
        <v>11.416666666666666</v>
      </c>
      <c r="G66">
        <v>2.2999999999999998</v>
      </c>
      <c r="J66" t="s">
        <v>2996</v>
      </c>
      <c r="K66">
        <v>66</v>
      </c>
      <c r="L66" t="s">
        <v>2423</v>
      </c>
      <c r="M66" t="s">
        <v>2396</v>
      </c>
      <c r="N66" s="533">
        <f t="shared" si="5"/>
        <v>11.433333333333334</v>
      </c>
      <c r="O66">
        <v>2.7</v>
      </c>
    </row>
    <row r="67" spans="2:15" x14ac:dyDescent="0.35">
      <c r="B67" t="s">
        <v>1859</v>
      </c>
      <c r="C67" s="532">
        <v>67</v>
      </c>
      <c r="D67" t="s">
        <v>1930</v>
      </c>
      <c r="E67" t="s">
        <v>1861</v>
      </c>
      <c r="F67" s="533">
        <f>11+(23/60)</f>
        <v>11.383333333333333</v>
      </c>
      <c r="G67">
        <v>2.2999999999999998</v>
      </c>
      <c r="J67" t="s">
        <v>2996</v>
      </c>
      <c r="K67" s="532">
        <v>67</v>
      </c>
      <c r="L67" t="s">
        <v>2424</v>
      </c>
      <c r="M67" t="s">
        <v>2396</v>
      </c>
      <c r="N67" s="533">
        <f t="shared" si="5"/>
        <v>11.433333333333334</v>
      </c>
      <c r="O67">
        <v>2.7</v>
      </c>
    </row>
    <row r="68" spans="2:15" x14ac:dyDescent="0.35">
      <c r="B68" t="s">
        <v>1859</v>
      </c>
      <c r="C68">
        <v>68</v>
      </c>
      <c r="D68" t="s">
        <v>1931</v>
      </c>
      <c r="E68" t="s">
        <v>1863</v>
      </c>
      <c r="F68" s="533">
        <f t="shared" ref="F68:F77" si="6">11+(24/60)</f>
        <v>11.4</v>
      </c>
      <c r="G68">
        <v>2.2999999999999998</v>
      </c>
      <c r="J68" t="s">
        <v>2996</v>
      </c>
      <c r="K68">
        <v>68</v>
      </c>
      <c r="L68" t="s">
        <v>2425</v>
      </c>
      <c r="M68" t="s">
        <v>2396</v>
      </c>
      <c r="N68" s="533">
        <f t="shared" si="5"/>
        <v>11.433333333333334</v>
      </c>
      <c r="O68">
        <v>2.7</v>
      </c>
    </row>
    <row r="69" spans="2:15" x14ac:dyDescent="0.35">
      <c r="B69" t="s">
        <v>1859</v>
      </c>
      <c r="C69">
        <v>69</v>
      </c>
      <c r="D69" t="s">
        <v>1932</v>
      </c>
      <c r="E69" t="s">
        <v>1863</v>
      </c>
      <c r="F69" s="533">
        <f t="shared" si="6"/>
        <v>11.4</v>
      </c>
      <c r="G69">
        <v>2.2999999999999998</v>
      </c>
      <c r="J69" t="s">
        <v>2996</v>
      </c>
      <c r="K69">
        <v>69</v>
      </c>
      <c r="L69" t="s">
        <v>2426</v>
      </c>
      <c r="M69" t="s">
        <v>2396</v>
      </c>
      <c r="N69" s="533">
        <f t="shared" si="5"/>
        <v>11.433333333333334</v>
      </c>
      <c r="O69">
        <v>2.7</v>
      </c>
    </row>
    <row r="70" spans="2:15" x14ac:dyDescent="0.35">
      <c r="B70" t="s">
        <v>1859</v>
      </c>
      <c r="C70" s="532">
        <v>70</v>
      </c>
      <c r="D70" t="s">
        <v>1933</v>
      </c>
      <c r="E70" t="s">
        <v>1863</v>
      </c>
      <c r="F70" s="533">
        <f t="shared" si="6"/>
        <v>11.4</v>
      </c>
      <c r="G70">
        <v>2.2999999999999998</v>
      </c>
      <c r="J70" t="s">
        <v>2996</v>
      </c>
      <c r="K70" s="532">
        <v>70</v>
      </c>
      <c r="L70" t="s">
        <v>2427</v>
      </c>
      <c r="M70" t="s">
        <v>2396</v>
      </c>
      <c r="N70" s="533">
        <f t="shared" si="5"/>
        <v>11.433333333333334</v>
      </c>
      <c r="O70">
        <v>2.7</v>
      </c>
    </row>
    <row r="71" spans="2:15" x14ac:dyDescent="0.35">
      <c r="B71" t="s">
        <v>1859</v>
      </c>
      <c r="C71">
        <v>71</v>
      </c>
      <c r="D71" t="s">
        <v>1934</v>
      </c>
      <c r="E71" t="s">
        <v>1863</v>
      </c>
      <c r="F71" s="533">
        <f t="shared" si="6"/>
        <v>11.4</v>
      </c>
      <c r="G71">
        <v>2.2999999999999998</v>
      </c>
      <c r="J71" t="s">
        <v>2996</v>
      </c>
      <c r="K71">
        <v>71</v>
      </c>
      <c r="L71" t="s">
        <v>2428</v>
      </c>
      <c r="M71" t="s">
        <v>2396</v>
      </c>
      <c r="N71" s="533">
        <f t="shared" si="5"/>
        <v>11.433333333333334</v>
      </c>
      <c r="O71">
        <v>2.7</v>
      </c>
    </row>
    <row r="72" spans="2:15" x14ac:dyDescent="0.35">
      <c r="B72" t="s">
        <v>1859</v>
      </c>
      <c r="C72">
        <v>72</v>
      </c>
      <c r="D72" t="s">
        <v>1935</v>
      </c>
      <c r="E72" t="s">
        <v>1863</v>
      </c>
      <c r="F72" s="533">
        <f t="shared" si="6"/>
        <v>11.4</v>
      </c>
      <c r="G72">
        <v>2.2999999999999998</v>
      </c>
      <c r="J72" t="s">
        <v>2996</v>
      </c>
      <c r="K72">
        <v>72</v>
      </c>
      <c r="L72" t="s">
        <v>2429</v>
      </c>
      <c r="M72" t="s">
        <v>2396</v>
      </c>
      <c r="N72" s="533">
        <f t="shared" si="5"/>
        <v>11.433333333333334</v>
      </c>
      <c r="O72">
        <v>2.7</v>
      </c>
    </row>
    <row r="73" spans="2:15" x14ac:dyDescent="0.35">
      <c r="B73" t="s">
        <v>1859</v>
      </c>
      <c r="C73" s="532">
        <v>73</v>
      </c>
      <c r="D73" t="s">
        <v>1936</v>
      </c>
      <c r="E73" t="s">
        <v>1863</v>
      </c>
      <c r="F73" s="533">
        <f t="shared" si="6"/>
        <v>11.4</v>
      </c>
      <c r="G73">
        <v>2.2999999999999998</v>
      </c>
      <c r="J73" t="s">
        <v>2996</v>
      </c>
      <c r="K73" s="532">
        <v>73</v>
      </c>
      <c r="L73" t="s">
        <v>2430</v>
      </c>
      <c r="M73" t="s">
        <v>2396</v>
      </c>
      <c r="N73" s="533">
        <f t="shared" si="5"/>
        <v>11.433333333333334</v>
      </c>
      <c r="O73">
        <v>2.7</v>
      </c>
    </row>
    <row r="74" spans="2:15" x14ac:dyDescent="0.35">
      <c r="B74" t="s">
        <v>1859</v>
      </c>
      <c r="C74">
        <v>74</v>
      </c>
      <c r="D74" t="s">
        <v>1937</v>
      </c>
      <c r="E74" t="s">
        <v>1863</v>
      </c>
      <c r="F74" s="533">
        <f t="shared" si="6"/>
        <v>11.4</v>
      </c>
      <c r="G74">
        <v>2.2999999999999998</v>
      </c>
      <c r="J74" t="s">
        <v>2996</v>
      </c>
      <c r="K74">
        <v>74</v>
      </c>
      <c r="L74" t="s">
        <v>2431</v>
      </c>
      <c r="M74" t="s">
        <v>2396</v>
      </c>
      <c r="N74" s="533">
        <f t="shared" si="5"/>
        <v>11.433333333333334</v>
      </c>
      <c r="O74">
        <v>2.7</v>
      </c>
    </row>
    <row r="75" spans="2:15" x14ac:dyDescent="0.35">
      <c r="B75" t="s">
        <v>1859</v>
      </c>
      <c r="C75">
        <v>75</v>
      </c>
      <c r="D75" t="s">
        <v>1938</v>
      </c>
      <c r="E75" t="s">
        <v>1863</v>
      </c>
      <c r="F75" s="533">
        <f t="shared" si="6"/>
        <v>11.4</v>
      </c>
      <c r="G75">
        <v>2.2999999999999998</v>
      </c>
      <c r="J75" t="s">
        <v>2996</v>
      </c>
      <c r="K75">
        <v>75</v>
      </c>
      <c r="L75" t="s">
        <v>2432</v>
      </c>
      <c r="M75" t="s">
        <v>2396</v>
      </c>
      <c r="N75" s="533">
        <f t="shared" si="5"/>
        <v>11.433333333333334</v>
      </c>
      <c r="O75">
        <v>2.7</v>
      </c>
    </row>
    <row r="76" spans="2:15" x14ac:dyDescent="0.35">
      <c r="B76" t="s">
        <v>1859</v>
      </c>
      <c r="C76" s="532">
        <v>76</v>
      </c>
      <c r="D76" t="s">
        <v>1939</v>
      </c>
      <c r="E76" t="s">
        <v>1863</v>
      </c>
      <c r="F76" s="533">
        <f t="shared" si="6"/>
        <v>11.4</v>
      </c>
      <c r="G76">
        <v>2.2999999999999998</v>
      </c>
      <c r="J76" t="s">
        <v>2996</v>
      </c>
      <c r="K76" s="532">
        <v>76</v>
      </c>
      <c r="L76" t="s">
        <v>2433</v>
      </c>
      <c r="M76" t="s">
        <v>2396</v>
      </c>
      <c r="N76" s="533">
        <f t="shared" si="5"/>
        <v>11.433333333333334</v>
      </c>
      <c r="O76">
        <v>2.7</v>
      </c>
    </row>
    <row r="77" spans="2:15" x14ac:dyDescent="0.35">
      <c r="B77" t="s">
        <v>1859</v>
      </c>
      <c r="C77">
        <v>77</v>
      </c>
      <c r="D77" t="s">
        <v>1940</v>
      </c>
      <c r="E77" t="s">
        <v>1863</v>
      </c>
      <c r="F77" s="533">
        <f t="shared" si="6"/>
        <v>11.4</v>
      </c>
      <c r="G77">
        <v>2.2999999999999998</v>
      </c>
      <c r="J77" t="s">
        <v>2996</v>
      </c>
      <c r="K77">
        <v>77</v>
      </c>
      <c r="L77" t="s">
        <v>2434</v>
      </c>
      <c r="M77" t="s">
        <v>2396</v>
      </c>
      <c r="N77" s="533">
        <f t="shared" si="5"/>
        <v>11.433333333333334</v>
      </c>
      <c r="O77">
        <v>2.7</v>
      </c>
    </row>
    <row r="78" spans="2:15" x14ac:dyDescent="0.35">
      <c r="B78" t="s">
        <v>1859</v>
      </c>
      <c r="C78">
        <v>78</v>
      </c>
      <c r="D78" t="s">
        <v>1941</v>
      </c>
      <c r="E78" t="s">
        <v>1861</v>
      </c>
      <c r="F78" s="533">
        <f>11+(23/60)</f>
        <v>11.383333333333333</v>
      </c>
      <c r="G78">
        <v>2.2999999999999998</v>
      </c>
      <c r="J78" t="s">
        <v>2996</v>
      </c>
      <c r="K78">
        <v>78</v>
      </c>
      <c r="L78" t="s">
        <v>2435</v>
      </c>
      <c r="M78" t="s">
        <v>2396</v>
      </c>
      <c r="N78" s="533">
        <f t="shared" si="5"/>
        <v>11.433333333333334</v>
      </c>
      <c r="O78">
        <v>2.7</v>
      </c>
    </row>
    <row r="79" spans="2:15" x14ac:dyDescent="0.35">
      <c r="B79" t="s">
        <v>1859</v>
      </c>
      <c r="C79" s="532">
        <v>79</v>
      </c>
      <c r="D79" t="s">
        <v>1942</v>
      </c>
      <c r="E79" t="s">
        <v>1863</v>
      </c>
      <c r="F79" s="533">
        <f>11+(24/60)</f>
        <v>11.4</v>
      </c>
      <c r="G79">
        <v>2.2999999999999998</v>
      </c>
      <c r="J79" t="s">
        <v>2996</v>
      </c>
      <c r="K79" s="532">
        <v>79</v>
      </c>
      <c r="L79" t="s">
        <v>2436</v>
      </c>
      <c r="M79" t="s">
        <v>2396</v>
      </c>
      <c r="N79" s="533">
        <f t="shared" si="5"/>
        <v>11.433333333333334</v>
      </c>
      <c r="O79">
        <v>2.7</v>
      </c>
    </row>
    <row r="80" spans="2:15" x14ac:dyDescent="0.35">
      <c r="B80" t="s">
        <v>1859</v>
      </c>
      <c r="C80">
        <v>80</v>
      </c>
      <c r="D80" t="s">
        <v>1943</v>
      </c>
      <c r="E80" t="s">
        <v>1861</v>
      </c>
      <c r="F80" s="533">
        <f>11+(23/60)</f>
        <v>11.383333333333333</v>
      </c>
      <c r="G80">
        <v>2.2999999999999998</v>
      </c>
      <c r="J80" t="s">
        <v>2996</v>
      </c>
      <c r="K80">
        <v>80</v>
      </c>
      <c r="L80" t="s">
        <v>2437</v>
      </c>
      <c r="M80" t="s">
        <v>2396</v>
      </c>
      <c r="N80" s="533">
        <f t="shared" si="5"/>
        <v>11.433333333333334</v>
      </c>
      <c r="O80">
        <v>2.7</v>
      </c>
    </row>
    <row r="81" spans="2:15" x14ac:dyDescent="0.35">
      <c r="B81" t="s">
        <v>1859</v>
      </c>
      <c r="C81">
        <v>81</v>
      </c>
      <c r="D81" t="s">
        <v>1944</v>
      </c>
      <c r="E81" t="s">
        <v>1863</v>
      </c>
      <c r="F81" s="533">
        <f>11+(24/60)</f>
        <v>11.4</v>
      </c>
      <c r="G81">
        <v>2.2999999999999998</v>
      </c>
      <c r="J81" t="s">
        <v>2996</v>
      </c>
      <c r="K81">
        <v>81</v>
      </c>
      <c r="L81" t="s">
        <v>2438</v>
      </c>
      <c r="M81" t="s">
        <v>2396</v>
      </c>
      <c r="N81" s="533">
        <f t="shared" si="5"/>
        <v>11.433333333333334</v>
      </c>
      <c r="O81">
        <v>2.7</v>
      </c>
    </row>
    <row r="82" spans="2:15" x14ac:dyDescent="0.35">
      <c r="B82" t="s">
        <v>1859</v>
      </c>
      <c r="C82" s="532">
        <v>82</v>
      </c>
      <c r="D82" t="s">
        <v>1945</v>
      </c>
      <c r="E82" t="s">
        <v>1863</v>
      </c>
      <c r="F82" s="533">
        <f>11+(24/60)</f>
        <v>11.4</v>
      </c>
      <c r="G82">
        <v>2.2999999999999998</v>
      </c>
      <c r="J82" t="s">
        <v>2996</v>
      </c>
      <c r="K82" s="532">
        <v>82</v>
      </c>
      <c r="L82" t="s">
        <v>2439</v>
      </c>
      <c r="M82" t="s">
        <v>2396</v>
      </c>
      <c r="N82" s="533">
        <f t="shared" si="5"/>
        <v>11.433333333333334</v>
      </c>
      <c r="O82">
        <v>2.7</v>
      </c>
    </row>
    <row r="83" spans="2:15" x14ac:dyDescent="0.35">
      <c r="B83" t="s">
        <v>1859</v>
      </c>
      <c r="C83">
        <v>83</v>
      </c>
      <c r="D83" t="s">
        <v>1946</v>
      </c>
      <c r="E83" t="s">
        <v>1863</v>
      </c>
      <c r="F83" s="533">
        <f>11+(24/60)</f>
        <v>11.4</v>
      </c>
      <c r="G83">
        <v>2.2999999999999998</v>
      </c>
      <c r="J83" t="s">
        <v>2996</v>
      </c>
      <c r="K83">
        <v>83</v>
      </c>
      <c r="L83" t="s">
        <v>2440</v>
      </c>
      <c r="M83" t="s">
        <v>2396</v>
      </c>
      <c r="N83" s="533">
        <f t="shared" si="5"/>
        <v>11.433333333333334</v>
      </c>
      <c r="O83">
        <v>2.7</v>
      </c>
    </row>
    <row r="84" spans="2:15" x14ac:dyDescent="0.35">
      <c r="B84" t="s">
        <v>1859</v>
      </c>
      <c r="C84">
        <v>84</v>
      </c>
      <c r="D84" t="s">
        <v>1947</v>
      </c>
      <c r="E84" t="s">
        <v>1863</v>
      </c>
      <c r="F84" s="533">
        <f>11+(24/60)</f>
        <v>11.4</v>
      </c>
      <c r="G84">
        <v>2.2999999999999998</v>
      </c>
      <c r="J84" t="s">
        <v>2996</v>
      </c>
      <c r="K84">
        <v>84</v>
      </c>
      <c r="L84" t="s">
        <v>2441</v>
      </c>
      <c r="M84" t="s">
        <v>2396</v>
      </c>
      <c r="N84" s="533">
        <f t="shared" si="5"/>
        <v>11.433333333333334</v>
      </c>
      <c r="O84">
        <v>2.7</v>
      </c>
    </row>
    <row r="85" spans="2:15" x14ac:dyDescent="0.35">
      <c r="B85" t="s">
        <v>1859</v>
      </c>
      <c r="C85" s="532">
        <v>85</v>
      </c>
      <c r="D85" t="s">
        <v>1948</v>
      </c>
      <c r="E85" t="s">
        <v>1863</v>
      </c>
      <c r="F85" s="533">
        <f>11+(24/60)</f>
        <v>11.4</v>
      </c>
      <c r="G85">
        <v>2.2999999999999998</v>
      </c>
      <c r="J85" t="s">
        <v>2996</v>
      </c>
      <c r="K85" s="532">
        <v>85</v>
      </c>
      <c r="L85" t="s">
        <v>2442</v>
      </c>
      <c r="M85" t="s">
        <v>2396</v>
      </c>
      <c r="N85" s="533">
        <f t="shared" si="5"/>
        <v>11.433333333333334</v>
      </c>
      <c r="O85">
        <v>2.7</v>
      </c>
    </row>
    <row r="86" spans="2:15" x14ac:dyDescent="0.35">
      <c r="B86" t="s">
        <v>1859</v>
      </c>
      <c r="C86">
        <v>86</v>
      </c>
      <c r="D86" t="s">
        <v>1949</v>
      </c>
      <c r="E86" t="s">
        <v>1861</v>
      </c>
      <c r="F86" s="533">
        <f>11+(23/60)</f>
        <v>11.383333333333333</v>
      </c>
      <c r="G86">
        <v>2.2999999999999998</v>
      </c>
      <c r="J86" t="s">
        <v>2996</v>
      </c>
      <c r="K86">
        <v>86</v>
      </c>
      <c r="L86" t="s">
        <v>2443</v>
      </c>
      <c r="M86" t="s">
        <v>2396</v>
      </c>
      <c r="N86" s="533">
        <f t="shared" si="5"/>
        <v>11.433333333333334</v>
      </c>
      <c r="O86">
        <v>2.7</v>
      </c>
    </row>
    <row r="87" spans="2:15" x14ac:dyDescent="0.35">
      <c r="B87" t="s">
        <v>1859</v>
      </c>
      <c r="C87">
        <v>87</v>
      </c>
      <c r="D87" t="s">
        <v>1950</v>
      </c>
      <c r="E87" t="s">
        <v>1863</v>
      </c>
      <c r="F87" s="533">
        <f>11+(24/60)</f>
        <v>11.4</v>
      </c>
      <c r="G87">
        <v>2.2999999999999998</v>
      </c>
      <c r="J87" t="s">
        <v>2996</v>
      </c>
      <c r="K87">
        <v>87</v>
      </c>
      <c r="L87" t="s">
        <v>2444</v>
      </c>
      <c r="M87" t="s">
        <v>2396</v>
      </c>
      <c r="N87" s="533">
        <f t="shared" si="5"/>
        <v>11.433333333333334</v>
      </c>
      <c r="O87">
        <v>2.7</v>
      </c>
    </row>
    <row r="88" spans="2:15" x14ac:dyDescent="0.35">
      <c r="B88" t="s">
        <v>1859</v>
      </c>
      <c r="C88" s="532">
        <v>88</v>
      </c>
      <c r="D88" t="s">
        <v>1951</v>
      </c>
      <c r="E88" t="s">
        <v>1863</v>
      </c>
      <c r="F88" s="533">
        <f>11+(24/60)</f>
        <v>11.4</v>
      </c>
      <c r="G88">
        <v>2.2999999999999998</v>
      </c>
      <c r="J88" t="s">
        <v>2996</v>
      </c>
      <c r="K88" s="532">
        <v>88</v>
      </c>
      <c r="L88" t="s">
        <v>2445</v>
      </c>
      <c r="M88" t="s">
        <v>2396</v>
      </c>
      <c r="N88" s="533">
        <f t="shared" si="5"/>
        <v>11.433333333333334</v>
      </c>
      <c r="O88">
        <v>2.7</v>
      </c>
    </row>
    <row r="89" spans="2:15" x14ac:dyDescent="0.35">
      <c r="B89" t="s">
        <v>1859</v>
      </c>
      <c r="C89">
        <v>89</v>
      </c>
      <c r="D89" t="s">
        <v>1952</v>
      </c>
      <c r="E89" t="s">
        <v>1861</v>
      </c>
      <c r="F89" s="533">
        <f>11+(23/60)</f>
        <v>11.383333333333333</v>
      </c>
      <c r="G89">
        <v>2.2999999999999998</v>
      </c>
      <c r="J89" t="s">
        <v>2996</v>
      </c>
      <c r="K89">
        <v>89</v>
      </c>
      <c r="L89" t="s">
        <v>2446</v>
      </c>
      <c r="M89" t="s">
        <v>2396</v>
      </c>
      <c r="N89" s="533">
        <f t="shared" si="5"/>
        <v>11.433333333333334</v>
      </c>
      <c r="O89">
        <v>2.7</v>
      </c>
    </row>
    <row r="90" spans="2:15" x14ac:dyDescent="0.35">
      <c r="B90" t="s">
        <v>1859</v>
      </c>
      <c r="C90">
        <v>90</v>
      </c>
      <c r="D90" t="s">
        <v>1953</v>
      </c>
      <c r="E90" t="s">
        <v>1863</v>
      </c>
      <c r="F90" s="533">
        <f t="shared" ref="F90:F98" si="7">11+(24/60)</f>
        <v>11.4</v>
      </c>
      <c r="G90">
        <v>2.2999999999999998</v>
      </c>
      <c r="J90" t="s">
        <v>2996</v>
      </c>
      <c r="K90">
        <v>90</v>
      </c>
      <c r="L90" t="s">
        <v>2447</v>
      </c>
      <c r="M90" t="s">
        <v>2396</v>
      </c>
      <c r="N90" s="533">
        <f t="shared" si="5"/>
        <v>11.433333333333334</v>
      </c>
      <c r="O90">
        <v>2.7</v>
      </c>
    </row>
    <row r="91" spans="2:15" x14ac:dyDescent="0.35">
      <c r="B91" t="s">
        <v>1859</v>
      </c>
      <c r="C91" s="532">
        <v>91</v>
      </c>
      <c r="D91" t="s">
        <v>1954</v>
      </c>
      <c r="E91" t="s">
        <v>1863</v>
      </c>
      <c r="F91" s="533">
        <f t="shared" si="7"/>
        <v>11.4</v>
      </c>
      <c r="G91">
        <v>2.2999999999999998</v>
      </c>
      <c r="J91" t="s">
        <v>2996</v>
      </c>
      <c r="K91" s="532">
        <v>91</v>
      </c>
      <c r="L91" t="s">
        <v>2448</v>
      </c>
      <c r="M91" t="s">
        <v>2396</v>
      </c>
      <c r="N91" s="533">
        <f t="shared" si="5"/>
        <v>11.433333333333334</v>
      </c>
      <c r="O91">
        <v>2.7</v>
      </c>
    </row>
    <row r="92" spans="2:15" x14ac:dyDescent="0.35">
      <c r="B92" t="s">
        <v>1859</v>
      </c>
      <c r="C92">
        <v>92</v>
      </c>
      <c r="D92" t="s">
        <v>1955</v>
      </c>
      <c r="E92" t="s">
        <v>1863</v>
      </c>
      <c r="F92" s="533">
        <f t="shared" si="7"/>
        <v>11.4</v>
      </c>
      <c r="G92">
        <v>2.2999999999999998</v>
      </c>
      <c r="J92" t="s">
        <v>2996</v>
      </c>
      <c r="K92">
        <v>92</v>
      </c>
      <c r="L92" t="s">
        <v>2449</v>
      </c>
      <c r="M92" t="s">
        <v>2396</v>
      </c>
      <c r="N92" s="533">
        <f t="shared" si="5"/>
        <v>11.433333333333334</v>
      </c>
      <c r="O92">
        <v>2.7</v>
      </c>
    </row>
    <row r="93" spans="2:15" x14ac:dyDescent="0.35">
      <c r="B93" t="s">
        <v>1859</v>
      </c>
      <c r="C93">
        <v>93</v>
      </c>
      <c r="D93" t="s">
        <v>1956</v>
      </c>
      <c r="E93" t="s">
        <v>1863</v>
      </c>
      <c r="F93" s="533">
        <f t="shared" si="7"/>
        <v>11.4</v>
      </c>
      <c r="G93">
        <v>2.2999999999999998</v>
      </c>
      <c r="J93" t="s">
        <v>2996</v>
      </c>
      <c r="K93">
        <v>93</v>
      </c>
      <c r="L93" t="s">
        <v>2450</v>
      </c>
      <c r="M93" t="s">
        <v>2396</v>
      </c>
      <c r="N93" s="533">
        <f t="shared" si="5"/>
        <v>11.433333333333334</v>
      </c>
      <c r="O93">
        <v>2.7</v>
      </c>
    </row>
    <row r="94" spans="2:15" x14ac:dyDescent="0.35">
      <c r="B94" t="s">
        <v>1859</v>
      </c>
      <c r="C94" s="532">
        <v>94</v>
      </c>
      <c r="D94" t="s">
        <v>1957</v>
      </c>
      <c r="E94" t="s">
        <v>1863</v>
      </c>
      <c r="F94" s="533">
        <f t="shared" si="7"/>
        <v>11.4</v>
      </c>
      <c r="G94">
        <v>2.2999999999999998</v>
      </c>
      <c r="J94" t="s">
        <v>2996</v>
      </c>
      <c r="K94" s="532">
        <v>94</v>
      </c>
      <c r="L94" t="s">
        <v>2451</v>
      </c>
      <c r="M94" t="s">
        <v>2396</v>
      </c>
      <c r="N94" s="533">
        <f t="shared" si="5"/>
        <v>11.433333333333334</v>
      </c>
      <c r="O94">
        <v>2.7</v>
      </c>
    </row>
    <row r="95" spans="2:15" x14ac:dyDescent="0.35">
      <c r="B95" t="s">
        <v>1859</v>
      </c>
      <c r="C95">
        <v>95</v>
      </c>
      <c r="D95" t="s">
        <v>1958</v>
      </c>
      <c r="E95" t="s">
        <v>1863</v>
      </c>
      <c r="F95" s="533">
        <f t="shared" si="7"/>
        <v>11.4</v>
      </c>
      <c r="G95">
        <v>2.2999999999999998</v>
      </c>
      <c r="J95" t="s">
        <v>2996</v>
      </c>
      <c r="K95">
        <v>95</v>
      </c>
      <c r="L95" t="s">
        <v>2452</v>
      </c>
      <c r="M95" t="s">
        <v>2397</v>
      </c>
      <c r="N95" s="533">
        <f>11+(27/60)</f>
        <v>11.45</v>
      </c>
      <c r="O95">
        <v>2.7</v>
      </c>
    </row>
    <row r="96" spans="2:15" x14ac:dyDescent="0.35">
      <c r="B96" t="s">
        <v>1859</v>
      </c>
      <c r="C96">
        <v>96</v>
      </c>
      <c r="D96" t="s">
        <v>1959</v>
      </c>
      <c r="E96" t="s">
        <v>1863</v>
      </c>
      <c r="F96" s="533">
        <f t="shared" si="7"/>
        <v>11.4</v>
      </c>
      <c r="G96">
        <v>2.2999999999999998</v>
      </c>
      <c r="J96" t="s">
        <v>2996</v>
      </c>
      <c r="K96">
        <v>96</v>
      </c>
      <c r="L96" t="s">
        <v>2453</v>
      </c>
      <c r="M96" t="s">
        <v>2396</v>
      </c>
      <c r="N96" s="533">
        <f t="shared" ref="N96:N105" si="8">11+(26/60)</f>
        <v>11.433333333333334</v>
      </c>
      <c r="O96">
        <v>2.7</v>
      </c>
    </row>
    <row r="97" spans="2:15" x14ac:dyDescent="0.35">
      <c r="B97" t="s">
        <v>1859</v>
      </c>
      <c r="C97" s="532">
        <v>97</v>
      </c>
      <c r="D97" t="s">
        <v>1960</v>
      </c>
      <c r="E97" t="s">
        <v>1863</v>
      </c>
      <c r="F97" s="533">
        <f t="shared" si="7"/>
        <v>11.4</v>
      </c>
      <c r="G97">
        <v>2.2999999999999998</v>
      </c>
      <c r="J97" t="s">
        <v>2996</v>
      </c>
      <c r="K97" s="532">
        <v>97</v>
      </c>
      <c r="L97" t="s">
        <v>2454</v>
      </c>
      <c r="M97" t="s">
        <v>2396</v>
      </c>
      <c r="N97" s="533">
        <f t="shared" si="8"/>
        <v>11.433333333333334</v>
      </c>
      <c r="O97">
        <v>2.7</v>
      </c>
    </row>
    <row r="98" spans="2:15" x14ac:dyDescent="0.35">
      <c r="B98" t="s">
        <v>1859</v>
      </c>
      <c r="C98">
        <v>98</v>
      </c>
      <c r="D98" t="s">
        <v>1961</v>
      </c>
      <c r="E98" t="s">
        <v>1863</v>
      </c>
      <c r="F98" s="533">
        <f t="shared" si="7"/>
        <v>11.4</v>
      </c>
      <c r="G98">
        <v>2.2999999999999998</v>
      </c>
      <c r="J98" t="s">
        <v>2996</v>
      </c>
      <c r="K98">
        <v>98</v>
      </c>
      <c r="L98" t="s">
        <v>2455</v>
      </c>
      <c r="M98" t="s">
        <v>2396</v>
      </c>
      <c r="N98" s="533">
        <f t="shared" si="8"/>
        <v>11.433333333333334</v>
      </c>
      <c r="O98">
        <v>2.7</v>
      </c>
    </row>
    <row r="99" spans="2:15" x14ac:dyDescent="0.35">
      <c r="B99" t="s">
        <v>1859</v>
      </c>
      <c r="C99">
        <v>99</v>
      </c>
      <c r="D99" t="s">
        <v>1962</v>
      </c>
      <c r="E99" t="s">
        <v>1861</v>
      </c>
      <c r="F99" s="533">
        <f>11+(23/60)</f>
        <v>11.383333333333333</v>
      </c>
      <c r="G99">
        <v>2.2999999999999998</v>
      </c>
      <c r="J99" t="s">
        <v>2996</v>
      </c>
      <c r="K99">
        <v>99</v>
      </c>
      <c r="L99" t="s">
        <v>2456</v>
      </c>
      <c r="M99" t="s">
        <v>2396</v>
      </c>
      <c r="N99" s="533">
        <f t="shared" si="8"/>
        <v>11.433333333333334</v>
      </c>
      <c r="O99">
        <v>2.7</v>
      </c>
    </row>
    <row r="100" spans="2:15" x14ac:dyDescent="0.35">
      <c r="B100" t="s">
        <v>1859</v>
      </c>
      <c r="C100" s="532">
        <v>100</v>
      </c>
      <c r="D100" t="s">
        <v>1963</v>
      </c>
      <c r="E100" t="s">
        <v>1863</v>
      </c>
      <c r="F100" s="533">
        <f>11+(24/60)</f>
        <v>11.4</v>
      </c>
      <c r="G100">
        <v>2.2999999999999998</v>
      </c>
      <c r="J100" t="s">
        <v>2996</v>
      </c>
      <c r="K100" s="532">
        <v>100</v>
      </c>
      <c r="L100" t="s">
        <v>2457</v>
      </c>
      <c r="M100" t="s">
        <v>2396</v>
      </c>
      <c r="N100" s="533">
        <f t="shared" si="8"/>
        <v>11.433333333333334</v>
      </c>
      <c r="O100">
        <v>2.7</v>
      </c>
    </row>
    <row r="101" spans="2:15" x14ac:dyDescent="0.35">
      <c r="B101" t="s">
        <v>1859</v>
      </c>
      <c r="C101">
        <v>101</v>
      </c>
      <c r="D101" t="s">
        <v>1964</v>
      </c>
      <c r="E101" t="s">
        <v>1863</v>
      </c>
      <c r="F101" s="533">
        <f>11+(24/60)</f>
        <v>11.4</v>
      </c>
      <c r="G101">
        <v>2.2999999999999998</v>
      </c>
      <c r="J101" t="s">
        <v>2996</v>
      </c>
      <c r="K101">
        <v>101</v>
      </c>
      <c r="L101" t="s">
        <v>2458</v>
      </c>
      <c r="M101" t="s">
        <v>2396</v>
      </c>
      <c r="N101" s="533">
        <f t="shared" si="8"/>
        <v>11.433333333333334</v>
      </c>
      <c r="O101">
        <v>2.7</v>
      </c>
    </row>
    <row r="102" spans="2:15" x14ac:dyDescent="0.35">
      <c r="B102" t="s">
        <v>1859</v>
      </c>
      <c r="C102">
        <v>102</v>
      </c>
      <c r="D102" t="s">
        <v>1965</v>
      </c>
      <c r="E102" t="s">
        <v>1861</v>
      </c>
      <c r="F102" s="533">
        <f>11+(23/60)</f>
        <v>11.383333333333333</v>
      </c>
      <c r="G102">
        <v>2.2999999999999998</v>
      </c>
      <c r="J102" t="s">
        <v>2996</v>
      </c>
      <c r="K102">
        <v>102</v>
      </c>
      <c r="L102" t="s">
        <v>2459</v>
      </c>
      <c r="M102" t="s">
        <v>2396</v>
      </c>
      <c r="N102" s="533">
        <f t="shared" si="8"/>
        <v>11.433333333333334</v>
      </c>
      <c r="O102">
        <v>2.7</v>
      </c>
    </row>
    <row r="103" spans="2:15" x14ac:dyDescent="0.35">
      <c r="B103" t="s">
        <v>1859</v>
      </c>
      <c r="C103" s="532">
        <v>103</v>
      </c>
      <c r="D103" t="s">
        <v>1966</v>
      </c>
      <c r="E103" t="s">
        <v>1863</v>
      </c>
      <c r="F103" s="533">
        <f>11+(24/60)</f>
        <v>11.4</v>
      </c>
      <c r="G103">
        <v>2.2999999999999998</v>
      </c>
      <c r="J103" t="s">
        <v>2996</v>
      </c>
      <c r="K103" s="532">
        <v>103</v>
      </c>
      <c r="L103" t="s">
        <v>2460</v>
      </c>
      <c r="M103" t="s">
        <v>2396</v>
      </c>
      <c r="N103" s="533">
        <f t="shared" si="8"/>
        <v>11.433333333333334</v>
      </c>
      <c r="O103">
        <v>2.7</v>
      </c>
    </row>
    <row r="104" spans="2:15" x14ac:dyDescent="0.35">
      <c r="B104" t="s">
        <v>1859</v>
      </c>
      <c r="C104">
        <v>104</v>
      </c>
      <c r="D104" t="s">
        <v>1967</v>
      </c>
      <c r="E104" t="s">
        <v>1863</v>
      </c>
      <c r="F104" s="533">
        <f>11+(24/60)</f>
        <v>11.4</v>
      </c>
      <c r="G104">
        <v>2.2999999999999998</v>
      </c>
      <c r="J104" t="s">
        <v>2996</v>
      </c>
      <c r="K104">
        <v>104</v>
      </c>
      <c r="L104" t="s">
        <v>2461</v>
      </c>
      <c r="M104" t="s">
        <v>2396</v>
      </c>
      <c r="N104" s="533">
        <f t="shared" si="8"/>
        <v>11.433333333333334</v>
      </c>
      <c r="O104">
        <v>2.7</v>
      </c>
    </row>
    <row r="105" spans="2:15" x14ac:dyDescent="0.35">
      <c r="B105" t="s">
        <v>1859</v>
      </c>
      <c r="C105">
        <v>105</v>
      </c>
      <c r="D105" t="s">
        <v>1968</v>
      </c>
      <c r="E105" t="s">
        <v>1863</v>
      </c>
      <c r="F105" s="533">
        <f>11+(24/60)</f>
        <v>11.4</v>
      </c>
      <c r="G105">
        <v>2.2999999999999998</v>
      </c>
      <c r="J105" t="s">
        <v>2996</v>
      </c>
      <c r="K105">
        <v>105</v>
      </c>
      <c r="L105" t="s">
        <v>2462</v>
      </c>
      <c r="M105" t="s">
        <v>2396</v>
      </c>
      <c r="N105" s="533">
        <f t="shared" si="8"/>
        <v>11.433333333333334</v>
      </c>
      <c r="O105">
        <v>2.7</v>
      </c>
    </row>
    <row r="106" spans="2:15" x14ac:dyDescent="0.35">
      <c r="B106" t="s">
        <v>1859</v>
      </c>
      <c r="C106" s="532">
        <v>106</v>
      </c>
      <c r="D106" t="s">
        <v>1969</v>
      </c>
      <c r="E106" t="s">
        <v>1863</v>
      </c>
      <c r="F106" s="533">
        <f>11+(24/60)</f>
        <v>11.4</v>
      </c>
      <c r="G106">
        <v>2.2999999999999998</v>
      </c>
      <c r="J106" t="s">
        <v>2996</v>
      </c>
      <c r="K106" s="532">
        <v>106</v>
      </c>
      <c r="L106" t="s">
        <v>2463</v>
      </c>
      <c r="M106" t="s">
        <v>1870</v>
      </c>
      <c r="N106" s="533">
        <f>11+(25/60)</f>
        <v>11.416666666666666</v>
      </c>
      <c r="O106">
        <v>2.7</v>
      </c>
    </row>
    <row r="107" spans="2:15" x14ac:dyDescent="0.35">
      <c r="B107" t="s">
        <v>1859</v>
      </c>
      <c r="C107">
        <v>107</v>
      </c>
      <c r="D107" t="s">
        <v>1970</v>
      </c>
      <c r="E107" t="s">
        <v>1863</v>
      </c>
      <c r="F107" s="533">
        <f>11+(24/60)</f>
        <v>11.4</v>
      </c>
      <c r="G107">
        <v>2.2999999999999998</v>
      </c>
      <c r="J107" t="s">
        <v>2996</v>
      </c>
      <c r="K107">
        <v>107</v>
      </c>
      <c r="L107" t="s">
        <v>2464</v>
      </c>
      <c r="M107" t="s">
        <v>2396</v>
      </c>
      <c r="N107" s="533">
        <f t="shared" ref="N107:N113" si="9">11+(26/60)</f>
        <v>11.433333333333334</v>
      </c>
      <c r="O107">
        <v>2.7</v>
      </c>
    </row>
    <row r="108" spans="2:15" x14ac:dyDescent="0.35">
      <c r="B108" t="s">
        <v>1859</v>
      </c>
      <c r="C108">
        <v>108</v>
      </c>
      <c r="D108" t="s">
        <v>1971</v>
      </c>
      <c r="E108" t="s">
        <v>1890</v>
      </c>
      <c r="F108" s="533">
        <f>11+(22/60)</f>
        <v>11.366666666666667</v>
      </c>
      <c r="G108">
        <v>2.2999999999999998</v>
      </c>
      <c r="J108" t="s">
        <v>2996</v>
      </c>
      <c r="K108">
        <v>108</v>
      </c>
      <c r="L108" t="s">
        <v>2465</v>
      </c>
      <c r="M108" t="s">
        <v>2396</v>
      </c>
      <c r="N108" s="533">
        <f t="shared" si="9"/>
        <v>11.433333333333334</v>
      </c>
      <c r="O108">
        <v>2.7</v>
      </c>
    </row>
    <row r="109" spans="2:15" x14ac:dyDescent="0.35">
      <c r="B109" t="s">
        <v>1859</v>
      </c>
      <c r="C109" s="532">
        <v>109</v>
      </c>
      <c r="D109" t="s">
        <v>1972</v>
      </c>
      <c r="E109" t="s">
        <v>1861</v>
      </c>
      <c r="F109" s="533">
        <f>11+(23/60)</f>
        <v>11.383333333333333</v>
      </c>
      <c r="G109">
        <v>2.2999999999999998</v>
      </c>
      <c r="J109" t="s">
        <v>2996</v>
      </c>
      <c r="K109" s="532">
        <v>109</v>
      </c>
      <c r="L109" t="s">
        <v>2466</v>
      </c>
      <c r="M109" t="s">
        <v>2396</v>
      </c>
      <c r="N109" s="533">
        <f t="shared" si="9"/>
        <v>11.433333333333334</v>
      </c>
      <c r="O109">
        <v>2.7</v>
      </c>
    </row>
    <row r="110" spans="2:15" x14ac:dyDescent="0.35">
      <c r="B110" t="s">
        <v>1859</v>
      </c>
      <c r="C110">
        <v>110</v>
      </c>
      <c r="D110" t="s">
        <v>1973</v>
      </c>
      <c r="E110" t="s">
        <v>1861</v>
      </c>
      <c r="F110" s="533">
        <f>11+(23/60)</f>
        <v>11.383333333333333</v>
      </c>
      <c r="G110">
        <v>2.2999999999999998</v>
      </c>
      <c r="J110" t="s">
        <v>2996</v>
      </c>
      <c r="K110">
        <v>110</v>
      </c>
      <c r="L110" t="s">
        <v>2467</v>
      </c>
      <c r="M110" t="s">
        <v>2396</v>
      </c>
      <c r="N110" s="533">
        <f t="shared" si="9"/>
        <v>11.433333333333334</v>
      </c>
      <c r="O110">
        <v>2.7</v>
      </c>
    </row>
    <row r="111" spans="2:15" x14ac:dyDescent="0.35">
      <c r="B111" t="s">
        <v>1859</v>
      </c>
      <c r="C111">
        <v>111</v>
      </c>
      <c r="D111" t="s">
        <v>1974</v>
      </c>
      <c r="E111" t="s">
        <v>1863</v>
      </c>
      <c r="F111" s="533">
        <f t="shared" ref="F111:F123" si="10">11+(24/60)</f>
        <v>11.4</v>
      </c>
      <c r="G111">
        <v>2.2999999999999998</v>
      </c>
      <c r="J111" t="s">
        <v>2996</v>
      </c>
      <c r="K111">
        <v>111</v>
      </c>
      <c r="L111" t="s">
        <v>2468</v>
      </c>
      <c r="M111" t="s">
        <v>2396</v>
      </c>
      <c r="N111" s="533">
        <f t="shared" si="9"/>
        <v>11.433333333333334</v>
      </c>
      <c r="O111">
        <v>2.7</v>
      </c>
    </row>
    <row r="112" spans="2:15" x14ac:dyDescent="0.35">
      <c r="B112" t="s">
        <v>1859</v>
      </c>
      <c r="C112" s="532">
        <v>112</v>
      </c>
      <c r="D112" t="s">
        <v>1975</v>
      </c>
      <c r="E112" t="s">
        <v>1863</v>
      </c>
      <c r="F112" s="533">
        <f t="shared" si="10"/>
        <v>11.4</v>
      </c>
      <c r="G112">
        <v>2.2999999999999998</v>
      </c>
      <c r="J112" t="s">
        <v>2996</v>
      </c>
      <c r="K112" s="532">
        <v>112</v>
      </c>
      <c r="L112" t="s">
        <v>2469</v>
      </c>
      <c r="M112" t="s">
        <v>2396</v>
      </c>
      <c r="N112" s="533">
        <f t="shared" si="9"/>
        <v>11.433333333333334</v>
      </c>
      <c r="O112">
        <v>2.7</v>
      </c>
    </row>
    <row r="113" spans="2:15" x14ac:dyDescent="0.35">
      <c r="B113" t="s">
        <v>1859</v>
      </c>
      <c r="C113">
        <v>113</v>
      </c>
      <c r="D113" t="s">
        <v>345</v>
      </c>
      <c r="E113" t="s">
        <v>1863</v>
      </c>
      <c r="F113" s="533">
        <f t="shared" si="10"/>
        <v>11.4</v>
      </c>
      <c r="G113">
        <v>2.2999999999999998</v>
      </c>
      <c r="J113" t="s">
        <v>2996</v>
      </c>
      <c r="K113">
        <v>113</v>
      </c>
      <c r="L113" t="s">
        <v>2470</v>
      </c>
      <c r="M113" t="s">
        <v>2396</v>
      </c>
      <c r="N113" s="533">
        <f t="shared" si="9"/>
        <v>11.433333333333334</v>
      </c>
      <c r="O113">
        <v>2.7</v>
      </c>
    </row>
    <row r="114" spans="2:15" x14ac:dyDescent="0.35">
      <c r="B114" t="s">
        <v>1859</v>
      </c>
      <c r="C114">
        <v>114</v>
      </c>
      <c r="D114" t="s">
        <v>1976</v>
      </c>
      <c r="E114" t="s">
        <v>1863</v>
      </c>
      <c r="F114" s="533">
        <f t="shared" si="10"/>
        <v>11.4</v>
      </c>
      <c r="G114">
        <v>2.2999999999999998</v>
      </c>
      <c r="J114" t="s">
        <v>2996</v>
      </c>
      <c r="K114">
        <v>114</v>
      </c>
      <c r="L114" t="s">
        <v>2471</v>
      </c>
      <c r="M114" t="s">
        <v>1870</v>
      </c>
      <c r="N114" s="533">
        <f>11+(25/60)</f>
        <v>11.416666666666666</v>
      </c>
      <c r="O114">
        <v>2.7</v>
      </c>
    </row>
    <row r="115" spans="2:15" x14ac:dyDescent="0.35">
      <c r="B115" t="s">
        <v>1859</v>
      </c>
      <c r="C115" s="532">
        <v>115</v>
      </c>
      <c r="D115" t="s">
        <v>1977</v>
      </c>
      <c r="E115" t="s">
        <v>1863</v>
      </c>
      <c r="F115" s="533">
        <f t="shared" si="10"/>
        <v>11.4</v>
      </c>
      <c r="G115">
        <v>2.2999999999999998</v>
      </c>
      <c r="J115" t="s">
        <v>2996</v>
      </c>
      <c r="K115" s="532">
        <v>115</v>
      </c>
      <c r="L115" t="s">
        <v>2472</v>
      </c>
      <c r="M115" t="s">
        <v>2396</v>
      </c>
      <c r="N115" s="533">
        <f t="shared" ref="N115:N123" si="11">11+(26/60)</f>
        <v>11.433333333333334</v>
      </c>
      <c r="O115">
        <v>2.7</v>
      </c>
    </row>
    <row r="116" spans="2:15" x14ac:dyDescent="0.35">
      <c r="B116" t="s">
        <v>1859</v>
      </c>
      <c r="C116">
        <v>116</v>
      </c>
      <c r="D116" t="s">
        <v>1978</v>
      </c>
      <c r="E116" t="s">
        <v>1863</v>
      </c>
      <c r="F116" s="533">
        <f t="shared" si="10"/>
        <v>11.4</v>
      </c>
      <c r="G116">
        <v>2.2999999999999998</v>
      </c>
      <c r="J116" t="s">
        <v>2996</v>
      </c>
      <c r="K116">
        <v>116</v>
      </c>
      <c r="L116" t="s">
        <v>2473</v>
      </c>
      <c r="M116" t="s">
        <v>2396</v>
      </c>
      <c r="N116" s="533">
        <f t="shared" si="11"/>
        <v>11.433333333333334</v>
      </c>
      <c r="O116">
        <v>2.7</v>
      </c>
    </row>
    <row r="117" spans="2:15" x14ac:dyDescent="0.35">
      <c r="B117" t="s">
        <v>1859</v>
      </c>
      <c r="C117">
        <v>117</v>
      </c>
      <c r="D117" t="s">
        <v>1979</v>
      </c>
      <c r="E117" t="s">
        <v>1863</v>
      </c>
      <c r="F117" s="533">
        <f t="shared" si="10"/>
        <v>11.4</v>
      </c>
      <c r="G117">
        <v>2.2999999999999998</v>
      </c>
      <c r="J117" t="s">
        <v>2996</v>
      </c>
      <c r="K117">
        <v>117</v>
      </c>
      <c r="L117" t="s">
        <v>2474</v>
      </c>
      <c r="M117" t="s">
        <v>2396</v>
      </c>
      <c r="N117" s="533">
        <f t="shared" si="11"/>
        <v>11.433333333333334</v>
      </c>
      <c r="O117">
        <v>2.7</v>
      </c>
    </row>
    <row r="118" spans="2:15" x14ac:dyDescent="0.35">
      <c r="B118" t="s">
        <v>1859</v>
      </c>
      <c r="C118" s="532">
        <v>118</v>
      </c>
      <c r="D118" t="s">
        <v>1980</v>
      </c>
      <c r="E118" t="s">
        <v>1863</v>
      </c>
      <c r="F118" s="533">
        <f t="shared" si="10"/>
        <v>11.4</v>
      </c>
      <c r="G118">
        <v>2.2999999999999998</v>
      </c>
      <c r="J118" t="s">
        <v>2996</v>
      </c>
      <c r="K118" s="532">
        <v>118</v>
      </c>
      <c r="L118" t="s">
        <v>2475</v>
      </c>
      <c r="M118" t="s">
        <v>2396</v>
      </c>
      <c r="N118" s="533">
        <f t="shared" si="11"/>
        <v>11.433333333333334</v>
      </c>
      <c r="O118">
        <v>2.7</v>
      </c>
    </row>
    <row r="119" spans="2:15" x14ac:dyDescent="0.35">
      <c r="B119" t="s">
        <v>1859</v>
      </c>
      <c r="C119">
        <v>119</v>
      </c>
      <c r="D119" t="s">
        <v>1981</v>
      </c>
      <c r="E119" t="s">
        <v>1863</v>
      </c>
      <c r="F119" s="533">
        <f t="shared" si="10"/>
        <v>11.4</v>
      </c>
      <c r="G119">
        <v>2.2999999999999998</v>
      </c>
      <c r="J119" t="s">
        <v>2996</v>
      </c>
      <c r="K119">
        <v>119</v>
      </c>
      <c r="L119" t="s">
        <v>2476</v>
      </c>
      <c r="M119" t="s">
        <v>2396</v>
      </c>
      <c r="N119" s="533">
        <f t="shared" si="11"/>
        <v>11.433333333333334</v>
      </c>
      <c r="O119">
        <v>2.7</v>
      </c>
    </row>
    <row r="120" spans="2:15" x14ac:dyDescent="0.35">
      <c r="B120" t="s">
        <v>1859</v>
      </c>
      <c r="C120">
        <v>120</v>
      </c>
      <c r="D120" t="s">
        <v>1982</v>
      </c>
      <c r="E120" t="s">
        <v>1863</v>
      </c>
      <c r="F120" s="533">
        <f t="shared" si="10"/>
        <v>11.4</v>
      </c>
      <c r="G120">
        <v>2.2999999999999998</v>
      </c>
      <c r="J120" t="s">
        <v>2996</v>
      </c>
      <c r="K120">
        <v>120</v>
      </c>
      <c r="L120" t="s">
        <v>2477</v>
      </c>
      <c r="M120" t="s">
        <v>2396</v>
      </c>
      <c r="N120" s="533">
        <f t="shared" si="11"/>
        <v>11.433333333333334</v>
      </c>
      <c r="O120">
        <v>2.7</v>
      </c>
    </row>
    <row r="121" spans="2:15" x14ac:dyDescent="0.35">
      <c r="B121" t="s">
        <v>1859</v>
      </c>
      <c r="C121" s="532">
        <v>121</v>
      </c>
      <c r="D121" t="s">
        <v>1983</v>
      </c>
      <c r="E121" t="s">
        <v>1863</v>
      </c>
      <c r="F121" s="533">
        <f t="shared" si="10"/>
        <v>11.4</v>
      </c>
      <c r="G121">
        <v>2.2999999999999998</v>
      </c>
      <c r="J121" t="s">
        <v>2996</v>
      </c>
      <c r="K121" s="532">
        <v>121</v>
      </c>
      <c r="L121" t="s">
        <v>2478</v>
      </c>
      <c r="M121" t="s">
        <v>2396</v>
      </c>
      <c r="N121" s="533">
        <f t="shared" si="11"/>
        <v>11.433333333333334</v>
      </c>
      <c r="O121">
        <v>2.7</v>
      </c>
    </row>
    <row r="122" spans="2:15" x14ac:dyDescent="0.35">
      <c r="B122" t="s">
        <v>1859</v>
      </c>
      <c r="C122">
        <v>122</v>
      </c>
      <c r="D122" t="s">
        <v>1984</v>
      </c>
      <c r="E122" t="s">
        <v>1863</v>
      </c>
      <c r="F122" s="533">
        <f t="shared" si="10"/>
        <v>11.4</v>
      </c>
      <c r="G122">
        <v>2.2999999999999998</v>
      </c>
      <c r="J122" t="s">
        <v>2996</v>
      </c>
      <c r="K122">
        <v>122</v>
      </c>
      <c r="L122" t="s">
        <v>2479</v>
      </c>
      <c r="M122" t="s">
        <v>2396</v>
      </c>
      <c r="N122" s="533">
        <f t="shared" si="11"/>
        <v>11.433333333333334</v>
      </c>
      <c r="O122">
        <v>2.7</v>
      </c>
    </row>
    <row r="123" spans="2:15" x14ac:dyDescent="0.35">
      <c r="B123" t="s">
        <v>1859</v>
      </c>
      <c r="C123">
        <v>123</v>
      </c>
      <c r="D123" t="s">
        <v>1985</v>
      </c>
      <c r="E123" t="s">
        <v>1863</v>
      </c>
      <c r="F123" s="533">
        <f t="shared" si="10"/>
        <v>11.4</v>
      </c>
      <c r="G123">
        <v>2.2999999999999998</v>
      </c>
      <c r="J123" t="s">
        <v>2996</v>
      </c>
      <c r="K123">
        <v>123</v>
      </c>
      <c r="L123" t="s">
        <v>2480</v>
      </c>
      <c r="M123" t="s">
        <v>2396</v>
      </c>
      <c r="N123" s="533">
        <f t="shared" si="11"/>
        <v>11.433333333333334</v>
      </c>
      <c r="O123">
        <v>2.7</v>
      </c>
    </row>
    <row r="124" spans="2:15" x14ac:dyDescent="0.35">
      <c r="B124" t="s">
        <v>1859</v>
      </c>
      <c r="C124" s="532">
        <v>124</v>
      </c>
      <c r="D124" t="s">
        <v>1986</v>
      </c>
      <c r="E124" t="s">
        <v>1861</v>
      </c>
      <c r="F124" s="533">
        <f>11+(23/60)</f>
        <v>11.383333333333333</v>
      </c>
      <c r="G124">
        <v>2.2999999999999998</v>
      </c>
      <c r="J124" t="s">
        <v>2996</v>
      </c>
      <c r="K124" s="532">
        <v>124</v>
      </c>
      <c r="L124" t="s">
        <v>2481</v>
      </c>
      <c r="M124" t="s">
        <v>2397</v>
      </c>
      <c r="N124" s="533">
        <f>11+(27/60)</f>
        <v>11.45</v>
      </c>
      <c r="O124">
        <v>2.7</v>
      </c>
    </row>
    <row r="125" spans="2:15" x14ac:dyDescent="0.35">
      <c r="B125" t="s">
        <v>1859</v>
      </c>
      <c r="C125">
        <v>125</v>
      </c>
      <c r="D125" t="s">
        <v>1987</v>
      </c>
      <c r="E125" t="s">
        <v>1870</v>
      </c>
      <c r="F125" s="533">
        <f>11+(25/60)</f>
        <v>11.416666666666666</v>
      </c>
      <c r="G125">
        <v>2.2999999999999998</v>
      </c>
      <c r="J125" t="s">
        <v>2996</v>
      </c>
      <c r="K125">
        <v>125</v>
      </c>
      <c r="L125" t="s">
        <v>2482</v>
      </c>
      <c r="M125" t="s">
        <v>2396</v>
      </c>
      <c r="N125" s="533">
        <f t="shared" ref="N125:N136" si="12">11+(26/60)</f>
        <v>11.433333333333334</v>
      </c>
      <c r="O125">
        <v>2.7</v>
      </c>
    </row>
    <row r="126" spans="2:15" x14ac:dyDescent="0.35">
      <c r="B126" t="s">
        <v>1859</v>
      </c>
      <c r="C126">
        <v>126</v>
      </c>
      <c r="D126" t="s">
        <v>1988</v>
      </c>
      <c r="E126" t="s">
        <v>1863</v>
      </c>
      <c r="F126" s="533">
        <f>11+(24/60)</f>
        <v>11.4</v>
      </c>
      <c r="G126">
        <v>2.2999999999999998</v>
      </c>
      <c r="J126" t="s">
        <v>2996</v>
      </c>
      <c r="K126">
        <v>126</v>
      </c>
      <c r="L126" t="s">
        <v>2483</v>
      </c>
      <c r="M126" t="s">
        <v>2396</v>
      </c>
      <c r="N126" s="533">
        <f t="shared" si="12"/>
        <v>11.433333333333334</v>
      </c>
      <c r="O126">
        <v>2.7</v>
      </c>
    </row>
    <row r="127" spans="2:15" x14ac:dyDescent="0.35">
      <c r="B127" t="s">
        <v>1859</v>
      </c>
      <c r="C127" s="532">
        <v>127</v>
      </c>
      <c r="D127" t="s">
        <v>1989</v>
      </c>
      <c r="E127" t="s">
        <v>1863</v>
      </c>
      <c r="F127" s="533">
        <f>11+(24/60)</f>
        <v>11.4</v>
      </c>
      <c r="G127">
        <v>2.2999999999999998</v>
      </c>
      <c r="J127" t="s">
        <v>2996</v>
      </c>
      <c r="K127" s="532">
        <v>127</v>
      </c>
      <c r="L127" t="s">
        <v>2484</v>
      </c>
      <c r="M127" t="s">
        <v>2396</v>
      </c>
      <c r="N127" s="533">
        <f t="shared" si="12"/>
        <v>11.433333333333334</v>
      </c>
      <c r="O127">
        <v>2.7</v>
      </c>
    </row>
    <row r="128" spans="2:15" x14ac:dyDescent="0.35">
      <c r="B128" t="s">
        <v>1859</v>
      </c>
      <c r="C128">
        <v>128</v>
      </c>
      <c r="D128" t="s">
        <v>348</v>
      </c>
      <c r="E128" t="s">
        <v>1863</v>
      </c>
      <c r="F128" s="533">
        <f>11+(24/60)</f>
        <v>11.4</v>
      </c>
      <c r="G128">
        <v>2.2999999999999998</v>
      </c>
      <c r="J128" t="s">
        <v>2996</v>
      </c>
      <c r="K128">
        <v>128</v>
      </c>
      <c r="L128" t="s">
        <v>2485</v>
      </c>
      <c r="M128" t="s">
        <v>2396</v>
      </c>
      <c r="N128" s="533">
        <f t="shared" si="12"/>
        <v>11.433333333333334</v>
      </c>
      <c r="O128">
        <v>2.7</v>
      </c>
    </row>
    <row r="129" spans="2:15" x14ac:dyDescent="0.35">
      <c r="B129" t="s">
        <v>1859</v>
      </c>
      <c r="C129">
        <v>129</v>
      </c>
      <c r="D129" t="s">
        <v>1990</v>
      </c>
      <c r="E129" t="s">
        <v>1863</v>
      </c>
      <c r="F129" s="533">
        <f>11+(24/60)</f>
        <v>11.4</v>
      </c>
      <c r="G129">
        <v>2.2999999999999998</v>
      </c>
      <c r="J129" t="s">
        <v>2996</v>
      </c>
      <c r="K129">
        <v>129</v>
      </c>
      <c r="L129" t="s">
        <v>2486</v>
      </c>
      <c r="M129" t="s">
        <v>2396</v>
      </c>
      <c r="N129" s="533">
        <f t="shared" si="12"/>
        <v>11.433333333333334</v>
      </c>
      <c r="O129">
        <v>2.7</v>
      </c>
    </row>
    <row r="130" spans="2:15" x14ac:dyDescent="0.35">
      <c r="B130" t="s">
        <v>1859</v>
      </c>
      <c r="C130" s="532">
        <v>130</v>
      </c>
      <c r="D130" t="s">
        <v>1991</v>
      </c>
      <c r="E130" t="s">
        <v>1870</v>
      </c>
      <c r="F130" s="533">
        <f>11+(25/60)</f>
        <v>11.416666666666666</v>
      </c>
      <c r="G130">
        <v>2.2999999999999998</v>
      </c>
      <c r="J130" t="s">
        <v>2996</v>
      </c>
      <c r="K130" s="532">
        <v>130</v>
      </c>
      <c r="L130" t="s">
        <v>2487</v>
      </c>
      <c r="M130" t="s">
        <v>2396</v>
      </c>
      <c r="N130" s="533">
        <f t="shared" si="12"/>
        <v>11.433333333333334</v>
      </c>
      <c r="O130">
        <v>2.7</v>
      </c>
    </row>
    <row r="131" spans="2:15" x14ac:dyDescent="0.35">
      <c r="B131" t="s">
        <v>1859</v>
      </c>
      <c r="C131">
        <v>131</v>
      </c>
      <c r="D131" t="s">
        <v>1992</v>
      </c>
      <c r="E131" t="s">
        <v>1863</v>
      </c>
      <c r="F131" s="533">
        <f>11+(24/60)</f>
        <v>11.4</v>
      </c>
      <c r="G131">
        <v>2.2999999999999998</v>
      </c>
      <c r="J131" t="s">
        <v>2996</v>
      </c>
      <c r="K131">
        <v>131</v>
      </c>
      <c r="L131" t="s">
        <v>2488</v>
      </c>
      <c r="M131" t="s">
        <v>2396</v>
      </c>
      <c r="N131" s="533">
        <f t="shared" si="12"/>
        <v>11.433333333333334</v>
      </c>
      <c r="O131">
        <v>2.7</v>
      </c>
    </row>
    <row r="132" spans="2:15" x14ac:dyDescent="0.35">
      <c r="B132" t="s">
        <v>1859</v>
      </c>
      <c r="C132">
        <v>132</v>
      </c>
      <c r="D132" t="s">
        <v>1993</v>
      </c>
      <c r="E132" t="s">
        <v>1863</v>
      </c>
      <c r="F132" s="533">
        <f>11+(24/60)</f>
        <v>11.4</v>
      </c>
      <c r="G132">
        <v>2.2999999999999998</v>
      </c>
      <c r="J132" t="s">
        <v>2996</v>
      </c>
      <c r="K132">
        <v>132</v>
      </c>
      <c r="L132" t="s">
        <v>2489</v>
      </c>
      <c r="M132" t="s">
        <v>2396</v>
      </c>
      <c r="N132" s="533">
        <f t="shared" si="12"/>
        <v>11.433333333333334</v>
      </c>
      <c r="O132">
        <v>2.7</v>
      </c>
    </row>
    <row r="133" spans="2:15" x14ac:dyDescent="0.35">
      <c r="B133" t="s">
        <v>1859</v>
      </c>
      <c r="C133" s="532">
        <v>133</v>
      </c>
      <c r="D133" t="s">
        <v>1994</v>
      </c>
      <c r="E133" t="s">
        <v>1863</v>
      </c>
      <c r="F133" s="533">
        <f>11+(24/60)</f>
        <v>11.4</v>
      </c>
      <c r="G133">
        <v>2.2999999999999998</v>
      </c>
      <c r="J133" t="s">
        <v>2996</v>
      </c>
      <c r="K133" s="532">
        <v>133</v>
      </c>
      <c r="L133" t="s">
        <v>2490</v>
      </c>
      <c r="M133" t="s">
        <v>2396</v>
      </c>
      <c r="N133" s="533">
        <f t="shared" si="12"/>
        <v>11.433333333333334</v>
      </c>
      <c r="O133">
        <v>2.7</v>
      </c>
    </row>
    <row r="134" spans="2:15" x14ac:dyDescent="0.35">
      <c r="B134" t="s">
        <v>1859</v>
      </c>
      <c r="C134">
        <v>134</v>
      </c>
      <c r="D134" t="s">
        <v>1995</v>
      </c>
      <c r="E134" t="s">
        <v>1863</v>
      </c>
      <c r="F134" s="533">
        <f>11+(24/60)</f>
        <v>11.4</v>
      </c>
      <c r="G134">
        <v>2.2999999999999998</v>
      </c>
      <c r="J134" t="s">
        <v>2996</v>
      </c>
      <c r="K134">
        <v>134</v>
      </c>
      <c r="L134" t="s">
        <v>2491</v>
      </c>
      <c r="M134" t="s">
        <v>2396</v>
      </c>
      <c r="N134" s="533">
        <f t="shared" si="12"/>
        <v>11.433333333333334</v>
      </c>
      <c r="O134">
        <v>2.7</v>
      </c>
    </row>
    <row r="135" spans="2:15" x14ac:dyDescent="0.35">
      <c r="B135" t="s">
        <v>1859</v>
      </c>
      <c r="C135">
        <v>135</v>
      </c>
      <c r="D135" t="s">
        <v>1996</v>
      </c>
      <c r="E135" t="s">
        <v>1863</v>
      </c>
      <c r="F135" s="533">
        <f>11+(24/60)</f>
        <v>11.4</v>
      </c>
      <c r="G135">
        <v>2.2999999999999998</v>
      </c>
      <c r="J135" t="s">
        <v>2996</v>
      </c>
      <c r="K135">
        <v>135</v>
      </c>
      <c r="L135" t="s">
        <v>2492</v>
      </c>
      <c r="M135" t="s">
        <v>2396</v>
      </c>
      <c r="N135" s="533">
        <f t="shared" si="12"/>
        <v>11.433333333333334</v>
      </c>
      <c r="O135">
        <v>2.7</v>
      </c>
    </row>
    <row r="136" spans="2:15" x14ac:dyDescent="0.35">
      <c r="B136" t="s">
        <v>1859</v>
      </c>
      <c r="C136" s="532">
        <v>136</v>
      </c>
      <c r="D136" t="s">
        <v>1997</v>
      </c>
      <c r="E136" t="s">
        <v>1861</v>
      </c>
      <c r="F136" s="533">
        <f>11+(23/60)</f>
        <v>11.383333333333333</v>
      </c>
      <c r="G136">
        <v>2.2999999999999998</v>
      </c>
      <c r="J136" t="s">
        <v>2996</v>
      </c>
      <c r="K136" s="532">
        <v>136</v>
      </c>
      <c r="L136" t="s">
        <v>2493</v>
      </c>
      <c r="M136" t="s">
        <v>2396</v>
      </c>
      <c r="N136" s="533">
        <f t="shared" si="12"/>
        <v>11.433333333333334</v>
      </c>
      <c r="O136">
        <v>2.7</v>
      </c>
    </row>
    <row r="137" spans="2:15" x14ac:dyDescent="0.35">
      <c r="B137" t="s">
        <v>1859</v>
      </c>
      <c r="C137">
        <v>137</v>
      </c>
      <c r="D137" t="s">
        <v>1998</v>
      </c>
      <c r="E137" t="s">
        <v>1861</v>
      </c>
      <c r="F137" s="533">
        <f>11+(23/60)</f>
        <v>11.383333333333333</v>
      </c>
      <c r="G137">
        <v>2.2999999999999998</v>
      </c>
      <c r="J137" t="s">
        <v>2996</v>
      </c>
      <c r="K137">
        <v>137</v>
      </c>
      <c r="L137" t="s">
        <v>2494</v>
      </c>
      <c r="M137" t="s">
        <v>2397</v>
      </c>
      <c r="N137" s="533">
        <f>11+(27/60)</f>
        <v>11.45</v>
      </c>
      <c r="O137">
        <v>2.7</v>
      </c>
    </row>
    <row r="138" spans="2:15" x14ac:dyDescent="0.35">
      <c r="B138" t="s">
        <v>1859</v>
      </c>
      <c r="C138">
        <v>138</v>
      </c>
      <c r="D138" t="s">
        <v>1999</v>
      </c>
      <c r="E138" t="s">
        <v>1863</v>
      </c>
      <c r="F138" s="533">
        <f t="shared" ref="F138:F143" si="13">11+(24/60)</f>
        <v>11.4</v>
      </c>
      <c r="G138">
        <v>2.2999999999999998</v>
      </c>
      <c r="J138" t="s">
        <v>2996</v>
      </c>
      <c r="K138">
        <v>138</v>
      </c>
      <c r="L138" t="s">
        <v>2495</v>
      </c>
      <c r="M138" t="s">
        <v>2397</v>
      </c>
      <c r="N138" s="533">
        <f>11+(27/60)</f>
        <v>11.45</v>
      </c>
      <c r="O138">
        <v>2.7</v>
      </c>
    </row>
    <row r="139" spans="2:15" x14ac:dyDescent="0.35">
      <c r="B139" t="s">
        <v>1859</v>
      </c>
      <c r="C139" s="532">
        <v>139</v>
      </c>
      <c r="D139" t="s">
        <v>2000</v>
      </c>
      <c r="E139" t="s">
        <v>1863</v>
      </c>
      <c r="F139" s="533">
        <f t="shared" si="13"/>
        <v>11.4</v>
      </c>
      <c r="G139">
        <v>2.2999999999999998</v>
      </c>
      <c r="J139" t="s">
        <v>2996</v>
      </c>
      <c r="K139" s="532">
        <v>139</v>
      </c>
      <c r="L139" t="s">
        <v>2496</v>
      </c>
      <c r="M139" t="s">
        <v>2396</v>
      </c>
      <c r="N139" s="533">
        <f t="shared" ref="N139:N145" si="14">11+(26/60)</f>
        <v>11.433333333333334</v>
      </c>
      <c r="O139">
        <v>2.7</v>
      </c>
    </row>
    <row r="140" spans="2:15" x14ac:dyDescent="0.35">
      <c r="B140" t="s">
        <v>1859</v>
      </c>
      <c r="C140">
        <v>140</v>
      </c>
      <c r="D140" t="s">
        <v>2001</v>
      </c>
      <c r="E140" t="s">
        <v>1863</v>
      </c>
      <c r="F140" s="533">
        <f t="shared" si="13"/>
        <v>11.4</v>
      </c>
      <c r="G140">
        <v>2.2999999999999998</v>
      </c>
      <c r="J140" t="s">
        <v>2996</v>
      </c>
      <c r="K140">
        <v>140</v>
      </c>
      <c r="L140" t="s">
        <v>2497</v>
      </c>
      <c r="M140" t="s">
        <v>2396</v>
      </c>
      <c r="N140" s="533">
        <f t="shared" si="14"/>
        <v>11.433333333333334</v>
      </c>
      <c r="O140">
        <v>2.7</v>
      </c>
    </row>
    <row r="141" spans="2:15" x14ac:dyDescent="0.35">
      <c r="B141" t="s">
        <v>1859</v>
      </c>
      <c r="C141">
        <v>141</v>
      </c>
      <c r="D141" t="s">
        <v>2002</v>
      </c>
      <c r="E141" t="s">
        <v>1863</v>
      </c>
      <c r="F141" s="533">
        <f t="shared" si="13"/>
        <v>11.4</v>
      </c>
      <c r="G141">
        <v>2.2999999999999998</v>
      </c>
      <c r="J141" t="s">
        <v>2996</v>
      </c>
      <c r="K141">
        <v>141</v>
      </c>
      <c r="L141" t="s">
        <v>2498</v>
      </c>
      <c r="M141" t="s">
        <v>2396</v>
      </c>
      <c r="N141" s="533">
        <f t="shared" si="14"/>
        <v>11.433333333333334</v>
      </c>
      <c r="O141">
        <v>2.7</v>
      </c>
    </row>
    <row r="142" spans="2:15" x14ac:dyDescent="0.35">
      <c r="B142" t="s">
        <v>1859</v>
      </c>
      <c r="C142" s="532">
        <v>142</v>
      </c>
      <c r="D142" t="s">
        <v>2003</v>
      </c>
      <c r="E142" t="s">
        <v>1863</v>
      </c>
      <c r="F142" s="533">
        <f t="shared" si="13"/>
        <v>11.4</v>
      </c>
      <c r="G142">
        <v>2.2999999999999998</v>
      </c>
      <c r="J142" t="s">
        <v>2996</v>
      </c>
      <c r="K142" s="532">
        <v>142</v>
      </c>
      <c r="L142" t="s">
        <v>2499</v>
      </c>
      <c r="M142" t="s">
        <v>2396</v>
      </c>
      <c r="N142" s="533">
        <f t="shared" si="14"/>
        <v>11.433333333333334</v>
      </c>
      <c r="O142">
        <v>2.7</v>
      </c>
    </row>
    <row r="143" spans="2:15" x14ac:dyDescent="0.35">
      <c r="B143" t="s">
        <v>1859</v>
      </c>
      <c r="C143">
        <v>143</v>
      </c>
      <c r="D143" t="s">
        <v>2004</v>
      </c>
      <c r="E143" t="s">
        <v>1863</v>
      </c>
      <c r="F143" s="533">
        <f t="shared" si="13"/>
        <v>11.4</v>
      </c>
      <c r="G143">
        <v>2.2999999999999998</v>
      </c>
      <c r="J143" t="s">
        <v>2996</v>
      </c>
      <c r="K143">
        <v>143</v>
      </c>
      <c r="L143" t="s">
        <v>2500</v>
      </c>
      <c r="M143" t="s">
        <v>2396</v>
      </c>
      <c r="N143" s="533">
        <f t="shared" si="14"/>
        <v>11.433333333333334</v>
      </c>
      <c r="O143">
        <v>2.7</v>
      </c>
    </row>
    <row r="144" spans="2:15" x14ac:dyDescent="0.35">
      <c r="B144" t="s">
        <v>1859</v>
      </c>
      <c r="C144">
        <v>144</v>
      </c>
      <c r="D144" t="s">
        <v>2005</v>
      </c>
      <c r="E144" t="s">
        <v>1861</v>
      </c>
      <c r="F144" s="533">
        <f>11+(23/60)</f>
        <v>11.383333333333333</v>
      </c>
      <c r="G144">
        <v>2.2999999999999998</v>
      </c>
      <c r="J144" t="s">
        <v>2996</v>
      </c>
      <c r="K144">
        <v>144</v>
      </c>
      <c r="L144" t="s">
        <v>2501</v>
      </c>
      <c r="M144" t="s">
        <v>2396</v>
      </c>
      <c r="N144" s="533">
        <f t="shared" si="14"/>
        <v>11.433333333333334</v>
      </c>
      <c r="O144">
        <v>2.7</v>
      </c>
    </row>
    <row r="145" spans="2:15" x14ac:dyDescent="0.35">
      <c r="B145" t="s">
        <v>1859</v>
      </c>
      <c r="C145" s="532">
        <v>145</v>
      </c>
      <c r="D145" t="s">
        <v>2006</v>
      </c>
      <c r="E145" t="s">
        <v>1863</v>
      </c>
      <c r="F145" s="533">
        <f t="shared" ref="F145:F150" si="15">11+(24/60)</f>
        <v>11.4</v>
      </c>
      <c r="G145">
        <v>2.2999999999999998</v>
      </c>
      <c r="J145" t="s">
        <v>2996</v>
      </c>
      <c r="K145" s="532">
        <v>145</v>
      </c>
      <c r="L145" t="s">
        <v>2502</v>
      </c>
      <c r="M145" t="s">
        <v>2396</v>
      </c>
      <c r="N145" s="533">
        <f t="shared" si="14"/>
        <v>11.433333333333334</v>
      </c>
      <c r="O145">
        <v>2.7</v>
      </c>
    </row>
    <row r="146" spans="2:15" x14ac:dyDescent="0.35">
      <c r="B146" t="s">
        <v>1859</v>
      </c>
      <c r="C146">
        <v>146</v>
      </c>
      <c r="D146" t="s">
        <v>2007</v>
      </c>
      <c r="E146" t="s">
        <v>1863</v>
      </c>
      <c r="F146" s="533">
        <f t="shared" si="15"/>
        <v>11.4</v>
      </c>
      <c r="G146">
        <v>2.2999999999999998</v>
      </c>
      <c r="J146" t="s">
        <v>2996</v>
      </c>
      <c r="K146">
        <v>146</v>
      </c>
      <c r="L146" t="s">
        <v>2503</v>
      </c>
      <c r="M146" t="s">
        <v>2397</v>
      </c>
      <c r="N146" s="533">
        <f>11+(27/60)</f>
        <v>11.45</v>
      </c>
      <c r="O146">
        <v>2.7</v>
      </c>
    </row>
    <row r="147" spans="2:15" x14ac:dyDescent="0.35">
      <c r="B147" t="s">
        <v>1859</v>
      </c>
      <c r="C147">
        <v>147</v>
      </c>
      <c r="D147" t="s">
        <v>2008</v>
      </c>
      <c r="E147" t="s">
        <v>1863</v>
      </c>
      <c r="F147" s="533">
        <f t="shared" si="15"/>
        <v>11.4</v>
      </c>
      <c r="G147">
        <v>2.2999999999999998</v>
      </c>
      <c r="J147" t="s">
        <v>2996</v>
      </c>
      <c r="K147">
        <v>147</v>
      </c>
      <c r="L147" t="s">
        <v>2504</v>
      </c>
      <c r="M147" t="s">
        <v>2396</v>
      </c>
      <c r="N147" s="533">
        <f>11+(26/60)</f>
        <v>11.433333333333334</v>
      </c>
      <c r="O147">
        <v>2.7</v>
      </c>
    </row>
    <row r="148" spans="2:15" x14ac:dyDescent="0.35">
      <c r="B148" t="s">
        <v>1859</v>
      </c>
      <c r="C148" s="532">
        <v>148</v>
      </c>
      <c r="D148" t="s">
        <v>2009</v>
      </c>
      <c r="E148" t="s">
        <v>1863</v>
      </c>
      <c r="F148" s="533">
        <f t="shared" si="15"/>
        <v>11.4</v>
      </c>
      <c r="G148">
        <v>2.2999999999999998</v>
      </c>
      <c r="J148" t="s">
        <v>2996</v>
      </c>
      <c r="K148" s="532">
        <v>148</v>
      </c>
      <c r="L148" t="s">
        <v>2505</v>
      </c>
      <c r="M148" t="s">
        <v>2396</v>
      </c>
      <c r="N148" s="533">
        <f>11+(26/60)</f>
        <v>11.433333333333334</v>
      </c>
      <c r="O148">
        <v>2.7</v>
      </c>
    </row>
    <row r="149" spans="2:15" x14ac:dyDescent="0.35">
      <c r="B149" t="s">
        <v>1859</v>
      </c>
      <c r="C149">
        <v>149</v>
      </c>
      <c r="D149" t="s">
        <v>2010</v>
      </c>
      <c r="E149" t="s">
        <v>1863</v>
      </c>
      <c r="F149" s="533">
        <f t="shared" si="15"/>
        <v>11.4</v>
      </c>
      <c r="G149">
        <v>2.2999999999999998</v>
      </c>
      <c r="J149" t="s">
        <v>2996</v>
      </c>
      <c r="K149">
        <v>149</v>
      </c>
      <c r="L149" t="s">
        <v>2506</v>
      </c>
      <c r="M149" t="s">
        <v>2397</v>
      </c>
      <c r="N149" s="533">
        <f>11+(27/60)</f>
        <v>11.45</v>
      </c>
      <c r="O149">
        <v>2.7</v>
      </c>
    </row>
    <row r="150" spans="2:15" x14ac:dyDescent="0.35">
      <c r="B150" t="s">
        <v>1859</v>
      </c>
      <c r="C150">
        <v>150</v>
      </c>
      <c r="D150" t="s">
        <v>2011</v>
      </c>
      <c r="E150" t="s">
        <v>1863</v>
      </c>
      <c r="F150" s="533">
        <f t="shared" si="15"/>
        <v>11.4</v>
      </c>
      <c r="G150">
        <v>2.2999999999999998</v>
      </c>
      <c r="J150" t="s">
        <v>2996</v>
      </c>
      <c r="K150">
        <v>150</v>
      </c>
      <c r="L150" t="s">
        <v>2507</v>
      </c>
      <c r="M150" t="s">
        <v>2396</v>
      </c>
      <c r="N150" s="533">
        <f t="shared" ref="N150:N155" si="16">11+(26/60)</f>
        <v>11.433333333333334</v>
      </c>
      <c r="O150">
        <v>2.7</v>
      </c>
    </row>
    <row r="151" spans="2:15" x14ac:dyDescent="0.35">
      <c r="B151" t="s">
        <v>1859</v>
      </c>
      <c r="C151" s="532">
        <v>151</v>
      </c>
      <c r="D151" t="s">
        <v>2012</v>
      </c>
      <c r="E151" t="s">
        <v>1870</v>
      </c>
      <c r="F151" s="533">
        <f>11+(25/60)</f>
        <v>11.416666666666666</v>
      </c>
      <c r="G151">
        <v>2.2999999999999998</v>
      </c>
      <c r="J151" t="s">
        <v>2996</v>
      </c>
      <c r="K151" s="532">
        <v>151</v>
      </c>
      <c r="L151" t="s">
        <v>2508</v>
      </c>
      <c r="M151" t="s">
        <v>2396</v>
      </c>
      <c r="N151" s="533">
        <f t="shared" si="16"/>
        <v>11.433333333333334</v>
      </c>
      <c r="O151">
        <v>2.7</v>
      </c>
    </row>
    <row r="152" spans="2:15" x14ac:dyDescent="0.35">
      <c r="B152" t="s">
        <v>1859</v>
      </c>
      <c r="C152">
        <v>152</v>
      </c>
      <c r="D152" t="s">
        <v>2013</v>
      </c>
      <c r="E152" t="s">
        <v>1863</v>
      </c>
      <c r="F152" s="533">
        <f>11+(24/60)</f>
        <v>11.4</v>
      </c>
      <c r="G152">
        <v>2.2999999999999998</v>
      </c>
      <c r="J152" t="s">
        <v>2996</v>
      </c>
      <c r="K152">
        <v>152</v>
      </c>
      <c r="L152" t="s">
        <v>2509</v>
      </c>
      <c r="M152" t="s">
        <v>2396</v>
      </c>
      <c r="N152" s="533">
        <f t="shared" si="16"/>
        <v>11.433333333333334</v>
      </c>
      <c r="O152">
        <v>2.7</v>
      </c>
    </row>
    <row r="153" spans="2:15" x14ac:dyDescent="0.35">
      <c r="B153" t="s">
        <v>1859</v>
      </c>
      <c r="C153">
        <v>153</v>
      </c>
      <c r="D153" t="s">
        <v>2014</v>
      </c>
      <c r="E153" t="s">
        <v>1863</v>
      </c>
      <c r="F153" s="533">
        <f>11+(24/60)</f>
        <v>11.4</v>
      </c>
      <c r="G153">
        <v>2.2999999999999998</v>
      </c>
      <c r="J153" t="s">
        <v>2996</v>
      </c>
      <c r="K153">
        <v>153</v>
      </c>
      <c r="L153" t="s">
        <v>2510</v>
      </c>
      <c r="M153" t="s">
        <v>2396</v>
      </c>
      <c r="N153" s="533">
        <f t="shared" si="16"/>
        <v>11.433333333333334</v>
      </c>
      <c r="O153">
        <v>2.7</v>
      </c>
    </row>
    <row r="154" spans="2:15" x14ac:dyDescent="0.35">
      <c r="B154" t="s">
        <v>1859</v>
      </c>
      <c r="C154" s="532">
        <v>154</v>
      </c>
      <c r="D154" t="s">
        <v>2015</v>
      </c>
      <c r="E154" t="s">
        <v>1870</v>
      </c>
      <c r="F154" s="533">
        <f>11+(25/60)</f>
        <v>11.416666666666666</v>
      </c>
      <c r="G154">
        <v>2.2999999999999998</v>
      </c>
      <c r="J154" t="s">
        <v>2996</v>
      </c>
      <c r="K154" s="532">
        <v>154</v>
      </c>
      <c r="L154" t="s">
        <v>2511</v>
      </c>
      <c r="M154" t="s">
        <v>2396</v>
      </c>
      <c r="N154" s="533">
        <f t="shared" si="16"/>
        <v>11.433333333333334</v>
      </c>
      <c r="O154">
        <v>2.7</v>
      </c>
    </row>
    <row r="155" spans="2:15" x14ac:dyDescent="0.35">
      <c r="B155" t="s">
        <v>1859</v>
      </c>
      <c r="C155">
        <v>155</v>
      </c>
      <c r="D155" t="s">
        <v>2016</v>
      </c>
      <c r="E155" t="s">
        <v>1863</v>
      </c>
      <c r="F155" s="533">
        <f t="shared" ref="F155:F164" si="17">11+(24/60)</f>
        <v>11.4</v>
      </c>
      <c r="G155">
        <v>2.2999999999999998</v>
      </c>
      <c r="J155" t="s">
        <v>2996</v>
      </c>
      <c r="K155">
        <v>155</v>
      </c>
      <c r="L155" t="s">
        <v>2512</v>
      </c>
      <c r="M155" t="s">
        <v>2396</v>
      </c>
      <c r="N155" s="533">
        <f t="shared" si="16"/>
        <v>11.433333333333334</v>
      </c>
      <c r="O155">
        <v>2.7</v>
      </c>
    </row>
    <row r="156" spans="2:15" x14ac:dyDescent="0.35">
      <c r="B156" t="s">
        <v>1859</v>
      </c>
      <c r="C156">
        <v>156</v>
      </c>
      <c r="D156" t="s">
        <v>2017</v>
      </c>
      <c r="E156" t="s">
        <v>1863</v>
      </c>
      <c r="F156" s="533">
        <f t="shared" si="17"/>
        <v>11.4</v>
      </c>
      <c r="G156">
        <v>2.2999999999999998</v>
      </c>
      <c r="J156" t="s">
        <v>2996</v>
      </c>
      <c r="K156">
        <v>156</v>
      </c>
      <c r="L156" t="s">
        <v>2513</v>
      </c>
      <c r="M156" t="s">
        <v>2397</v>
      </c>
      <c r="N156" s="533">
        <f>11+(27/60)</f>
        <v>11.45</v>
      </c>
      <c r="O156">
        <v>2.7</v>
      </c>
    </row>
    <row r="157" spans="2:15" x14ac:dyDescent="0.35">
      <c r="B157" t="s">
        <v>1859</v>
      </c>
      <c r="C157" s="532">
        <v>157</v>
      </c>
      <c r="D157" t="s">
        <v>2018</v>
      </c>
      <c r="E157" t="s">
        <v>1863</v>
      </c>
      <c r="F157" s="533">
        <f t="shared" si="17"/>
        <v>11.4</v>
      </c>
      <c r="G157">
        <v>2.2999999999999998</v>
      </c>
      <c r="J157" t="s">
        <v>2996</v>
      </c>
      <c r="K157" s="532">
        <v>157</v>
      </c>
      <c r="L157" t="s">
        <v>2514</v>
      </c>
      <c r="M157" t="s">
        <v>2396</v>
      </c>
      <c r="N157" s="533">
        <f>11+(26/60)</f>
        <v>11.433333333333334</v>
      </c>
      <c r="O157">
        <v>2.7</v>
      </c>
    </row>
    <row r="158" spans="2:15" x14ac:dyDescent="0.35">
      <c r="B158" t="s">
        <v>1859</v>
      </c>
      <c r="C158">
        <v>158</v>
      </c>
      <c r="D158" t="s">
        <v>2019</v>
      </c>
      <c r="E158" t="s">
        <v>1863</v>
      </c>
      <c r="F158" s="533">
        <f t="shared" si="17"/>
        <v>11.4</v>
      </c>
      <c r="G158">
        <v>2.2999999999999998</v>
      </c>
      <c r="J158" t="s">
        <v>2996</v>
      </c>
      <c r="K158">
        <v>158</v>
      </c>
      <c r="L158" t="s">
        <v>2515</v>
      </c>
      <c r="M158" t="s">
        <v>2396</v>
      </c>
      <c r="N158" s="533">
        <f>11+(26/60)</f>
        <v>11.433333333333334</v>
      </c>
      <c r="O158">
        <v>2.7</v>
      </c>
    </row>
    <row r="159" spans="2:15" x14ac:dyDescent="0.35">
      <c r="B159" t="s">
        <v>1859</v>
      </c>
      <c r="C159">
        <v>159</v>
      </c>
      <c r="D159" t="s">
        <v>2020</v>
      </c>
      <c r="E159" t="s">
        <v>1863</v>
      </c>
      <c r="F159" s="533">
        <f t="shared" si="17"/>
        <v>11.4</v>
      </c>
      <c r="G159">
        <v>2.2999999999999998</v>
      </c>
      <c r="J159" t="s">
        <v>2996</v>
      </c>
      <c r="K159">
        <v>159</v>
      </c>
      <c r="L159" t="s">
        <v>2516</v>
      </c>
      <c r="M159" t="s">
        <v>2396</v>
      </c>
      <c r="N159" s="533">
        <f>11+(26/60)</f>
        <v>11.433333333333334</v>
      </c>
      <c r="O159">
        <v>2.7</v>
      </c>
    </row>
    <row r="160" spans="2:15" x14ac:dyDescent="0.35">
      <c r="B160" t="s">
        <v>1859</v>
      </c>
      <c r="C160" s="532">
        <v>160</v>
      </c>
      <c r="D160" t="s">
        <v>2021</v>
      </c>
      <c r="E160" t="s">
        <v>1863</v>
      </c>
      <c r="F160" s="533">
        <f t="shared" si="17"/>
        <v>11.4</v>
      </c>
      <c r="G160">
        <v>2.2999999999999998</v>
      </c>
      <c r="J160" t="s">
        <v>2996</v>
      </c>
      <c r="K160" s="532">
        <v>160</v>
      </c>
      <c r="L160" t="s">
        <v>2517</v>
      </c>
      <c r="M160" t="s">
        <v>2397</v>
      </c>
      <c r="N160" s="533">
        <f>11+(27/60)</f>
        <v>11.45</v>
      </c>
      <c r="O160">
        <v>2.7</v>
      </c>
    </row>
    <row r="161" spans="2:15" x14ac:dyDescent="0.35">
      <c r="B161" t="s">
        <v>1859</v>
      </c>
      <c r="C161">
        <v>161</v>
      </c>
      <c r="D161" t="s">
        <v>2022</v>
      </c>
      <c r="E161" t="s">
        <v>1863</v>
      </c>
      <c r="F161" s="533">
        <f t="shared" si="17"/>
        <v>11.4</v>
      </c>
      <c r="G161">
        <v>2.2999999999999998</v>
      </c>
      <c r="J161" t="s">
        <v>2996</v>
      </c>
      <c r="K161">
        <v>161</v>
      </c>
      <c r="L161" t="s">
        <v>2518</v>
      </c>
      <c r="M161" t="s">
        <v>2396</v>
      </c>
      <c r="N161" s="533">
        <f>11+(26/60)</f>
        <v>11.433333333333334</v>
      </c>
      <c r="O161">
        <v>2.7</v>
      </c>
    </row>
    <row r="162" spans="2:15" x14ac:dyDescent="0.35">
      <c r="B162" t="s">
        <v>1859</v>
      </c>
      <c r="C162">
        <v>162</v>
      </c>
      <c r="D162" t="s">
        <v>2023</v>
      </c>
      <c r="E162" t="s">
        <v>1863</v>
      </c>
      <c r="F162" s="533">
        <f t="shared" si="17"/>
        <v>11.4</v>
      </c>
      <c r="G162">
        <v>2.2999999999999998</v>
      </c>
      <c r="J162" t="s">
        <v>2996</v>
      </c>
      <c r="K162">
        <v>162</v>
      </c>
      <c r="L162" t="s">
        <v>2519</v>
      </c>
      <c r="M162" t="s">
        <v>2396</v>
      </c>
      <c r="N162" s="533">
        <f>11+(26/60)</f>
        <v>11.433333333333334</v>
      </c>
      <c r="O162">
        <v>2.7</v>
      </c>
    </row>
    <row r="163" spans="2:15" x14ac:dyDescent="0.35">
      <c r="B163" t="s">
        <v>1859</v>
      </c>
      <c r="C163" s="532">
        <v>163</v>
      </c>
      <c r="D163" t="s">
        <v>2024</v>
      </c>
      <c r="E163" t="s">
        <v>1863</v>
      </c>
      <c r="F163" s="533">
        <f t="shared" si="17"/>
        <v>11.4</v>
      </c>
      <c r="G163">
        <v>2.2999999999999998</v>
      </c>
      <c r="J163" t="s">
        <v>2996</v>
      </c>
      <c r="K163" s="532">
        <v>163</v>
      </c>
      <c r="L163" t="s">
        <v>2520</v>
      </c>
      <c r="M163" t="s">
        <v>2396</v>
      </c>
      <c r="N163" s="533">
        <f>11+(26/60)</f>
        <v>11.433333333333334</v>
      </c>
      <c r="O163">
        <v>2.7</v>
      </c>
    </row>
    <row r="164" spans="2:15" x14ac:dyDescent="0.35">
      <c r="B164" t="s">
        <v>1859</v>
      </c>
      <c r="C164">
        <v>164</v>
      </c>
      <c r="D164" t="s">
        <v>2025</v>
      </c>
      <c r="E164" t="s">
        <v>1863</v>
      </c>
      <c r="F164" s="533">
        <f t="shared" si="17"/>
        <v>11.4</v>
      </c>
      <c r="G164">
        <v>2.2999999999999998</v>
      </c>
      <c r="J164" t="s">
        <v>2996</v>
      </c>
      <c r="K164">
        <v>164</v>
      </c>
      <c r="L164" t="s">
        <v>2521</v>
      </c>
      <c r="M164" t="s">
        <v>2396</v>
      </c>
      <c r="N164" s="533">
        <f>11+(26/60)</f>
        <v>11.433333333333334</v>
      </c>
      <c r="O164">
        <v>2.7</v>
      </c>
    </row>
    <row r="165" spans="2:15" x14ac:dyDescent="0.35">
      <c r="B165" t="s">
        <v>1859</v>
      </c>
      <c r="C165">
        <v>165</v>
      </c>
      <c r="D165" t="s">
        <v>2026</v>
      </c>
      <c r="E165" t="s">
        <v>1870</v>
      </c>
      <c r="F165" s="533">
        <f>11+(25/60)</f>
        <v>11.416666666666666</v>
      </c>
      <c r="G165">
        <v>2.2999999999999998</v>
      </c>
      <c r="J165" t="s">
        <v>2996</v>
      </c>
      <c r="K165">
        <v>165</v>
      </c>
      <c r="L165" t="s">
        <v>2522</v>
      </c>
      <c r="M165" t="s">
        <v>2396</v>
      </c>
      <c r="N165" s="533">
        <f>11+(26/60)</f>
        <v>11.433333333333334</v>
      </c>
      <c r="O165">
        <v>2.7</v>
      </c>
    </row>
    <row r="166" spans="2:15" x14ac:dyDescent="0.35">
      <c r="B166" t="s">
        <v>1859</v>
      </c>
      <c r="C166" s="532">
        <v>166</v>
      </c>
      <c r="D166" t="s">
        <v>2027</v>
      </c>
      <c r="E166" t="s">
        <v>1863</v>
      </c>
      <c r="F166" s="533">
        <f t="shared" ref="F166:F173" si="18">11+(24/60)</f>
        <v>11.4</v>
      </c>
      <c r="G166">
        <v>2.2999999999999998</v>
      </c>
      <c r="J166" t="s">
        <v>2996</v>
      </c>
      <c r="K166" s="532">
        <v>166</v>
      </c>
      <c r="L166" t="s">
        <v>2523</v>
      </c>
      <c r="M166" t="s">
        <v>1870</v>
      </c>
      <c r="N166" s="533">
        <f>11+(25/60)</f>
        <v>11.416666666666666</v>
      </c>
      <c r="O166">
        <v>2.7</v>
      </c>
    </row>
    <row r="167" spans="2:15" x14ac:dyDescent="0.35">
      <c r="B167" t="s">
        <v>1859</v>
      </c>
      <c r="C167">
        <v>167</v>
      </c>
      <c r="D167" t="s">
        <v>2028</v>
      </c>
      <c r="E167" t="s">
        <v>1863</v>
      </c>
      <c r="F167" s="533">
        <f t="shared" si="18"/>
        <v>11.4</v>
      </c>
      <c r="G167">
        <v>2.2999999999999998</v>
      </c>
      <c r="J167" t="s">
        <v>2996</v>
      </c>
      <c r="K167">
        <v>167</v>
      </c>
      <c r="L167" t="s">
        <v>2524</v>
      </c>
      <c r="M167" t="s">
        <v>2396</v>
      </c>
      <c r="N167" s="533">
        <f t="shared" ref="N167:N177" si="19">11+(26/60)</f>
        <v>11.433333333333334</v>
      </c>
      <c r="O167">
        <v>2.7</v>
      </c>
    </row>
    <row r="168" spans="2:15" x14ac:dyDescent="0.35">
      <c r="B168" t="s">
        <v>1859</v>
      </c>
      <c r="C168">
        <v>168</v>
      </c>
      <c r="D168" t="s">
        <v>2029</v>
      </c>
      <c r="E168" t="s">
        <v>1863</v>
      </c>
      <c r="F168" s="533">
        <f t="shared" si="18"/>
        <v>11.4</v>
      </c>
      <c r="G168">
        <v>2.2999999999999998</v>
      </c>
      <c r="J168" t="s">
        <v>2996</v>
      </c>
      <c r="K168">
        <v>168</v>
      </c>
      <c r="L168" t="s">
        <v>2525</v>
      </c>
      <c r="M168" t="s">
        <v>2396</v>
      </c>
      <c r="N168" s="533">
        <f t="shared" si="19"/>
        <v>11.433333333333334</v>
      </c>
      <c r="O168">
        <v>2.7</v>
      </c>
    </row>
    <row r="169" spans="2:15" x14ac:dyDescent="0.35">
      <c r="B169" t="s">
        <v>1859</v>
      </c>
      <c r="C169" s="532">
        <v>169</v>
      </c>
      <c r="D169" t="s">
        <v>2030</v>
      </c>
      <c r="E169" t="s">
        <v>1863</v>
      </c>
      <c r="F169" s="533">
        <f t="shared" si="18"/>
        <v>11.4</v>
      </c>
      <c r="G169">
        <v>2.2999999999999998</v>
      </c>
      <c r="J169" t="s">
        <v>2996</v>
      </c>
      <c r="K169" s="532">
        <v>169</v>
      </c>
      <c r="L169" t="s">
        <v>2526</v>
      </c>
      <c r="M169" t="s">
        <v>2396</v>
      </c>
      <c r="N169" s="533">
        <f t="shared" si="19"/>
        <v>11.433333333333334</v>
      </c>
      <c r="O169">
        <v>2.7</v>
      </c>
    </row>
    <row r="170" spans="2:15" x14ac:dyDescent="0.35">
      <c r="B170" t="s">
        <v>1859</v>
      </c>
      <c r="C170">
        <v>170</v>
      </c>
      <c r="D170" t="s">
        <v>2031</v>
      </c>
      <c r="E170" t="s">
        <v>1863</v>
      </c>
      <c r="F170" s="533">
        <f t="shared" si="18"/>
        <v>11.4</v>
      </c>
      <c r="G170">
        <v>2.2999999999999998</v>
      </c>
      <c r="J170" t="s">
        <v>2996</v>
      </c>
      <c r="K170">
        <v>170</v>
      </c>
      <c r="L170" t="s">
        <v>2527</v>
      </c>
      <c r="M170" t="s">
        <v>2396</v>
      </c>
      <c r="N170" s="533">
        <f t="shared" si="19"/>
        <v>11.433333333333334</v>
      </c>
      <c r="O170">
        <v>2.7</v>
      </c>
    </row>
    <row r="171" spans="2:15" x14ac:dyDescent="0.35">
      <c r="B171" t="s">
        <v>1859</v>
      </c>
      <c r="C171">
        <v>171</v>
      </c>
      <c r="D171" t="s">
        <v>2032</v>
      </c>
      <c r="E171" t="s">
        <v>1863</v>
      </c>
      <c r="F171" s="533">
        <f t="shared" si="18"/>
        <v>11.4</v>
      </c>
      <c r="G171">
        <v>2.2999999999999998</v>
      </c>
      <c r="J171" t="s">
        <v>2996</v>
      </c>
      <c r="K171">
        <v>171</v>
      </c>
      <c r="L171" t="s">
        <v>2528</v>
      </c>
      <c r="M171" t="s">
        <v>2396</v>
      </c>
      <c r="N171" s="533">
        <f t="shared" si="19"/>
        <v>11.433333333333334</v>
      </c>
      <c r="O171">
        <v>2.7</v>
      </c>
    </row>
    <row r="172" spans="2:15" x14ac:dyDescent="0.35">
      <c r="B172" t="s">
        <v>1859</v>
      </c>
      <c r="C172" s="532">
        <v>172</v>
      </c>
      <c r="D172" t="s">
        <v>2033</v>
      </c>
      <c r="E172" t="s">
        <v>1863</v>
      </c>
      <c r="F172" s="533">
        <f t="shared" si="18"/>
        <v>11.4</v>
      </c>
      <c r="G172">
        <v>2.2999999999999998</v>
      </c>
      <c r="J172" t="s">
        <v>2996</v>
      </c>
      <c r="K172" s="532">
        <v>172</v>
      </c>
      <c r="L172" t="s">
        <v>2529</v>
      </c>
      <c r="M172" t="s">
        <v>2396</v>
      </c>
      <c r="N172" s="533">
        <f t="shared" si="19"/>
        <v>11.433333333333334</v>
      </c>
      <c r="O172">
        <v>2.7</v>
      </c>
    </row>
    <row r="173" spans="2:15" x14ac:dyDescent="0.35">
      <c r="B173" t="s">
        <v>1859</v>
      </c>
      <c r="C173">
        <v>173</v>
      </c>
      <c r="D173" t="s">
        <v>2034</v>
      </c>
      <c r="E173" t="s">
        <v>1863</v>
      </c>
      <c r="F173" s="533">
        <f t="shared" si="18"/>
        <v>11.4</v>
      </c>
      <c r="G173">
        <v>2.2999999999999998</v>
      </c>
      <c r="J173" t="s">
        <v>2996</v>
      </c>
      <c r="K173">
        <v>173</v>
      </c>
      <c r="L173" t="s">
        <v>2530</v>
      </c>
      <c r="M173" t="s">
        <v>2396</v>
      </c>
      <c r="N173" s="533">
        <f t="shared" si="19"/>
        <v>11.433333333333334</v>
      </c>
      <c r="O173">
        <v>2.7</v>
      </c>
    </row>
    <row r="174" spans="2:15" x14ac:dyDescent="0.35">
      <c r="B174" t="s">
        <v>1859</v>
      </c>
      <c r="C174">
        <v>174</v>
      </c>
      <c r="D174" t="s">
        <v>2035</v>
      </c>
      <c r="E174" t="s">
        <v>1870</v>
      </c>
      <c r="F174" s="533">
        <f>11+(25/60)</f>
        <v>11.416666666666666</v>
      </c>
      <c r="G174">
        <v>2.2999999999999998</v>
      </c>
      <c r="J174" t="s">
        <v>2996</v>
      </c>
      <c r="K174">
        <v>174</v>
      </c>
      <c r="L174" t="s">
        <v>2531</v>
      </c>
      <c r="M174" t="s">
        <v>2396</v>
      </c>
      <c r="N174" s="533">
        <f t="shared" si="19"/>
        <v>11.433333333333334</v>
      </c>
      <c r="O174">
        <v>2.7</v>
      </c>
    </row>
    <row r="175" spans="2:15" x14ac:dyDescent="0.35">
      <c r="B175" t="s">
        <v>1859</v>
      </c>
      <c r="C175" s="532">
        <v>175</v>
      </c>
      <c r="D175" t="s">
        <v>2036</v>
      </c>
      <c r="E175" t="s">
        <v>1863</v>
      </c>
      <c r="F175" s="533">
        <f t="shared" ref="F175:F183" si="20">11+(24/60)</f>
        <v>11.4</v>
      </c>
      <c r="G175">
        <v>2.2999999999999998</v>
      </c>
      <c r="J175" t="s">
        <v>2996</v>
      </c>
      <c r="K175" s="532">
        <v>175</v>
      </c>
      <c r="L175" t="s">
        <v>2532</v>
      </c>
      <c r="M175" t="s">
        <v>2396</v>
      </c>
      <c r="N175" s="533">
        <f t="shared" si="19"/>
        <v>11.433333333333334</v>
      </c>
      <c r="O175">
        <v>2.7</v>
      </c>
    </row>
    <row r="176" spans="2:15" x14ac:dyDescent="0.35">
      <c r="B176" t="s">
        <v>1859</v>
      </c>
      <c r="C176">
        <v>176</v>
      </c>
      <c r="D176" t="s">
        <v>2037</v>
      </c>
      <c r="E176" t="s">
        <v>1863</v>
      </c>
      <c r="F176" s="533">
        <f t="shared" si="20"/>
        <v>11.4</v>
      </c>
      <c r="G176">
        <v>2.2999999999999998</v>
      </c>
      <c r="J176" t="s">
        <v>2996</v>
      </c>
      <c r="K176">
        <v>176</v>
      </c>
      <c r="L176" t="s">
        <v>2533</v>
      </c>
      <c r="M176" t="s">
        <v>2396</v>
      </c>
      <c r="N176" s="533">
        <f t="shared" si="19"/>
        <v>11.433333333333334</v>
      </c>
      <c r="O176">
        <v>2.7</v>
      </c>
    </row>
    <row r="177" spans="2:15" x14ac:dyDescent="0.35">
      <c r="B177" t="s">
        <v>1859</v>
      </c>
      <c r="C177">
        <v>177</v>
      </c>
      <c r="D177" t="s">
        <v>2038</v>
      </c>
      <c r="E177" t="s">
        <v>1863</v>
      </c>
      <c r="F177" s="533">
        <f t="shared" si="20"/>
        <v>11.4</v>
      </c>
      <c r="G177">
        <v>2.2999999999999998</v>
      </c>
      <c r="J177" t="s">
        <v>2996</v>
      </c>
      <c r="K177">
        <v>177</v>
      </c>
      <c r="L177" t="s">
        <v>2534</v>
      </c>
      <c r="M177" t="s">
        <v>2396</v>
      </c>
      <c r="N177" s="533">
        <f t="shared" si="19"/>
        <v>11.433333333333334</v>
      </c>
      <c r="O177">
        <v>2.7</v>
      </c>
    </row>
    <row r="178" spans="2:15" x14ac:dyDescent="0.35">
      <c r="B178" t="s">
        <v>1859</v>
      </c>
      <c r="C178" s="532">
        <v>178</v>
      </c>
      <c r="D178" t="s">
        <v>2039</v>
      </c>
      <c r="E178" t="s">
        <v>1863</v>
      </c>
      <c r="F178" s="533">
        <f t="shared" si="20"/>
        <v>11.4</v>
      </c>
      <c r="G178">
        <v>2.2999999999999998</v>
      </c>
      <c r="J178" t="s">
        <v>2996</v>
      </c>
      <c r="K178" s="532">
        <v>178</v>
      </c>
      <c r="L178" t="s">
        <v>2535</v>
      </c>
      <c r="M178" t="s">
        <v>2397</v>
      </c>
      <c r="N178" s="533">
        <f>11+(27/60)</f>
        <v>11.45</v>
      </c>
      <c r="O178">
        <v>2.7</v>
      </c>
    </row>
    <row r="179" spans="2:15" x14ac:dyDescent="0.35">
      <c r="B179" t="s">
        <v>1859</v>
      </c>
      <c r="C179">
        <v>179</v>
      </c>
      <c r="D179" t="s">
        <v>2040</v>
      </c>
      <c r="E179" t="s">
        <v>1863</v>
      </c>
      <c r="F179" s="533">
        <f t="shared" si="20"/>
        <v>11.4</v>
      </c>
      <c r="G179">
        <v>2.2999999999999998</v>
      </c>
      <c r="J179" t="s">
        <v>2996</v>
      </c>
      <c r="K179">
        <v>179</v>
      </c>
      <c r="L179" t="s">
        <v>2536</v>
      </c>
      <c r="M179" t="s">
        <v>2396</v>
      </c>
      <c r="N179" s="533">
        <f>11+(26/60)</f>
        <v>11.433333333333334</v>
      </c>
      <c r="O179">
        <v>2.7</v>
      </c>
    </row>
    <row r="180" spans="2:15" x14ac:dyDescent="0.35">
      <c r="B180" t="s">
        <v>1859</v>
      </c>
      <c r="C180">
        <v>180</v>
      </c>
      <c r="D180" t="s">
        <v>2041</v>
      </c>
      <c r="E180" t="s">
        <v>1863</v>
      </c>
      <c r="F180" s="533">
        <f t="shared" si="20"/>
        <v>11.4</v>
      </c>
      <c r="G180">
        <v>2.2999999999999998</v>
      </c>
      <c r="J180" t="s">
        <v>2996</v>
      </c>
      <c r="K180">
        <v>180</v>
      </c>
      <c r="L180" t="s">
        <v>2537</v>
      </c>
      <c r="M180" t="s">
        <v>2396</v>
      </c>
      <c r="N180" s="533">
        <f>11+(26/60)</f>
        <v>11.433333333333334</v>
      </c>
      <c r="O180">
        <v>2.7</v>
      </c>
    </row>
    <row r="181" spans="2:15" x14ac:dyDescent="0.35">
      <c r="B181" t="s">
        <v>1859</v>
      </c>
      <c r="C181" s="532">
        <v>181</v>
      </c>
      <c r="D181" t="s">
        <v>2042</v>
      </c>
      <c r="E181" t="s">
        <v>1863</v>
      </c>
      <c r="F181" s="533">
        <f t="shared" si="20"/>
        <v>11.4</v>
      </c>
      <c r="G181">
        <v>2.2999999999999998</v>
      </c>
      <c r="J181" t="s">
        <v>2996</v>
      </c>
      <c r="K181" s="532">
        <v>181</v>
      </c>
      <c r="L181" t="s">
        <v>2538</v>
      </c>
      <c r="M181" t="s">
        <v>2396</v>
      </c>
      <c r="N181" s="533">
        <f>11+(26/60)</f>
        <v>11.433333333333334</v>
      </c>
      <c r="O181">
        <v>2.7</v>
      </c>
    </row>
    <row r="182" spans="2:15" x14ac:dyDescent="0.35">
      <c r="B182" t="s">
        <v>1859</v>
      </c>
      <c r="C182">
        <v>182</v>
      </c>
      <c r="D182" t="s">
        <v>2043</v>
      </c>
      <c r="E182" t="s">
        <v>1863</v>
      </c>
      <c r="F182" s="533">
        <f t="shared" si="20"/>
        <v>11.4</v>
      </c>
      <c r="G182">
        <v>2.2999999999999998</v>
      </c>
      <c r="J182" t="s">
        <v>2996</v>
      </c>
      <c r="K182">
        <v>182</v>
      </c>
      <c r="L182" t="s">
        <v>2539</v>
      </c>
      <c r="M182" t="s">
        <v>2397</v>
      </c>
      <c r="N182" s="533">
        <f>11+(27/60)</f>
        <v>11.45</v>
      </c>
      <c r="O182">
        <v>2.7</v>
      </c>
    </row>
    <row r="183" spans="2:15" x14ac:dyDescent="0.35">
      <c r="B183" t="s">
        <v>1859</v>
      </c>
      <c r="C183">
        <v>183</v>
      </c>
      <c r="D183" t="s">
        <v>2044</v>
      </c>
      <c r="E183" t="s">
        <v>1863</v>
      </c>
      <c r="F183" s="533">
        <f t="shared" si="20"/>
        <v>11.4</v>
      </c>
      <c r="G183">
        <v>2.2999999999999998</v>
      </c>
      <c r="J183" t="s">
        <v>2996</v>
      </c>
      <c r="K183">
        <v>183</v>
      </c>
      <c r="L183" t="s">
        <v>2540</v>
      </c>
      <c r="M183" t="s">
        <v>2396</v>
      </c>
      <c r="N183" s="533">
        <f>11+(26/60)</f>
        <v>11.433333333333334</v>
      </c>
      <c r="O183">
        <v>2.7</v>
      </c>
    </row>
    <row r="184" spans="2:15" x14ac:dyDescent="0.35">
      <c r="B184" t="s">
        <v>1859</v>
      </c>
      <c r="C184" s="532">
        <v>184</v>
      </c>
      <c r="D184" t="s">
        <v>2045</v>
      </c>
      <c r="E184" t="s">
        <v>1870</v>
      </c>
      <c r="F184" s="533">
        <f>11+(25/60)</f>
        <v>11.416666666666666</v>
      </c>
      <c r="G184">
        <v>2.2999999999999998</v>
      </c>
      <c r="J184" t="s">
        <v>2996</v>
      </c>
      <c r="K184" s="532">
        <v>184</v>
      </c>
      <c r="L184" t="s">
        <v>2541</v>
      </c>
      <c r="M184" t="s">
        <v>2396</v>
      </c>
      <c r="N184" s="533">
        <f>11+(26/60)</f>
        <v>11.433333333333334</v>
      </c>
      <c r="O184">
        <v>2.7</v>
      </c>
    </row>
    <row r="185" spans="2:15" x14ac:dyDescent="0.35">
      <c r="B185" t="s">
        <v>1859</v>
      </c>
      <c r="C185">
        <v>185</v>
      </c>
      <c r="D185" t="s">
        <v>2046</v>
      </c>
      <c r="E185" t="s">
        <v>1863</v>
      </c>
      <c r="F185" s="533">
        <f>11+(24/60)</f>
        <v>11.4</v>
      </c>
      <c r="G185">
        <v>2.2999999999999998</v>
      </c>
      <c r="J185" t="s">
        <v>2996</v>
      </c>
      <c r="K185">
        <v>185</v>
      </c>
      <c r="L185" t="s">
        <v>2542</v>
      </c>
      <c r="M185" t="s">
        <v>2396</v>
      </c>
      <c r="N185" s="533">
        <f>11+(26/60)</f>
        <v>11.433333333333334</v>
      </c>
      <c r="O185">
        <v>2.7</v>
      </c>
    </row>
    <row r="186" spans="2:15" x14ac:dyDescent="0.35">
      <c r="B186" t="s">
        <v>1859</v>
      </c>
      <c r="C186">
        <v>186</v>
      </c>
      <c r="D186" t="s">
        <v>2047</v>
      </c>
      <c r="E186" t="s">
        <v>1863</v>
      </c>
      <c r="F186" s="533">
        <f>11+(24/60)</f>
        <v>11.4</v>
      </c>
      <c r="G186">
        <v>2.2999999999999998</v>
      </c>
      <c r="J186" t="s">
        <v>2996</v>
      </c>
      <c r="K186">
        <v>186</v>
      </c>
      <c r="L186" t="s">
        <v>2543</v>
      </c>
      <c r="M186" t="s">
        <v>2397</v>
      </c>
      <c r="N186" s="533">
        <f>11+(27/60)</f>
        <v>11.45</v>
      </c>
      <c r="O186">
        <v>2.7</v>
      </c>
    </row>
    <row r="187" spans="2:15" x14ac:dyDescent="0.35">
      <c r="B187" t="s">
        <v>1859</v>
      </c>
      <c r="C187" s="532">
        <v>187</v>
      </c>
      <c r="D187" t="s">
        <v>2048</v>
      </c>
      <c r="E187" t="s">
        <v>1863</v>
      </c>
      <c r="F187" s="533">
        <f>11+(24/60)</f>
        <v>11.4</v>
      </c>
      <c r="G187">
        <v>2.2999999999999998</v>
      </c>
      <c r="J187" t="s">
        <v>2996</v>
      </c>
      <c r="K187" s="532">
        <v>187</v>
      </c>
      <c r="L187" t="s">
        <v>2544</v>
      </c>
      <c r="M187" t="s">
        <v>2396</v>
      </c>
      <c r="N187" s="533">
        <f>11+(26/60)</f>
        <v>11.433333333333334</v>
      </c>
      <c r="O187">
        <v>2.7</v>
      </c>
    </row>
    <row r="188" spans="2:15" x14ac:dyDescent="0.35">
      <c r="B188" t="s">
        <v>1859</v>
      </c>
      <c r="C188">
        <v>188</v>
      </c>
      <c r="D188" t="s">
        <v>2049</v>
      </c>
      <c r="E188" t="s">
        <v>1861</v>
      </c>
      <c r="F188" s="533">
        <f>11+(23/60)</f>
        <v>11.383333333333333</v>
      </c>
      <c r="G188">
        <v>2.2999999999999998</v>
      </c>
      <c r="J188" t="s">
        <v>2996</v>
      </c>
      <c r="K188">
        <v>188</v>
      </c>
      <c r="L188" t="s">
        <v>2545</v>
      </c>
      <c r="M188" t="s">
        <v>2396</v>
      </c>
      <c r="N188" s="533">
        <f>11+(26/60)</f>
        <v>11.433333333333334</v>
      </c>
      <c r="O188">
        <v>2.7</v>
      </c>
    </row>
    <row r="189" spans="2:15" x14ac:dyDescent="0.35">
      <c r="B189" t="s">
        <v>1859</v>
      </c>
      <c r="C189">
        <v>189</v>
      </c>
      <c r="D189" t="s">
        <v>2050</v>
      </c>
      <c r="E189" t="s">
        <v>1863</v>
      </c>
      <c r="F189" s="533">
        <f>11+(24/60)</f>
        <v>11.4</v>
      </c>
      <c r="G189">
        <v>2.2999999999999998</v>
      </c>
      <c r="J189" t="s">
        <v>2996</v>
      </c>
      <c r="K189">
        <v>189</v>
      </c>
      <c r="L189" t="s">
        <v>2546</v>
      </c>
      <c r="M189" t="s">
        <v>2397</v>
      </c>
      <c r="N189" s="533">
        <f>11+(27/60)</f>
        <v>11.45</v>
      </c>
      <c r="O189">
        <v>2.7</v>
      </c>
    </row>
    <row r="190" spans="2:15" x14ac:dyDescent="0.35">
      <c r="B190" t="s">
        <v>1859</v>
      </c>
      <c r="C190" s="532">
        <v>190</v>
      </c>
      <c r="D190" t="s">
        <v>2051</v>
      </c>
      <c r="E190" t="s">
        <v>1863</v>
      </c>
      <c r="F190" s="533">
        <f>11+(24/60)</f>
        <v>11.4</v>
      </c>
      <c r="G190">
        <v>2.2999999999999998</v>
      </c>
      <c r="J190" t="s">
        <v>2996</v>
      </c>
      <c r="K190" s="532">
        <v>190</v>
      </c>
      <c r="L190" t="s">
        <v>2547</v>
      </c>
      <c r="M190" t="s">
        <v>2396</v>
      </c>
      <c r="N190" s="533">
        <f>11+(26/60)</f>
        <v>11.433333333333334</v>
      </c>
      <c r="O190">
        <v>2.7</v>
      </c>
    </row>
    <row r="191" spans="2:15" x14ac:dyDescent="0.35">
      <c r="B191" t="s">
        <v>1859</v>
      </c>
      <c r="C191">
        <v>191</v>
      </c>
      <c r="D191" t="s">
        <v>2052</v>
      </c>
      <c r="E191" t="s">
        <v>1863</v>
      </c>
      <c r="F191" s="533">
        <f>11+(24/60)</f>
        <v>11.4</v>
      </c>
      <c r="G191">
        <v>2.2999999999999998</v>
      </c>
      <c r="J191" t="s">
        <v>2996</v>
      </c>
      <c r="K191">
        <v>191</v>
      </c>
      <c r="L191" t="s">
        <v>2548</v>
      </c>
      <c r="M191" t="s">
        <v>2396</v>
      </c>
      <c r="N191" s="533">
        <f>11+(26/60)</f>
        <v>11.433333333333334</v>
      </c>
      <c r="O191">
        <v>2.7</v>
      </c>
    </row>
    <row r="192" spans="2:15" x14ac:dyDescent="0.35">
      <c r="B192" t="s">
        <v>1859</v>
      </c>
      <c r="C192">
        <v>192</v>
      </c>
      <c r="D192" t="s">
        <v>2053</v>
      </c>
      <c r="E192" t="s">
        <v>1861</v>
      </c>
      <c r="F192" s="533">
        <f>11+(23/60)</f>
        <v>11.383333333333333</v>
      </c>
      <c r="G192">
        <v>2.2999999999999998</v>
      </c>
      <c r="J192" t="s">
        <v>2996</v>
      </c>
      <c r="K192">
        <v>192</v>
      </c>
      <c r="L192" t="s">
        <v>2549</v>
      </c>
      <c r="M192" t="s">
        <v>2396</v>
      </c>
      <c r="N192" s="533">
        <f>11+(26/60)</f>
        <v>11.433333333333334</v>
      </c>
      <c r="O192">
        <v>2.7</v>
      </c>
    </row>
    <row r="193" spans="2:15" x14ac:dyDescent="0.35">
      <c r="B193" t="s">
        <v>1859</v>
      </c>
      <c r="C193" s="532">
        <v>193</v>
      </c>
      <c r="D193" t="s">
        <v>2054</v>
      </c>
      <c r="E193" t="s">
        <v>1863</v>
      </c>
      <c r="F193" s="533">
        <f>11+(24/60)</f>
        <v>11.4</v>
      </c>
      <c r="G193">
        <v>2.2999999999999998</v>
      </c>
      <c r="J193" t="s">
        <v>2996</v>
      </c>
      <c r="K193" s="532">
        <v>193</v>
      </c>
      <c r="L193" t="s">
        <v>2550</v>
      </c>
      <c r="M193" t="s">
        <v>2396</v>
      </c>
      <c r="N193" s="533">
        <f>11+(26/60)</f>
        <v>11.433333333333334</v>
      </c>
      <c r="O193">
        <v>2.7</v>
      </c>
    </row>
    <row r="194" spans="2:15" x14ac:dyDescent="0.35">
      <c r="B194" t="s">
        <v>1859</v>
      </c>
      <c r="C194">
        <v>194</v>
      </c>
      <c r="D194" t="s">
        <v>2055</v>
      </c>
      <c r="E194" t="s">
        <v>1863</v>
      </c>
      <c r="F194" s="533">
        <f>11+(24/60)</f>
        <v>11.4</v>
      </c>
      <c r="G194">
        <v>2.2999999999999998</v>
      </c>
      <c r="J194" t="s">
        <v>2996</v>
      </c>
      <c r="K194">
        <v>194</v>
      </c>
      <c r="L194" t="s">
        <v>2551</v>
      </c>
      <c r="M194" t="s">
        <v>2396</v>
      </c>
      <c r="N194" s="533">
        <f>11+(26/60)</f>
        <v>11.433333333333334</v>
      </c>
      <c r="O194">
        <v>2.7</v>
      </c>
    </row>
    <row r="195" spans="2:15" x14ac:dyDescent="0.35">
      <c r="B195" t="s">
        <v>1859</v>
      </c>
      <c r="C195">
        <v>195</v>
      </c>
      <c r="D195" t="s">
        <v>2056</v>
      </c>
      <c r="E195" t="s">
        <v>1861</v>
      </c>
      <c r="F195" s="533">
        <f>11+(23/60)</f>
        <v>11.383333333333333</v>
      </c>
      <c r="G195">
        <v>2.2999999999999998</v>
      </c>
      <c r="J195" t="s">
        <v>2996</v>
      </c>
      <c r="K195">
        <v>195</v>
      </c>
      <c r="L195" t="s">
        <v>2552</v>
      </c>
      <c r="M195" t="s">
        <v>2397</v>
      </c>
      <c r="N195" s="533">
        <f>11+(27/60)</f>
        <v>11.45</v>
      </c>
      <c r="O195">
        <v>2.7</v>
      </c>
    </row>
    <row r="196" spans="2:15" x14ac:dyDescent="0.35">
      <c r="B196" t="s">
        <v>1859</v>
      </c>
      <c r="C196" s="532">
        <v>196</v>
      </c>
      <c r="D196" t="s">
        <v>2057</v>
      </c>
      <c r="E196" t="s">
        <v>1863</v>
      </c>
      <c r="F196" s="533">
        <f t="shared" ref="F196:F210" si="21">11+(24/60)</f>
        <v>11.4</v>
      </c>
      <c r="G196">
        <v>2.2999999999999998</v>
      </c>
      <c r="J196" t="s">
        <v>2996</v>
      </c>
      <c r="K196" s="532">
        <v>196</v>
      </c>
      <c r="L196" t="s">
        <v>2553</v>
      </c>
      <c r="M196" t="s">
        <v>2396</v>
      </c>
      <c r="N196" s="533">
        <f>11+(26/60)</f>
        <v>11.433333333333334</v>
      </c>
      <c r="O196">
        <v>2.7</v>
      </c>
    </row>
    <row r="197" spans="2:15" x14ac:dyDescent="0.35">
      <c r="B197" t="s">
        <v>1859</v>
      </c>
      <c r="C197">
        <v>197</v>
      </c>
      <c r="D197" t="s">
        <v>2058</v>
      </c>
      <c r="E197" t="s">
        <v>1863</v>
      </c>
      <c r="F197" s="533">
        <f t="shared" si="21"/>
        <v>11.4</v>
      </c>
      <c r="G197">
        <v>2.2999999999999998</v>
      </c>
      <c r="J197" t="s">
        <v>2996</v>
      </c>
      <c r="K197">
        <v>197</v>
      </c>
      <c r="L197" t="s">
        <v>2554</v>
      </c>
      <c r="M197" t="s">
        <v>2397</v>
      </c>
      <c r="N197" s="533">
        <f>11+(27/60)</f>
        <v>11.45</v>
      </c>
      <c r="O197">
        <v>2.7</v>
      </c>
    </row>
    <row r="198" spans="2:15" x14ac:dyDescent="0.35">
      <c r="B198" t="s">
        <v>1859</v>
      </c>
      <c r="C198">
        <v>198</v>
      </c>
      <c r="D198" t="s">
        <v>2059</v>
      </c>
      <c r="E198" t="s">
        <v>1863</v>
      </c>
      <c r="F198" s="533">
        <f t="shared" si="21"/>
        <v>11.4</v>
      </c>
      <c r="G198">
        <v>2.2999999999999998</v>
      </c>
      <c r="J198" t="s">
        <v>2996</v>
      </c>
      <c r="K198">
        <v>198</v>
      </c>
      <c r="L198" t="s">
        <v>2555</v>
      </c>
      <c r="M198" t="s">
        <v>2396</v>
      </c>
      <c r="N198" s="533">
        <f>11+(26/60)</f>
        <v>11.433333333333334</v>
      </c>
      <c r="O198">
        <v>2.7</v>
      </c>
    </row>
    <row r="199" spans="2:15" x14ac:dyDescent="0.35">
      <c r="B199" t="s">
        <v>1859</v>
      </c>
      <c r="C199" s="532">
        <v>199</v>
      </c>
      <c r="D199" t="s">
        <v>2060</v>
      </c>
      <c r="E199" t="s">
        <v>1863</v>
      </c>
      <c r="F199" s="533">
        <f t="shared" si="21"/>
        <v>11.4</v>
      </c>
      <c r="G199">
        <v>2.2999999999999998</v>
      </c>
      <c r="J199" t="s">
        <v>2996</v>
      </c>
      <c r="K199" s="532">
        <v>199</v>
      </c>
      <c r="L199" t="s">
        <v>2556</v>
      </c>
      <c r="M199" t="s">
        <v>2396</v>
      </c>
      <c r="N199" s="533">
        <f>11+(26/60)</f>
        <v>11.433333333333334</v>
      </c>
      <c r="O199">
        <v>2.7</v>
      </c>
    </row>
    <row r="200" spans="2:15" x14ac:dyDescent="0.35">
      <c r="B200" t="s">
        <v>1859</v>
      </c>
      <c r="C200">
        <v>200</v>
      </c>
      <c r="D200" t="s">
        <v>2061</v>
      </c>
      <c r="E200" t="s">
        <v>1863</v>
      </c>
      <c r="F200" s="533">
        <f t="shared" si="21"/>
        <v>11.4</v>
      </c>
      <c r="G200">
        <v>2.2999999999999998</v>
      </c>
      <c r="J200" t="s">
        <v>2996</v>
      </c>
      <c r="K200">
        <v>200</v>
      </c>
      <c r="L200" t="s">
        <v>2557</v>
      </c>
      <c r="M200" t="s">
        <v>2396</v>
      </c>
      <c r="N200" s="533">
        <f>11+(26/60)</f>
        <v>11.433333333333334</v>
      </c>
      <c r="O200">
        <v>2.7</v>
      </c>
    </row>
    <row r="201" spans="2:15" x14ac:dyDescent="0.35">
      <c r="B201" t="s">
        <v>1859</v>
      </c>
      <c r="C201">
        <v>201</v>
      </c>
      <c r="D201" t="s">
        <v>2062</v>
      </c>
      <c r="E201" t="s">
        <v>1863</v>
      </c>
      <c r="F201" s="533">
        <f t="shared" si="21"/>
        <v>11.4</v>
      </c>
      <c r="G201">
        <v>2.2999999999999998</v>
      </c>
      <c r="J201" t="s">
        <v>2996</v>
      </c>
      <c r="K201">
        <v>201</v>
      </c>
      <c r="L201" t="s">
        <v>2558</v>
      </c>
      <c r="M201" t="s">
        <v>2396</v>
      </c>
      <c r="N201" s="533">
        <f>11+(26/60)</f>
        <v>11.433333333333334</v>
      </c>
      <c r="O201">
        <v>2.7</v>
      </c>
    </row>
    <row r="202" spans="2:15" x14ac:dyDescent="0.35">
      <c r="B202" t="s">
        <v>1859</v>
      </c>
      <c r="C202" s="532">
        <v>202</v>
      </c>
      <c r="D202" t="s">
        <v>2063</v>
      </c>
      <c r="E202" t="s">
        <v>1863</v>
      </c>
      <c r="F202" s="533">
        <f t="shared" si="21"/>
        <v>11.4</v>
      </c>
      <c r="G202">
        <v>2.2999999999999998</v>
      </c>
      <c r="J202" t="s">
        <v>2996</v>
      </c>
      <c r="K202" s="532">
        <v>202</v>
      </c>
      <c r="L202" t="s">
        <v>2559</v>
      </c>
      <c r="M202" t="s">
        <v>2397</v>
      </c>
      <c r="N202" s="533">
        <f>11+(27/60)</f>
        <v>11.45</v>
      </c>
      <c r="O202">
        <v>2.7</v>
      </c>
    </row>
    <row r="203" spans="2:15" x14ac:dyDescent="0.35">
      <c r="B203" t="s">
        <v>1859</v>
      </c>
      <c r="C203">
        <v>203</v>
      </c>
      <c r="D203" t="s">
        <v>2064</v>
      </c>
      <c r="E203" t="s">
        <v>1863</v>
      </c>
      <c r="F203" s="533">
        <f t="shared" si="21"/>
        <v>11.4</v>
      </c>
      <c r="G203">
        <v>2.2999999999999998</v>
      </c>
      <c r="J203" t="s">
        <v>2996</v>
      </c>
      <c r="K203">
        <v>203</v>
      </c>
      <c r="L203" t="s">
        <v>2560</v>
      </c>
      <c r="M203" t="s">
        <v>2397</v>
      </c>
      <c r="N203" s="533">
        <f>11+(27/60)</f>
        <v>11.45</v>
      </c>
      <c r="O203">
        <v>2.7</v>
      </c>
    </row>
    <row r="204" spans="2:15" x14ac:dyDescent="0.35">
      <c r="B204" t="s">
        <v>1859</v>
      </c>
      <c r="C204">
        <v>204</v>
      </c>
      <c r="D204" t="s">
        <v>2065</v>
      </c>
      <c r="E204" t="s">
        <v>1863</v>
      </c>
      <c r="F204" s="533">
        <f t="shared" si="21"/>
        <v>11.4</v>
      </c>
      <c r="G204">
        <v>2.2999999999999998</v>
      </c>
      <c r="J204" t="s">
        <v>2996</v>
      </c>
      <c r="K204">
        <v>204</v>
      </c>
      <c r="L204" t="s">
        <v>2561</v>
      </c>
      <c r="M204" t="s">
        <v>2396</v>
      </c>
      <c r="N204" s="533">
        <f>11+(26/60)</f>
        <v>11.433333333333334</v>
      </c>
      <c r="O204">
        <v>2.7</v>
      </c>
    </row>
    <row r="205" spans="2:15" x14ac:dyDescent="0.35">
      <c r="B205" t="s">
        <v>1859</v>
      </c>
      <c r="C205" s="532">
        <v>205</v>
      </c>
      <c r="D205" t="s">
        <v>2066</v>
      </c>
      <c r="E205" t="s">
        <v>1863</v>
      </c>
      <c r="F205" s="533">
        <f t="shared" si="21"/>
        <v>11.4</v>
      </c>
      <c r="G205">
        <v>2.2999999999999998</v>
      </c>
      <c r="J205" t="s">
        <v>2996</v>
      </c>
      <c r="K205" s="532">
        <v>205</v>
      </c>
      <c r="L205" t="s">
        <v>2562</v>
      </c>
      <c r="M205" t="s">
        <v>2397</v>
      </c>
      <c r="N205" s="533">
        <f>11+(27/60)</f>
        <v>11.45</v>
      </c>
      <c r="O205">
        <v>2.7</v>
      </c>
    </row>
    <row r="206" spans="2:15" x14ac:dyDescent="0.35">
      <c r="B206" t="s">
        <v>1859</v>
      </c>
      <c r="C206">
        <v>206</v>
      </c>
      <c r="D206" t="s">
        <v>2067</v>
      </c>
      <c r="E206" t="s">
        <v>1863</v>
      </c>
      <c r="F206" s="533">
        <f t="shared" si="21"/>
        <v>11.4</v>
      </c>
      <c r="G206">
        <v>2.2999999999999998</v>
      </c>
      <c r="J206" t="s">
        <v>2996</v>
      </c>
      <c r="K206">
        <v>206</v>
      </c>
      <c r="L206" t="s">
        <v>2563</v>
      </c>
      <c r="M206" t="s">
        <v>2396</v>
      </c>
      <c r="N206" s="533">
        <f>11+(26/60)</f>
        <v>11.433333333333334</v>
      </c>
      <c r="O206">
        <v>2.7</v>
      </c>
    </row>
    <row r="207" spans="2:15" x14ac:dyDescent="0.35">
      <c r="B207" t="s">
        <v>1859</v>
      </c>
      <c r="C207">
        <v>207</v>
      </c>
      <c r="D207" t="s">
        <v>2068</v>
      </c>
      <c r="E207" t="s">
        <v>1863</v>
      </c>
      <c r="F207" s="533">
        <f t="shared" si="21"/>
        <v>11.4</v>
      </c>
      <c r="G207">
        <v>2.2999999999999998</v>
      </c>
      <c r="J207" t="s">
        <v>2996</v>
      </c>
      <c r="K207">
        <v>207</v>
      </c>
      <c r="L207" t="s">
        <v>161</v>
      </c>
      <c r="M207" t="s">
        <v>2397</v>
      </c>
      <c r="N207" s="533">
        <f>11+(27/60)</f>
        <v>11.45</v>
      </c>
      <c r="O207">
        <v>2.7</v>
      </c>
    </row>
    <row r="208" spans="2:15" x14ac:dyDescent="0.35">
      <c r="B208" t="s">
        <v>1859</v>
      </c>
      <c r="C208" s="532">
        <v>208</v>
      </c>
      <c r="D208" t="s">
        <v>2069</v>
      </c>
      <c r="E208" t="s">
        <v>1863</v>
      </c>
      <c r="F208" s="533">
        <f t="shared" si="21"/>
        <v>11.4</v>
      </c>
      <c r="G208">
        <v>2.2999999999999998</v>
      </c>
      <c r="J208" t="s">
        <v>2996</v>
      </c>
      <c r="K208" s="532">
        <v>208</v>
      </c>
      <c r="L208" t="s">
        <v>2564</v>
      </c>
      <c r="M208" t="s">
        <v>2397</v>
      </c>
      <c r="N208" s="533">
        <f>11+(27/60)</f>
        <v>11.45</v>
      </c>
      <c r="O208">
        <v>2.7</v>
      </c>
    </row>
    <row r="209" spans="2:15" x14ac:dyDescent="0.35">
      <c r="B209" t="s">
        <v>1859</v>
      </c>
      <c r="C209">
        <v>209</v>
      </c>
      <c r="D209" t="s">
        <v>2070</v>
      </c>
      <c r="E209" t="s">
        <v>1863</v>
      </c>
      <c r="F209" s="533">
        <f t="shared" si="21"/>
        <v>11.4</v>
      </c>
      <c r="G209">
        <v>2.2999999999999998</v>
      </c>
      <c r="J209" t="s">
        <v>2996</v>
      </c>
      <c r="K209">
        <v>209</v>
      </c>
      <c r="L209" t="s">
        <v>2565</v>
      </c>
      <c r="M209" t="s">
        <v>2396</v>
      </c>
      <c r="N209" s="533">
        <f t="shared" ref="N209:N217" si="22">11+(26/60)</f>
        <v>11.433333333333334</v>
      </c>
      <c r="O209">
        <v>2.7</v>
      </c>
    </row>
    <row r="210" spans="2:15" x14ac:dyDescent="0.35">
      <c r="B210" t="s">
        <v>1859</v>
      </c>
      <c r="C210">
        <v>210</v>
      </c>
      <c r="D210" t="s">
        <v>2071</v>
      </c>
      <c r="E210" t="s">
        <v>1863</v>
      </c>
      <c r="F210" s="533">
        <f t="shared" si="21"/>
        <v>11.4</v>
      </c>
      <c r="G210">
        <v>2.2999999999999998</v>
      </c>
      <c r="J210" t="s">
        <v>2996</v>
      </c>
      <c r="K210">
        <v>210</v>
      </c>
      <c r="L210" t="s">
        <v>2566</v>
      </c>
      <c r="M210" t="s">
        <v>2396</v>
      </c>
      <c r="N210" s="533">
        <f t="shared" si="22"/>
        <v>11.433333333333334</v>
      </c>
      <c r="O210">
        <v>2.7</v>
      </c>
    </row>
    <row r="211" spans="2:15" x14ac:dyDescent="0.35">
      <c r="B211" t="s">
        <v>1859</v>
      </c>
      <c r="C211" s="532">
        <v>211</v>
      </c>
      <c r="D211" t="s">
        <v>2072</v>
      </c>
      <c r="E211" t="s">
        <v>1870</v>
      </c>
      <c r="F211" s="533">
        <f>11+(25/60)</f>
        <v>11.416666666666666</v>
      </c>
      <c r="G211">
        <v>2.2999999999999998</v>
      </c>
      <c r="J211" t="s">
        <v>2996</v>
      </c>
      <c r="K211" s="532">
        <v>211</v>
      </c>
      <c r="L211" t="s">
        <v>2567</v>
      </c>
      <c r="M211" t="s">
        <v>2396</v>
      </c>
      <c r="N211" s="533">
        <f t="shared" si="22"/>
        <v>11.433333333333334</v>
      </c>
      <c r="O211">
        <v>2.7</v>
      </c>
    </row>
    <row r="212" spans="2:15" x14ac:dyDescent="0.35">
      <c r="B212" t="s">
        <v>1859</v>
      </c>
      <c r="C212">
        <v>212</v>
      </c>
      <c r="D212" t="s">
        <v>2073</v>
      </c>
      <c r="E212" t="s">
        <v>1863</v>
      </c>
      <c r="F212" s="533">
        <f>11+(24/60)</f>
        <v>11.4</v>
      </c>
      <c r="G212">
        <v>2.2999999999999998</v>
      </c>
      <c r="J212" t="s">
        <v>2996</v>
      </c>
      <c r="K212">
        <v>212</v>
      </c>
      <c r="L212" t="s">
        <v>2568</v>
      </c>
      <c r="M212" t="s">
        <v>2396</v>
      </c>
      <c r="N212" s="533">
        <f t="shared" si="22"/>
        <v>11.433333333333334</v>
      </c>
      <c r="O212">
        <v>2.7</v>
      </c>
    </row>
    <row r="213" spans="2:15" x14ac:dyDescent="0.35">
      <c r="B213" t="s">
        <v>1859</v>
      </c>
      <c r="C213">
        <v>213</v>
      </c>
      <c r="D213" t="s">
        <v>2074</v>
      </c>
      <c r="E213" t="s">
        <v>1863</v>
      </c>
      <c r="F213" s="533">
        <f>11+(24/60)</f>
        <v>11.4</v>
      </c>
      <c r="G213">
        <v>2.2999999999999998</v>
      </c>
      <c r="J213" t="s">
        <v>2996</v>
      </c>
      <c r="K213">
        <v>213</v>
      </c>
      <c r="L213" t="s">
        <v>2569</v>
      </c>
      <c r="M213" t="s">
        <v>2396</v>
      </c>
      <c r="N213" s="533">
        <f t="shared" si="22"/>
        <v>11.433333333333334</v>
      </c>
      <c r="O213">
        <v>2.7</v>
      </c>
    </row>
    <row r="214" spans="2:15" x14ac:dyDescent="0.35">
      <c r="B214" t="s">
        <v>1859</v>
      </c>
      <c r="C214" s="532">
        <v>214</v>
      </c>
      <c r="D214" t="s">
        <v>2075</v>
      </c>
      <c r="E214" t="s">
        <v>1863</v>
      </c>
      <c r="F214" s="533">
        <f>11+(24/60)</f>
        <v>11.4</v>
      </c>
      <c r="G214">
        <v>2.2999999999999998</v>
      </c>
      <c r="J214" t="s">
        <v>2996</v>
      </c>
      <c r="K214" s="532">
        <v>214</v>
      </c>
      <c r="L214" t="s">
        <v>2570</v>
      </c>
      <c r="M214" t="s">
        <v>2396</v>
      </c>
      <c r="N214" s="533">
        <f t="shared" si="22"/>
        <v>11.433333333333334</v>
      </c>
      <c r="O214">
        <v>2.7</v>
      </c>
    </row>
    <row r="215" spans="2:15" x14ac:dyDescent="0.35">
      <c r="B215" t="s">
        <v>1859</v>
      </c>
      <c r="C215">
        <v>215</v>
      </c>
      <c r="D215" t="s">
        <v>2076</v>
      </c>
      <c r="E215" t="s">
        <v>1863</v>
      </c>
      <c r="F215" s="533">
        <f>11+(24/60)</f>
        <v>11.4</v>
      </c>
      <c r="G215">
        <v>2.2999999999999998</v>
      </c>
      <c r="J215" t="s">
        <v>2996</v>
      </c>
      <c r="K215">
        <v>215</v>
      </c>
      <c r="L215" t="s">
        <v>2571</v>
      </c>
      <c r="M215" t="s">
        <v>2396</v>
      </c>
      <c r="N215" s="533">
        <f t="shared" si="22"/>
        <v>11.433333333333334</v>
      </c>
      <c r="O215">
        <v>2.7</v>
      </c>
    </row>
    <row r="216" spans="2:15" x14ac:dyDescent="0.35">
      <c r="B216" t="s">
        <v>1859</v>
      </c>
      <c r="C216">
        <v>216</v>
      </c>
      <c r="D216" t="s">
        <v>2077</v>
      </c>
      <c r="E216" t="s">
        <v>1863</v>
      </c>
      <c r="F216" s="533">
        <f>11+(24/60)</f>
        <v>11.4</v>
      </c>
      <c r="G216">
        <v>2.2999999999999998</v>
      </c>
      <c r="J216" t="s">
        <v>2996</v>
      </c>
      <c r="K216">
        <v>216</v>
      </c>
      <c r="L216" t="s">
        <v>2572</v>
      </c>
      <c r="M216" t="s">
        <v>2396</v>
      </c>
      <c r="N216" s="533">
        <f t="shared" si="22"/>
        <v>11.433333333333334</v>
      </c>
      <c r="O216">
        <v>2.7</v>
      </c>
    </row>
    <row r="217" spans="2:15" x14ac:dyDescent="0.35">
      <c r="B217" t="s">
        <v>1859</v>
      </c>
      <c r="C217" s="532">
        <v>217</v>
      </c>
      <c r="D217" t="s">
        <v>2078</v>
      </c>
      <c r="E217" t="s">
        <v>1870</v>
      </c>
      <c r="F217" s="533">
        <f>11+(25/60)</f>
        <v>11.416666666666666</v>
      </c>
      <c r="G217">
        <v>2.2999999999999998</v>
      </c>
      <c r="J217" t="s">
        <v>2996</v>
      </c>
      <c r="K217" s="532">
        <v>217</v>
      </c>
      <c r="L217" t="s">
        <v>2573</v>
      </c>
      <c r="M217" t="s">
        <v>2396</v>
      </c>
      <c r="N217" s="533">
        <f t="shared" si="22"/>
        <v>11.433333333333334</v>
      </c>
      <c r="O217">
        <v>2.7</v>
      </c>
    </row>
    <row r="218" spans="2:15" x14ac:dyDescent="0.35">
      <c r="B218" t="s">
        <v>1859</v>
      </c>
      <c r="C218">
        <v>218</v>
      </c>
      <c r="D218" t="s">
        <v>2079</v>
      </c>
      <c r="E218" t="s">
        <v>1863</v>
      </c>
      <c r="F218" s="533">
        <f>11+(24/60)</f>
        <v>11.4</v>
      </c>
      <c r="G218">
        <v>2.2999999999999998</v>
      </c>
      <c r="J218" t="s">
        <v>2996</v>
      </c>
      <c r="K218">
        <v>218</v>
      </c>
      <c r="L218" t="s">
        <v>2574</v>
      </c>
      <c r="M218" t="s">
        <v>2397</v>
      </c>
      <c r="N218" s="533">
        <f>11+(27/60)</f>
        <v>11.45</v>
      </c>
      <c r="O218">
        <v>2.7</v>
      </c>
    </row>
    <row r="219" spans="2:15" x14ac:dyDescent="0.35">
      <c r="B219" t="s">
        <v>1859</v>
      </c>
      <c r="C219">
        <v>219</v>
      </c>
      <c r="D219" t="s">
        <v>2080</v>
      </c>
      <c r="E219" t="s">
        <v>1863</v>
      </c>
      <c r="F219" s="533">
        <f>11+(24/60)</f>
        <v>11.4</v>
      </c>
      <c r="G219">
        <v>2.2999999999999998</v>
      </c>
      <c r="J219" t="s">
        <v>2996</v>
      </c>
      <c r="K219">
        <v>219</v>
      </c>
      <c r="L219" t="s">
        <v>2575</v>
      </c>
      <c r="M219" t="s">
        <v>2396</v>
      </c>
      <c r="N219" s="533">
        <f t="shared" ref="N219:N229" si="23">11+(26/60)</f>
        <v>11.433333333333334</v>
      </c>
      <c r="O219">
        <v>2.7</v>
      </c>
    </row>
    <row r="220" spans="2:15" x14ac:dyDescent="0.35">
      <c r="B220" t="s">
        <v>1859</v>
      </c>
      <c r="C220" s="532">
        <v>220</v>
      </c>
      <c r="D220" t="s">
        <v>2081</v>
      </c>
      <c r="E220" t="s">
        <v>1863</v>
      </c>
      <c r="F220" s="533">
        <f>11+(24/60)</f>
        <v>11.4</v>
      </c>
      <c r="G220">
        <v>2.2999999999999998</v>
      </c>
      <c r="J220" t="s">
        <v>2996</v>
      </c>
      <c r="K220" s="532">
        <v>220</v>
      </c>
      <c r="L220" t="s">
        <v>2576</v>
      </c>
      <c r="M220" t="s">
        <v>2396</v>
      </c>
      <c r="N220" s="533">
        <f t="shared" si="23"/>
        <v>11.433333333333334</v>
      </c>
      <c r="O220">
        <v>2.7</v>
      </c>
    </row>
    <row r="221" spans="2:15" x14ac:dyDescent="0.35">
      <c r="B221" t="s">
        <v>1859</v>
      </c>
      <c r="C221">
        <v>221</v>
      </c>
      <c r="D221" t="s">
        <v>2082</v>
      </c>
      <c r="E221" t="s">
        <v>1863</v>
      </c>
      <c r="F221" s="533">
        <f>11+(24/60)</f>
        <v>11.4</v>
      </c>
      <c r="G221">
        <v>2.2999999999999998</v>
      </c>
      <c r="J221" t="s">
        <v>2996</v>
      </c>
      <c r="K221">
        <v>221</v>
      </c>
      <c r="L221" t="s">
        <v>2577</v>
      </c>
      <c r="M221" t="s">
        <v>2396</v>
      </c>
      <c r="N221" s="533">
        <f t="shared" si="23"/>
        <v>11.433333333333334</v>
      </c>
      <c r="O221">
        <v>2.7</v>
      </c>
    </row>
    <row r="222" spans="2:15" x14ac:dyDescent="0.35">
      <c r="B222" t="s">
        <v>1859</v>
      </c>
      <c r="C222">
        <v>222</v>
      </c>
      <c r="D222" t="s">
        <v>2083</v>
      </c>
      <c r="E222" t="s">
        <v>1863</v>
      </c>
      <c r="F222" s="533">
        <f>11+(24/60)</f>
        <v>11.4</v>
      </c>
      <c r="G222">
        <v>2.2999999999999998</v>
      </c>
      <c r="J222" t="s">
        <v>2996</v>
      </c>
      <c r="K222">
        <v>222</v>
      </c>
      <c r="L222" t="s">
        <v>2578</v>
      </c>
      <c r="M222" t="s">
        <v>2396</v>
      </c>
      <c r="N222" s="533">
        <f t="shared" si="23"/>
        <v>11.433333333333334</v>
      </c>
      <c r="O222">
        <v>2.7</v>
      </c>
    </row>
    <row r="223" spans="2:15" x14ac:dyDescent="0.35">
      <c r="B223" t="s">
        <v>1859</v>
      </c>
      <c r="C223" s="532">
        <v>223</v>
      </c>
      <c r="D223" t="s">
        <v>2084</v>
      </c>
      <c r="E223" t="s">
        <v>1890</v>
      </c>
      <c r="F223" s="533">
        <f>11+(22/60)</f>
        <v>11.366666666666667</v>
      </c>
      <c r="G223">
        <v>2.2999999999999998</v>
      </c>
      <c r="J223" t="s">
        <v>2996</v>
      </c>
      <c r="K223" s="532">
        <v>223</v>
      </c>
      <c r="L223" t="s">
        <v>2579</v>
      </c>
      <c r="M223" t="s">
        <v>2396</v>
      </c>
      <c r="N223" s="533">
        <f t="shared" si="23"/>
        <v>11.433333333333334</v>
      </c>
      <c r="O223">
        <v>2.7</v>
      </c>
    </row>
    <row r="224" spans="2:15" x14ac:dyDescent="0.35">
      <c r="B224" t="s">
        <v>1859</v>
      </c>
      <c r="C224">
        <v>224</v>
      </c>
      <c r="D224" t="s">
        <v>2085</v>
      </c>
      <c r="E224" t="s">
        <v>1863</v>
      </c>
      <c r="F224" s="533">
        <f t="shared" ref="F224:F234" si="24">11+(24/60)</f>
        <v>11.4</v>
      </c>
      <c r="G224">
        <v>2.2999999999999998</v>
      </c>
      <c r="J224" t="s">
        <v>2996</v>
      </c>
      <c r="K224">
        <v>224</v>
      </c>
      <c r="L224" t="s">
        <v>2580</v>
      </c>
      <c r="M224" t="s">
        <v>2396</v>
      </c>
      <c r="N224" s="533">
        <f t="shared" si="23"/>
        <v>11.433333333333334</v>
      </c>
      <c r="O224">
        <v>2.7</v>
      </c>
    </row>
    <row r="225" spans="2:15" x14ac:dyDescent="0.35">
      <c r="B225" t="s">
        <v>1859</v>
      </c>
      <c r="C225">
        <v>225</v>
      </c>
      <c r="D225" t="s">
        <v>2086</v>
      </c>
      <c r="E225" t="s">
        <v>1863</v>
      </c>
      <c r="F225" s="533">
        <f t="shared" si="24"/>
        <v>11.4</v>
      </c>
      <c r="G225">
        <v>2.2999999999999998</v>
      </c>
      <c r="J225" t="s">
        <v>2996</v>
      </c>
      <c r="K225">
        <v>225</v>
      </c>
      <c r="L225" t="s">
        <v>2581</v>
      </c>
      <c r="M225" t="s">
        <v>2396</v>
      </c>
      <c r="N225" s="533">
        <f t="shared" si="23"/>
        <v>11.433333333333334</v>
      </c>
      <c r="O225">
        <v>2.7</v>
      </c>
    </row>
    <row r="226" spans="2:15" x14ac:dyDescent="0.35">
      <c r="B226" t="s">
        <v>1859</v>
      </c>
      <c r="C226" s="532">
        <v>226</v>
      </c>
      <c r="D226" t="s">
        <v>2087</v>
      </c>
      <c r="E226" t="s">
        <v>1863</v>
      </c>
      <c r="F226" s="533">
        <f t="shared" si="24"/>
        <v>11.4</v>
      </c>
      <c r="G226">
        <v>2.2999999999999998</v>
      </c>
      <c r="J226" t="s">
        <v>2996</v>
      </c>
      <c r="K226" s="532">
        <v>226</v>
      </c>
      <c r="L226" t="s">
        <v>2582</v>
      </c>
      <c r="M226" t="s">
        <v>2396</v>
      </c>
      <c r="N226" s="533">
        <f t="shared" si="23"/>
        <v>11.433333333333334</v>
      </c>
      <c r="O226">
        <v>2.7</v>
      </c>
    </row>
    <row r="227" spans="2:15" x14ac:dyDescent="0.35">
      <c r="B227" t="s">
        <v>1859</v>
      </c>
      <c r="C227">
        <v>227</v>
      </c>
      <c r="D227" t="s">
        <v>2088</v>
      </c>
      <c r="E227" t="s">
        <v>1863</v>
      </c>
      <c r="F227" s="533">
        <f t="shared" si="24"/>
        <v>11.4</v>
      </c>
      <c r="G227">
        <v>2.2999999999999998</v>
      </c>
      <c r="J227" t="s">
        <v>2996</v>
      </c>
      <c r="K227">
        <v>227</v>
      </c>
      <c r="L227" t="s">
        <v>2583</v>
      </c>
      <c r="M227" t="s">
        <v>2396</v>
      </c>
      <c r="N227" s="533">
        <f t="shared" si="23"/>
        <v>11.433333333333334</v>
      </c>
      <c r="O227">
        <v>2.7</v>
      </c>
    </row>
    <row r="228" spans="2:15" x14ac:dyDescent="0.35">
      <c r="B228" t="s">
        <v>1859</v>
      </c>
      <c r="C228">
        <v>228</v>
      </c>
      <c r="D228" t="s">
        <v>2089</v>
      </c>
      <c r="E228" t="s">
        <v>1863</v>
      </c>
      <c r="F228" s="533">
        <f t="shared" si="24"/>
        <v>11.4</v>
      </c>
      <c r="G228">
        <v>2.2999999999999998</v>
      </c>
      <c r="J228" t="s">
        <v>2996</v>
      </c>
      <c r="K228">
        <v>228</v>
      </c>
      <c r="L228" t="s">
        <v>2584</v>
      </c>
      <c r="M228" t="s">
        <v>2396</v>
      </c>
      <c r="N228" s="533">
        <f t="shared" si="23"/>
        <v>11.433333333333334</v>
      </c>
      <c r="O228">
        <v>2.7</v>
      </c>
    </row>
    <row r="229" spans="2:15" x14ac:dyDescent="0.35">
      <c r="B229" t="s">
        <v>1859</v>
      </c>
      <c r="C229" s="532">
        <v>229</v>
      </c>
      <c r="D229" t="s">
        <v>2090</v>
      </c>
      <c r="E229" t="s">
        <v>1863</v>
      </c>
      <c r="F229" s="533">
        <f t="shared" si="24"/>
        <v>11.4</v>
      </c>
      <c r="G229">
        <v>2.2999999999999998</v>
      </c>
      <c r="J229" t="s">
        <v>2996</v>
      </c>
      <c r="K229" s="532">
        <v>229</v>
      </c>
      <c r="L229" t="s">
        <v>2585</v>
      </c>
      <c r="M229" t="s">
        <v>2396</v>
      </c>
      <c r="N229" s="533">
        <f t="shared" si="23"/>
        <v>11.433333333333334</v>
      </c>
      <c r="O229">
        <v>2.7</v>
      </c>
    </row>
    <row r="230" spans="2:15" x14ac:dyDescent="0.35">
      <c r="B230" t="s">
        <v>1859</v>
      </c>
      <c r="C230">
        <v>230</v>
      </c>
      <c r="D230" t="s">
        <v>2091</v>
      </c>
      <c r="E230" t="s">
        <v>1863</v>
      </c>
      <c r="F230" s="533">
        <f t="shared" si="24"/>
        <v>11.4</v>
      </c>
      <c r="G230">
        <v>2.2999999999999998</v>
      </c>
      <c r="J230" t="s">
        <v>2996</v>
      </c>
      <c r="K230">
        <v>230</v>
      </c>
      <c r="L230" t="s">
        <v>2586</v>
      </c>
      <c r="M230" t="s">
        <v>2397</v>
      </c>
      <c r="N230" s="533">
        <f>11+(27/60)</f>
        <v>11.45</v>
      </c>
      <c r="O230">
        <v>2.7</v>
      </c>
    </row>
    <row r="231" spans="2:15" x14ac:dyDescent="0.35">
      <c r="B231" t="s">
        <v>1859</v>
      </c>
      <c r="C231">
        <v>231</v>
      </c>
      <c r="D231" t="s">
        <v>2092</v>
      </c>
      <c r="E231" t="s">
        <v>1863</v>
      </c>
      <c r="F231" s="533">
        <f t="shared" si="24"/>
        <v>11.4</v>
      </c>
      <c r="G231">
        <v>2.2999999999999998</v>
      </c>
      <c r="J231" t="s">
        <v>2996</v>
      </c>
      <c r="K231">
        <v>231</v>
      </c>
      <c r="L231" t="s">
        <v>2587</v>
      </c>
      <c r="M231" t="s">
        <v>2396</v>
      </c>
      <c r="N231" s="533">
        <f>11+(26/60)</f>
        <v>11.433333333333334</v>
      </c>
      <c r="O231">
        <v>2.7</v>
      </c>
    </row>
    <row r="232" spans="2:15" x14ac:dyDescent="0.35">
      <c r="B232" t="s">
        <v>1859</v>
      </c>
      <c r="C232" s="532">
        <v>232</v>
      </c>
      <c r="D232" t="s">
        <v>2093</v>
      </c>
      <c r="E232" t="s">
        <v>1863</v>
      </c>
      <c r="F232" s="533">
        <f t="shared" si="24"/>
        <v>11.4</v>
      </c>
      <c r="G232">
        <v>2.2999999999999998</v>
      </c>
      <c r="J232" t="s">
        <v>2996</v>
      </c>
      <c r="K232" s="532">
        <v>232</v>
      </c>
      <c r="L232" t="s">
        <v>2588</v>
      </c>
      <c r="M232" t="s">
        <v>2396</v>
      </c>
      <c r="N232" s="533">
        <f>11+(26/60)</f>
        <v>11.433333333333334</v>
      </c>
      <c r="O232">
        <v>2.7</v>
      </c>
    </row>
    <row r="233" spans="2:15" x14ac:dyDescent="0.35">
      <c r="B233" t="s">
        <v>1859</v>
      </c>
      <c r="C233">
        <v>233</v>
      </c>
      <c r="D233" t="s">
        <v>2094</v>
      </c>
      <c r="E233" t="s">
        <v>1863</v>
      </c>
      <c r="F233" s="533">
        <f t="shared" si="24"/>
        <v>11.4</v>
      </c>
      <c r="G233">
        <v>2.2999999999999998</v>
      </c>
      <c r="J233" t="s">
        <v>2996</v>
      </c>
      <c r="K233">
        <v>233</v>
      </c>
      <c r="L233" t="s">
        <v>2589</v>
      </c>
      <c r="M233" t="s">
        <v>2397</v>
      </c>
      <c r="N233" s="533">
        <f>11+(27/60)</f>
        <v>11.45</v>
      </c>
      <c r="O233">
        <v>2.7</v>
      </c>
    </row>
    <row r="234" spans="2:15" x14ac:dyDescent="0.35">
      <c r="B234" t="s">
        <v>1859</v>
      </c>
      <c r="C234">
        <v>234</v>
      </c>
      <c r="D234" t="s">
        <v>2095</v>
      </c>
      <c r="E234" t="s">
        <v>1863</v>
      </c>
      <c r="F234" s="533">
        <f t="shared" si="24"/>
        <v>11.4</v>
      </c>
      <c r="G234">
        <v>2.2999999999999998</v>
      </c>
      <c r="J234" t="s">
        <v>2996</v>
      </c>
      <c r="K234">
        <v>234</v>
      </c>
      <c r="L234" t="s">
        <v>2590</v>
      </c>
      <c r="M234" t="s">
        <v>2396</v>
      </c>
      <c r="N234" s="533">
        <f>11+(26/60)</f>
        <v>11.433333333333334</v>
      </c>
      <c r="O234">
        <v>2.7</v>
      </c>
    </row>
    <row r="235" spans="2:15" x14ac:dyDescent="0.35">
      <c r="B235" t="s">
        <v>1859</v>
      </c>
      <c r="C235" s="532">
        <v>235</v>
      </c>
      <c r="D235" t="s">
        <v>2096</v>
      </c>
      <c r="E235" t="s">
        <v>1861</v>
      </c>
      <c r="F235" s="533">
        <f>11+(23/60)</f>
        <v>11.383333333333333</v>
      </c>
      <c r="G235">
        <v>2.2999999999999998</v>
      </c>
      <c r="J235" t="s">
        <v>2996</v>
      </c>
      <c r="K235" s="532">
        <v>235</v>
      </c>
      <c r="L235" t="s">
        <v>2591</v>
      </c>
      <c r="M235" t="s">
        <v>1870</v>
      </c>
      <c r="N235" s="533">
        <f>11+(25/60)</f>
        <v>11.416666666666666</v>
      </c>
      <c r="O235">
        <v>2.7</v>
      </c>
    </row>
    <row r="236" spans="2:15" x14ac:dyDescent="0.35">
      <c r="B236" t="s">
        <v>1859</v>
      </c>
      <c r="C236">
        <v>236</v>
      </c>
      <c r="D236" t="s">
        <v>2097</v>
      </c>
      <c r="E236" t="s">
        <v>1863</v>
      </c>
      <c r="F236" s="533">
        <f t="shared" ref="F236:F245" si="25">11+(24/60)</f>
        <v>11.4</v>
      </c>
      <c r="G236">
        <v>2.2999999999999998</v>
      </c>
      <c r="J236" t="s">
        <v>2996</v>
      </c>
      <c r="K236">
        <v>236</v>
      </c>
      <c r="L236" t="s">
        <v>2592</v>
      </c>
      <c r="M236" t="s">
        <v>1870</v>
      </c>
      <c r="N236" s="533">
        <f>11+(25/60)</f>
        <v>11.416666666666666</v>
      </c>
      <c r="O236">
        <v>2.7</v>
      </c>
    </row>
    <row r="237" spans="2:15" x14ac:dyDescent="0.35">
      <c r="B237" t="s">
        <v>1859</v>
      </c>
      <c r="C237">
        <v>237</v>
      </c>
      <c r="D237" t="s">
        <v>2098</v>
      </c>
      <c r="E237" t="s">
        <v>1863</v>
      </c>
      <c r="F237" s="533">
        <f t="shared" si="25"/>
        <v>11.4</v>
      </c>
      <c r="G237">
        <v>2.2999999999999998</v>
      </c>
      <c r="J237" t="s">
        <v>2996</v>
      </c>
      <c r="K237">
        <v>237</v>
      </c>
      <c r="L237" t="s">
        <v>2593</v>
      </c>
      <c r="M237" t="s">
        <v>2397</v>
      </c>
      <c r="N237" s="533">
        <f>11+(27/60)</f>
        <v>11.45</v>
      </c>
      <c r="O237">
        <v>2.7</v>
      </c>
    </row>
    <row r="238" spans="2:15" x14ac:dyDescent="0.35">
      <c r="B238" t="s">
        <v>1859</v>
      </c>
      <c r="C238" s="532">
        <v>238</v>
      </c>
      <c r="D238" t="s">
        <v>2099</v>
      </c>
      <c r="E238" t="s">
        <v>1863</v>
      </c>
      <c r="F238" s="533">
        <f t="shared" si="25"/>
        <v>11.4</v>
      </c>
      <c r="G238">
        <v>2.2999999999999998</v>
      </c>
      <c r="J238" t="s">
        <v>2996</v>
      </c>
      <c r="K238" s="532">
        <v>238</v>
      </c>
      <c r="L238" t="s">
        <v>2594</v>
      </c>
      <c r="M238" t="s">
        <v>2396</v>
      </c>
      <c r="N238" s="533">
        <f>11+(26/60)</f>
        <v>11.433333333333334</v>
      </c>
      <c r="O238">
        <v>2.7</v>
      </c>
    </row>
    <row r="239" spans="2:15" x14ac:dyDescent="0.35">
      <c r="B239" t="s">
        <v>1859</v>
      </c>
      <c r="C239">
        <v>239</v>
      </c>
      <c r="D239" t="s">
        <v>2100</v>
      </c>
      <c r="E239" t="s">
        <v>1863</v>
      </c>
      <c r="F239" s="533">
        <f t="shared" si="25"/>
        <v>11.4</v>
      </c>
      <c r="G239">
        <v>2.2999999999999998</v>
      </c>
      <c r="J239" t="s">
        <v>2996</v>
      </c>
      <c r="K239">
        <v>239</v>
      </c>
      <c r="L239" t="s">
        <v>2595</v>
      </c>
      <c r="M239" t="s">
        <v>2396</v>
      </c>
      <c r="N239" s="533">
        <f>11+(26/60)</f>
        <v>11.433333333333334</v>
      </c>
      <c r="O239">
        <v>2.7</v>
      </c>
    </row>
    <row r="240" spans="2:15" x14ac:dyDescent="0.35">
      <c r="B240" t="s">
        <v>1859</v>
      </c>
      <c r="C240">
        <v>240</v>
      </c>
      <c r="D240" t="s">
        <v>2101</v>
      </c>
      <c r="E240" t="s">
        <v>1863</v>
      </c>
      <c r="F240" s="533">
        <f t="shared" si="25"/>
        <v>11.4</v>
      </c>
      <c r="G240">
        <v>2.2999999999999998</v>
      </c>
      <c r="J240" t="s">
        <v>2996</v>
      </c>
      <c r="K240">
        <v>240</v>
      </c>
      <c r="L240" t="s">
        <v>2596</v>
      </c>
      <c r="M240" t="s">
        <v>2396</v>
      </c>
      <c r="N240" s="533">
        <f>11+(26/60)</f>
        <v>11.433333333333334</v>
      </c>
      <c r="O240">
        <v>2.7</v>
      </c>
    </row>
    <row r="241" spans="2:15" x14ac:dyDescent="0.35">
      <c r="B241" t="s">
        <v>1859</v>
      </c>
      <c r="C241" s="532">
        <v>241</v>
      </c>
      <c r="D241" t="s">
        <v>2102</v>
      </c>
      <c r="E241" t="s">
        <v>1863</v>
      </c>
      <c r="F241" s="533">
        <f t="shared" si="25"/>
        <v>11.4</v>
      </c>
      <c r="G241">
        <v>2.2999999999999998</v>
      </c>
      <c r="J241" t="s">
        <v>2996</v>
      </c>
      <c r="K241" s="532">
        <v>241</v>
      </c>
      <c r="L241" t="s">
        <v>2597</v>
      </c>
      <c r="M241" t="s">
        <v>2397</v>
      </c>
      <c r="N241" s="533">
        <f>11+(27/60)</f>
        <v>11.45</v>
      </c>
      <c r="O241">
        <v>2.7</v>
      </c>
    </row>
    <row r="242" spans="2:15" x14ac:dyDescent="0.35">
      <c r="B242" t="s">
        <v>1859</v>
      </c>
      <c r="C242">
        <v>242</v>
      </c>
      <c r="D242" t="s">
        <v>2103</v>
      </c>
      <c r="E242" t="s">
        <v>1863</v>
      </c>
      <c r="F242" s="533">
        <f t="shared" si="25"/>
        <v>11.4</v>
      </c>
      <c r="G242">
        <v>2.2999999999999998</v>
      </c>
      <c r="J242" t="s">
        <v>2996</v>
      </c>
      <c r="K242">
        <v>242</v>
      </c>
      <c r="L242" t="s">
        <v>2598</v>
      </c>
      <c r="M242" t="s">
        <v>2396</v>
      </c>
      <c r="N242" s="533">
        <f>11+(26/60)</f>
        <v>11.433333333333334</v>
      </c>
      <c r="O242">
        <v>2.7</v>
      </c>
    </row>
    <row r="243" spans="2:15" x14ac:dyDescent="0.35">
      <c r="B243" t="s">
        <v>1859</v>
      </c>
      <c r="C243">
        <v>243</v>
      </c>
      <c r="D243" t="s">
        <v>2104</v>
      </c>
      <c r="E243" t="s">
        <v>1863</v>
      </c>
      <c r="F243" s="533">
        <f t="shared" si="25"/>
        <v>11.4</v>
      </c>
      <c r="G243">
        <v>2.2999999999999998</v>
      </c>
      <c r="J243" t="s">
        <v>2996</v>
      </c>
      <c r="K243">
        <v>243</v>
      </c>
      <c r="L243" t="s">
        <v>2599</v>
      </c>
      <c r="M243" t="s">
        <v>2396</v>
      </c>
      <c r="N243" s="533">
        <f>11+(26/60)</f>
        <v>11.433333333333334</v>
      </c>
      <c r="O243">
        <v>2.7</v>
      </c>
    </row>
    <row r="244" spans="2:15" x14ac:dyDescent="0.35">
      <c r="B244" t="s">
        <v>1859</v>
      </c>
      <c r="C244" s="532">
        <v>244</v>
      </c>
      <c r="D244" t="s">
        <v>2105</v>
      </c>
      <c r="E244" t="s">
        <v>1863</v>
      </c>
      <c r="F244" s="533">
        <f t="shared" si="25"/>
        <v>11.4</v>
      </c>
      <c r="G244">
        <v>2.2999999999999998</v>
      </c>
      <c r="J244" t="s">
        <v>2996</v>
      </c>
      <c r="K244" s="532">
        <v>244</v>
      </c>
      <c r="L244" t="s">
        <v>2600</v>
      </c>
      <c r="M244" t="s">
        <v>2396</v>
      </c>
      <c r="N244" s="533">
        <f>11+(26/60)</f>
        <v>11.433333333333334</v>
      </c>
      <c r="O244">
        <v>2.7</v>
      </c>
    </row>
    <row r="245" spans="2:15" x14ac:dyDescent="0.35">
      <c r="B245" t="s">
        <v>1859</v>
      </c>
      <c r="C245">
        <v>245</v>
      </c>
      <c r="D245" t="s">
        <v>2106</v>
      </c>
      <c r="E245" t="s">
        <v>1863</v>
      </c>
      <c r="F245" s="533">
        <f t="shared" si="25"/>
        <v>11.4</v>
      </c>
      <c r="G245">
        <v>2.2999999999999998</v>
      </c>
      <c r="J245" t="s">
        <v>2996</v>
      </c>
      <c r="K245">
        <v>245</v>
      </c>
      <c r="L245" t="s">
        <v>2601</v>
      </c>
      <c r="M245" t="s">
        <v>2396</v>
      </c>
      <c r="N245" s="533">
        <f>11+(26/60)</f>
        <v>11.433333333333334</v>
      </c>
      <c r="O245">
        <v>2.7</v>
      </c>
    </row>
    <row r="246" spans="2:15" x14ac:dyDescent="0.35">
      <c r="B246" t="s">
        <v>1859</v>
      </c>
      <c r="C246">
        <v>246</v>
      </c>
      <c r="D246" t="s">
        <v>2107</v>
      </c>
      <c r="E246" t="s">
        <v>1870</v>
      </c>
      <c r="F246" s="533">
        <f>11+(25/60)</f>
        <v>11.416666666666666</v>
      </c>
      <c r="G246">
        <v>2.2999999999999998</v>
      </c>
      <c r="J246" t="s">
        <v>2996</v>
      </c>
      <c r="K246">
        <v>246</v>
      </c>
      <c r="L246" t="s">
        <v>2602</v>
      </c>
      <c r="M246" t="s">
        <v>2397</v>
      </c>
      <c r="N246" s="533">
        <f>11+(27/60)</f>
        <v>11.45</v>
      </c>
      <c r="O246">
        <v>2.7</v>
      </c>
    </row>
    <row r="247" spans="2:15" x14ac:dyDescent="0.35">
      <c r="B247" t="s">
        <v>1859</v>
      </c>
      <c r="C247" s="532">
        <v>247</v>
      </c>
      <c r="D247" t="s">
        <v>2108</v>
      </c>
      <c r="E247" t="s">
        <v>1861</v>
      </c>
      <c r="F247" s="533">
        <f>11+(23/60)</f>
        <v>11.383333333333333</v>
      </c>
      <c r="G247">
        <v>2.2999999999999998</v>
      </c>
      <c r="J247" t="s">
        <v>2996</v>
      </c>
      <c r="K247" s="532">
        <v>247</v>
      </c>
      <c r="L247" t="s">
        <v>2603</v>
      </c>
      <c r="M247" t="s">
        <v>1870</v>
      </c>
      <c r="N247" s="533">
        <f>11+(25/60)</f>
        <v>11.416666666666666</v>
      </c>
      <c r="O247">
        <v>2.7</v>
      </c>
    </row>
    <row r="248" spans="2:15" x14ac:dyDescent="0.35">
      <c r="B248" t="s">
        <v>1859</v>
      </c>
      <c r="C248">
        <v>248</v>
      </c>
      <c r="D248" t="s">
        <v>2109</v>
      </c>
      <c r="E248" t="s">
        <v>1870</v>
      </c>
      <c r="F248" s="533">
        <f>11+(25/60)</f>
        <v>11.416666666666666</v>
      </c>
      <c r="G248">
        <v>2.2999999999999998</v>
      </c>
      <c r="J248" t="s">
        <v>2996</v>
      </c>
      <c r="K248">
        <v>248</v>
      </c>
      <c r="L248" t="s">
        <v>2604</v>
      </c>
      <c r="M248" t="s">
        <v>2397</v>
      </c>
      <c r="N248" s="533">
        <f>11+(27/60)</f>
        <v>11.45</v>
      </c>
      <c r="O248">
        <v>2.7</v>
      </c>
    </row>
    <row r="249" spans="2:15" x14ac:dyDescent="0.35">
      <c r="B249" t="s">
        <v>1859</v>
      </c>
      <c r="C249">
        <v>249</v>
      </c>
      <c r="D249" t="s">
        <v>2110</v>
      </c>
      <c r="E249" t="s">
        <v>1863</v>
      </c>
      <c r="F249" s="533">
        <f t="shared" ref="F249:F254" si="26">11+(24/60)</f>
        <v>11.4</v>
      </c>
      <c r="G249">
        <v>2.2999999999999998</v>
      </c>
      <c r="J249" t="s">
        <v>2996</v>
      </c>
      <c r="K249">
        <v>249</v>
      </c>
      <c r="L249" t="s">
        <v>2605</v>
      </c>
      <c r="M249" t="s">
        <v>2396</v>
      </c>
      <c r="N249" s="533">
        <f t="shared" ref="N249:N256" si="27">11+(26/60)</f>
        <v>11.433333333333334</v>
      </c>
      <c r="O249">
        <v>2.7</v>
      </c>
    </row>
    <row r="250" spans="2:15" x14ac:dyDescent="0.35">
      <c r="B250" t="s">
        <v>1859</v>
      </c>
      <c r="C250" s="532">
        <v>250</v>
      </c>
      <c r="D250" t="s">
        <v>2111</v>
      </c>
      <c r="E250" t="s">
        <v>1863</v>
      </c>
      <c r="F250" s="533">
        <f t="shared" si="26"/>
        <v>11.4</v>
      </c>
      <c r="G250">
        <v>2.2999999999999998</v>
      </c>
      <c r="J250" t="s">
        <v>2996</v>
      </c>
      <c r="K250" s="532">
        <v>250</v>
      </c>
      <c r="L250" t="s">
        <v>2606</v>
      </c>
      <c r="M250" t="s">
        <v>2396</v>
      </c>
      <c r="N250" s="533">
        <f t="shared" si="27"/>
        <v>11.433333333333334</v>
      </c>
      <c r="O250">
        <v>2.7</v>
      </c>
    </row>
    <row r="251" spans="2:15" x14ac:dyDescent="0.35">
      <c r="B251" t="s">
        <v>1859</v>
      </c>
      <c r="C251">
        <v>251</v>
      </c>
      <c r="D251" t="s">
        <v>2112</v>
      </c>
      <c r="E251" t="s">
        <v>1863</v>
      </c>
      <c r="F251" s="533">
        <f t="shared" si="26"/>
        <v>11.4</v>
      </c>
      <c r="G251">
        <v>2.2999999999999998</v>
      </c>
      <c r="J251" t="s">
        <v>2996</v>
      </c>
      <c r="K251">
        <v>251</v>
      </c>
      <c r="L251" t="s">
        <v>2607</v>
      </c>
      <c r="M251" t="s">
        <v>2396</v>
      </c>
      <c r="N251" s="533">
        <f t="shared" si="27"/>
        <v>11.433333333333334</v>
      </c>
      <c r="O251">
        <v>2.7</v>
      </c>
    </row>
    <row r="252" spans="2:15" x14ac:dyDescent="0.35">
      <c r="B252" t="s">
        <v>1859</v>
      </c>
      <c r="C252">
        <v>252</v>
      </c>
      <c r="D252" t="s">
        <v>2113</v>
      </c>
      <c r="E252" t="s">
        <v>1863</v>
      </c>
      <c r="F252" s="533">
        <f t="shared" si="26"/>
        <v>11.4</v>
      </c>
      <c r="G252">
        <v>2.2999999999999998</v>
      </c>
      <c r="J252" t="s">
        <v>2996</v>
      </c>
      <c r="K252">
        <v>252</v>
      </c>
      <c r="L252" t="s">
        <v>2608</v>
      </c>
      <c r="M252" t="s">
        <v>2396</v>
      </c>
      <c r="N252" s="533">
        <f t="shared" si="27"/>
        <v>11.433333333333334</v>
      </c>
      <c r="O252">
        <v>2.7</v>
      </c>
    </row>
    <row r="253" spans="2:15" x14ac:dyDescent="0.35">
      <c r="B253" t="s">
        <v>1859</v>
      </c>
      <c r="C253" s="532">
        <v>253</v>
      </c>
      <c r="D253" t="s">
        <v>2114</v>
      </c>
      <c r="E253" t="s">
        <v>1863</v>
      </c>
      <c r="F253" s="533">
        <f t="shared" si="26"/>
        <v>11.4</v>
      </c>
      <c r="G253">
        <v>2.2999999999999998</v>
      </c>
      <c r="J253" t="s">
        <v>2996</v>
      </c>
      <c r="K253" s="532">
        <v>253</v>
      </c>
      <c r="L253" t="s">
        <v>2609</v>
      </c>
      <c r="M253" t="s">
        <v>2396</v>
      </c>
      <c r="N253" s="533">
        <f t="shared" si="27"/>
        <v>11.433333333333334</v>
      </c>
      <c r="O253">
        <v>2.7</v>
      </c>
    </row>
    <row r="254" spans="2:15" x14ac:dyDescent="0.35">
      <c r="B254" t="s">
        <v>1859</v>
      </c>
      <c r="C254">
        <v>254</v>
      </c>
      <c r="D254" t="s">
        <v>2115</v>
      </c>
      <c r="E254" t="s">
        <v>1863</v>
      </c>
      <c r="F254" s="533">
        <f t="shared" si="26"/>
        <v>11.4</v>
      </c>
      <c r="G254">
        <v>2.2999999999999998</v>
      </c>
      <c r="J254" t="s">
        <v>2996</v>
      </c>
      <c r="K254">
        <v>254</v>
      </c>
      <c r="L254" t="s">
        <v>2610</v>
      </c>
      <c r="M254" t="s">
        <v>2396</v>
      </c>
      <c r="N254" s="533">
        <f t="shared" si="27"/>
        <v>11.433333333333334</v>
      </c>
      <c r="O254">
        <v>2.7</v>
      </c>
    </row>
    <row r="255" spans="2:15" x14ac:dyDescent="0.35">
      <c r="B255" t="s">
        <v>1859</v>
      </c>
      <c r="C255">
        <v>255</v>
      </c>
      <c r="D255" t="s">
        <v>2116</v>
      </c>
      <c r="E255" t="s">
        <v>1861</v>
      </c>
      <c r="F255" s="533">
        <f>11+(23/60)</f>
        <v>11.383333333333333</v>
      </c>
      <c r="G255">
        <v>2.2999999999999998</v>
      </c>
      <c r="J255" t="s">
        <v>2996</v>
      </c>
      <c r="K255">
        <v>255</v>
      </c>
      <c r="L255" t="s">
        <v>2611</v>
      </c>
      <c r="M255" t="s">
        <v>2396</v>
      </c>
      <c r="N255" s="533">
        <f t="shared" si="27"/>
        <v>11.433333333333334</v>
      </c>
      <c r="O255">
        <v>2.7</v>
      </c>
    </row>
    <row r="256" spans="2:15" x14ac:dyDescent="0.35">
      <c r="B256" t="s">
        <v>1859</v>
      </c>
      <c r="C256" s="532">
        <v>256</v>
      </c>
      <c r="D256" t="s">
        <v>2117</v>
      </c>
      <c r="E256" t="s">
        <v>1863</v>
      </c>
      <c r="F256" s="533">
        <f t="shared" ref="F256:F262" si="28">11+(24/60)</f>
        <v>11.4</v>
      </c>
      <c r="G256">
        <v>2.2999999999999998</v>
      </c>
      <c r="J256" t="s">
        <v>2996</v>
      </c>
      <c r="K256" s="532">
        <v>256</v>
      </c>
      <c r="L256" t="s">
        <v>2612</v>
      </c>
      <c r="M256" t="s">
        <v>2396</v>
      </c>
      <c r="N256" s="533">
        <f t="shared" si="27"/>
        <v>11.433333333333334</v>
      </c>
      <c r="O256">
        <v>2.7</v>
      </c>
    </row>
    <row r="257" spans="2:15" x14ac:dyDescent="0.35">
      <c r="B257" t="s">
        <v>1859</v>
      </c>
      <c r="C257">
        <v>257</v>
      </c>
      <c r="D257" t="s">
        <v>2118</v>
      </c>
      <c r="E257" t="s">
        <v>1863</v>
      </c>
      <c r="F257" s="533">
        <f t="shared" si="28"/>
        <v>11.4</v>
      </c>
      <c r="G257">
        <v>2.2999999999999998</v>
      </c>
      <c r="J257" t="s">
        <v>2996</v>
      </c>
      <c r="K257">
        <v>257</v>
      </c>
      <c r="L257" t="s">
        <v>2613</v>
      </c>
      <c r="M257" t="s">
        <v>1870</v>
      </c>
      <c r="N257" s="533">
        <f>11+(25/60)</f>
        <v>11.416666666666666</v>
      </c>
      <c r="O257">
        <v>2.7</v>
      </c>
    </row>
    <row r="258" spans="2:15" x14ac:dyDescent="0.35">
      <c r="B258" t="s">
        <v>1859</v>
      </c>
      <c r="C258">
        <v>258</v>
      </c>
      <c r="D258" t="s">
        <v>2119</v>
      </c>
      <c r="E258" t="s">
        <v>1863</v>
      </c>
      <c r="F258" s="533">
        <f t="shared" si="28"/>
        <v>11.4</v>
      </c>
      <c r="G258">
        <v>2.2999999999999998</v>
      </c>
      <c r="J258" t="s">
        <v>2996</v>
      </c>
      <c r="K258">
        <v>258</v>
      </c>
      <c r="L258" t="s">
        <v>2614</v>
      </c>
      <c r="M258" t="s">
        <v>2396</v>
      </c>
      <c r="N258" s="533">
        <f>11+(26/60)</f>
        <v>11.433333333333334</v>
      </c>
      <c r="O258">
        <v>2.7</v>
      </c>
    </row>
    <row r="259" spans="2:15" x14ac:dyDescent="0.35">
      <c r="B259" t="s">
        <v>1859</v>
      </c>
      <c r="C259" s="532">
        <v>259</v>
      </c>
      <c r="D259" t="s">
        <v>2120</v>
      </c>
      <c r="E259" t="s">
        <v>1863</v>
      </c>
      <c r="F259" s="533">
        <f t="shared" si="28"/>
        <v>11.4</v>
      </c>
      <c r="G259">
        <v>2.2999999999999998</v>
      </c>
      <c r="J259" t="s">
        <v>2996</v>
      </c>
      <c r="K259" s="532">
        <v>259</v>
      </c>
      <c r="L259" t="s">
        <v>2615</v>
      </c>
      <c r="M259" t="s">
        <v>2396</v>
      </c>
      <c r="N259" s="533">
        <f>11+(26/60)</f>
        <v>11.433333333333334</v>
      </c>
      <c r="O259">
        <v>2.7</v>
      </c>
    </row>
    <row r="260" spans="2:15" x14ac:dyDescent="0.35">
      <c r="B260" t="s">
        <v>1859</v>
      </c>
      <c r="C260">
        <v>260</v>
      </c>
      <c r="D260" t="s">
        <v>2121</v>
      </c>
      <c r="E260" t="s">
        <v>1863</v>
      </c>
      <c r="F260" s="533">
        <f t="shared" si="28"/>
        <v>11.4</v>
      </c>
      <c r="G260">
        <v>2.2999999999999998</v>
      </c>
      <c r="J260" t="s">
        <v>2996</v>
      </c>
      <c r="K260">
        <v>260</v>
      </c>
      <c r="L260" t="s">
        <v>2616</v>
      </c>
      <c r="M260" t="s">
        <v>2396</v>
      </c>
      <c r="N260" s="533">
        <f>11+(26/60)</f>
        <v>11.433333333333334</v>
      </c>
      <c r="O260">
        <v>2.7</v>
      </c>
    </row>
    <row r="261" spans="2:15" x14ac:dyDescent="0.35">
      <c r="B261" t="s">
        <v>1859</v>
      </c>
      <c r="C261">
        <v>261</v>
      </c>
      <c r="D261" t="s">
        <v>2122</v>
      </c>
      <c r="E261" t="s">
        <v>1863</v>
      </c>
      <c r="F261" s="533">
        <f t="shared" si="28"/>
        <v>11.4</v>
      </c>
      <c r="G261">
        <v>2.2999999999999998</v>
      </c>
      <c r="J261" t="s">
        <v>2996</v>
      </c>
      <c r="K261">
        <v>261</v>
      </c>
      <c r="L261" t="s">
        <v>2617</v>
      </c>
      <c r="M261" t="s">
        <v>2396</v>
      </c>
      <c r="N261" s="533">
        <f>11+(26/60)</f>
        <v>11.433333333333334</v>
      </c>
      <c r="O261">
        <v>2.7</v>
      </c>
    </row>
    <row r="262" spans="2:15" x14ac:dyDescent="0.35">
      <c r="B262" t="s">
        <v>1859</v>
      </c>
      <c r="C262" s="532">
        <v>262</v>
      </c>
      <c r="D262" t="s">
        <v>2123</v>
      </c>
      <c r="E262" t="s">
        <v>1863</v>
      </c>
      <c r="F262" s="533">
        <f t="shared" si="28"/>
        <v>11.4</v>
      </c>
      <c r="G262">
        <v>2.2999999999999998</v>
      </c>
      <c r="J262" t="s">
        <v>2996</v>
      </c>
      <c r="K262" s="532">
        <v>262</v>
      </c>
      <c r="L262" t="s">
        <v>2618</v>
      </c>
      <c r="M262" t="s">
        <v>2396</v>
      </c>
      <c r="N262" s="533">
        <f>11+(26/60)</f>
        <v>11.433333333333334</v>
      </c>
      <c r="O262">
        <v>2.7</v>
      </c>
    </row>
    <row r="263" spans="2:15" x14ac:dyDescent="0.35">
      <c r="B263" t="s">
        <v>1859</v>
      </c>
      <c r="C263">
        <v>263</v>
      </c>
      <c r="D263" t="s">
        <v>2124</v>
      </c>
      <c r="E263" t="s">
        <v>1861</v>
      </c>
      <c r="F263" s="533">
        <f>11+(23/60)</f>
        <v>11.383333333333333</v>
      </c>
      <c r="G263">
        <v>2.2999999999999998</v>
      </c>
      <c r="J263" t="s">
        <v>2996</v>
      </c>
      <c r="K263">
        <v>263</v>
      </c>
      <c r="L263" t="s">
        <v>2619</v>
      </c>
      <c r="M263" t="s">
        <v>1870</v>
      </c>
      <c r="N263" s="533">
        <f>11+(25/60)</f>
        <v>11.416666666666666</v>
      </c>
      <c r="O263">
        <v>2.7</v>
      </c>
    </row>
    <row r="264" spans="2:15" x14ac:dyDescent="0.35">
      <c r="B264" t="s">
        <v>1859</v>
      </c>
      <c r="C264">
        <v>264</v>
      </c>
      <c r="D264" t="s">
        <v>2125</v>
      </c>
      <c r="E264" t="s">
        <v>1863</v>
      </c>
      <c r="F264" s="533">
        <f>11+(24/60)</f>
        <v>11.4</v>
      </c>
      <c r="G264">
        <v>2.2999999999999998</v>
      </c>
      <c r="J264" t="s">
        <v>2996</v>
      </c>
      <c r="K264">
        <v>264</v>
      </c>
      <c r="L264" t="s">
        <v>2620</v>
      </c>
      <c r="M264" t="s">
        <v>2396</v>
      </c>
      <c r="N264" s="533">
        <f>11+(26/60)</f>
        <v>11.433333333333334</v>
      </c>
      <c r="O264">
        <v>2.7</v>
      </c>
    </row>
    <row r="265" spans="2:15" x14ac:dyDescent="0.35">
      <c r="B265" t="s">
        <v>1859</v>
      </c>
      <c r="C265" s="532">
        <v>265</v>
      </c>
      <c r="D265" t="s">
        <v>2126</v>
      </c>
      <c r="E265" t="s">
        <v>1861</v>
      </c>
      <c r="F265" s="533">
        <f>11+(23/60)</f>
        <v>11.383333333333333</v>
      </c>
      <c r="G265">
        <v>2.2999999999999998</v>
      </c>
      <c r="J265" t="s">
        <v>2996</v>
      </c>
      <c r="K265" s="532">
        <v>265</v>
      </c>
      <c r="L265" t="s">
        <v>2621</v>
      </c>
      <c r="M265" t="s">
        <v>2396</v>
      </c>
      <c r="N265" s="533">
        <f>11+(26/60)</f>
        <v>11.433333333333334</v>
      </c>
      <c r="O265">
        <v>2.7</v>
      </c>
    </row>
    <row r="266" spans="2:15" x14ac:dyDescent="0.35">
      <c r="B266" t="s">
        <v>1859</v>
      </c>
      <c r="C266">
        <v>266</v>
      </c>
      <c r="D266" t="s">
        <v>2127</v>
      </c>
      <c r="E266" t="s">
        <v>1863</v>
      </c>
      <c r="F266" s="533">
        <f>11+(24/60)</f>
        <v>11.4</v>
      </c>
      <c r="G266">
        <v>2.2999999999999998</v>
      </c>
      <c r="J266" t="s">
        <v>2996</v>
      </c>
      <c r="K266">
        <v>266</v>
      </c>
      <c r="L266" t="s">
        <v>2622</v>
      </c>
      <c r="M266" t="s">
        <v>2396</v>
      </c>
      <c r="N266" s="533">
        <f>11+(26/60)</f>
        <v>11.433333333333334</v>
      </c>
      <c r="O266">
        <v>2.7</v>
      </c>
    </row>
    <row r="267" spans="2:15" x14ac:dyDescent="0.35">
      <c r="B267" t="s">
        <v>1859</v>
      </c>
      <c r="C267">
        <v>267</v>
      </c>
      <c r="D267" t="s">
        <v>2128</v>
      </c>
      <c r="E267" t="s">
        <v>1863</v>
      </c>
      <c r="F267" s="533">
        <f>11+(24/60)</f>
        <v>11.4</v>
      </c>
      <c r="G267">
        <v>2.2999999999999998</v>
      </c>
      <c r="J267" t="s">
        <v>2996</v>
      </c>
      <c r="K267">
        <v>267</v>
      </c>
      <c r="L267" t="s">
        <v>2623</v>
      </c>
      <c r="M267" t="s">
        <v>2397</v>
      </c>
      <c r="N267" s="533">
        <f>11+(27/60)</f>
        <v>11.45</v>
      </c>
      <c r="O267">
        <v>2.7</v>
      </c>
    </row>
    <row r="268" spans="2:15" x14ac:dyDescent="0.35">
      <c r="B268" t="s">
        <v>1859</v>
      </c>
      <c r="C268" s="532">
        <v>268</v>
      </c>
      <c r="D268" t="s">
        <v>2129</v>
      </c>
      <c r="E268" t="s">
        <v>1863</v>
      </c>
      <c r="F268" s="533">
        <f>11+(24/60)</f>
        <v>11.4</v>
      </c>
      <c r="G268">
        <v>2.2999999999999998</v>
      </c>
      <c r="J268" t="s">
        <v>2996</v>
      </c>
      <c r="K268" s="532">
        <v>268</v>
      </c>
      <c r="L268" t="s">
        <v>2624</v>
      </c>
      <c r="M268" t="s">
        <v>2396</v>
      </c>
      <c r="N268" s="533">
        <f t="shared" ref="N268:N273" si="29">11+(26/60)</f>
        <v>11.433333333333334</v>
      </c>
      <c r="O268">
        <v>2.7</v>
      </c>
    </row>
    <row r="269" spans="2:15" x14ac:dyDescent="0.35">
      <c r="B269" t="s">
        <v>1859</v>
      </c>
      <c r="C269">
        <v>269</v>
      </c>
      <c r="D269" t="s">
        <v>2130</v>
      </c>
      <c r="E269" t="s">
        <v>1863</v>
      </c>
      <c r="F269" s="533">
        <f>11+(24/60)</f>
        <v>11.4</v>
      </c>
      <c r="G269">
        <v>2.2999999999999998</v>
      </c>
      <c r="J269" t="s">
        <v>2996</v>
      </c>
      <c r="K269">
        <v>269</v>
      </c>
      <c r="L269" t="s">
        <v>2625</v>
      </c>
      <c r="M269" t="s">
        <v>2396</v>
      </c>
      <c r="N269" s="533">
        <f t="shared" si="29"/>
        <v>11.433333333333334</v>
      </c>
      <c r="O269">
        <v>2.7</v>
      </c>
    </row>
    <row r="270" spans="2:15" x14ac:dyDescent="0.35">
      <c r="B270" t="s">
        <v>1859</v>
      </c>
      <c r="C270">
        <v>270</v>
      </c>
      <c r="D270" t="s">
        <v>2131</v>
      </c>
      <c r="E270" t="s">
        <v>1863</v>
      </c>
      <c r="F270" s="533">
        <f>11+(24/60)</f>
        <v>11.4</v>
      </c>
      <c r="G270">
        <v>2.2999999999999998</v>
      </c>
      <c r="J270" t="s">
        <v>2996</v>
      </c>
      <c r="K270">
        <v>270</v>
      </c>
      <c r="L270" t="s">
        <v>2626</v>
      </c>
      <c r="M270" t="s">
        <v>2396</v>
      </c>
      <c r="N270" s="533">
        <f t="shared" si="29"/>
        <v>11.433333333333334</v>
      </c>
      <c r="O270">
        <v>2.7</v>
      </c>
    </row>
    <row r="271" spans="2:15" x14ac:dyDescent="0.35">
      <c r="B271" t="s">
        <v>1859</v>
      </c>
      <c r="C271" s="532">
        <v>271</v>
      </c>
      <c r="D271" t="s">
        <v>2132</v>
      </c>
      <c r="E271" t="s">
        <v>1870</v>
      </c>
      <c r="F271" s="533">
        <f>11+(25/60)</f>
        <v>11.416666666666666</v>
      </c>
      <c r="G271">
        <v>2.2999999999999998</v>
      </c>
      <c r="J271" t="s">
        <v>2996</v>
      </c>
      <c r="K271" s="532">
        <v>271</v>
      </c>
      <c r="L271" t="s">
        <v>2627</v>
      </c>
      <c r="M271" t="s">
        <v>2396</v>
      </c>
      <c r="N271" s="533">
        <f t="shared" si="29"/>
        <v>11.433333333333334</v>
      </c>
      <c r="O271">
        <v>2.7</v>
      </c>
    </row>
    <row r="272" spans="2:15" x14ac:dyDescent="0.35">
      <c r="B272" t="s">
        <v>1859</v>
      </c>
      <c r="C272">
        <v>272</v>
      </c>
      <c r="D272" t="s">
        <v>2133</v>
      </c>
      <c r="E272" t="s">
        <v>1863</v>
      </c>
      <c r="F272" s="533">
        <f t="shared" ref="F272:F294" si="30">11+(24/60)</f>
        <v>11.4</v>
      </c>
      <c r="G272">
        <v>2.2999999999999998</v>
      </c>
      <c r="J272" t="s">
        <v>2996</v>
      </c>
      <c r="K272">
        <v>272</v>
      </c>
      <c r="L272" t="s">
        <v>2628</v>
      </c>
      <c r="M272" t="s">
        <v>2396</v>
      </c>
      <c r="N272" s="533">
        <f t="shared" si="29"/>
        <v>11.433333333333334</v>
      </c>
      <c r="O272">
        <v>2.7</v>
      </c>
    </row>
    <row r="273" spans="2:15" x14ac:dyDescent="0.35">
      <c r="B273" t="s">
        <v>1859</v>
      </c>
      <c r="C273">
        <v>273</v>
      </c>
      <c r="D273" t="s">
        <v>2134</v>
      </c>
      <c r="E273" t="s">
        <v>1863</v>
      </c>
      <c r="F273" s="533">
        <f t="shared" si="30"/>
        <v>11.4</v>
      </c>
      <c r="G273">
        <v>2.2999999999999998</v>
      </c>
      <c r="J273" t="s">
        <v>2996</v>
      </c>
      <c r="K273">
        <v>273</v>
      </c>
      <c r="L273" t="s">
        <v>2629</v>
      </c>
      <c r="M273" t="s">
        <v>2396</v>
      </c>
      <c r="N273" s="533">
        <f t="shared" si="29"/>
        <v>11.433333333333334</v>
      </c>
      <c r="O273">
        <v>2.7</v>
      </c>
    </row>
    <row r="274" spans="2:15" x14ac:dyDescent="0.35">
      <c r="B274" t="s">
        <v>1859</v>
      </c>
      <c r="C274" s="532">
        <v>274</v>
      </c>
      <c r="D274" t="s">
        <v>2135</v>
      </c>
      <c r="E274" t="s">
        <v>1863</v>
      </c>
      <c r="F274" s="533">
        <f t="shared" si="30"/>
        <v>11.4</v>
      </c>
      <c r="G274">
        <v>2.2999999999999998</v>
      </c>
      <c r="J274" t="s">
        <v>2996</v>
      </c>
      <c r="K274" s="532">
        <v>274</v>
      </c>
      <c r="L274" t="s">
        <v>2630</v>
      </c>
      <c r="M274" t="s">
        <v>2397</v>
      </c>
      <c r="N274" s="533">
        <f>11+(27/60)</f>
        <v>11.45</v>
      </c>
      <c r="O274">
        <v>2.7</v>
      </c>
    </row>
    <row r="275" spans="2:15" x14ac:dyDescent="0.35">
      <c r="B275" t="s">
        <v>1859</v>
      </c>
      <c r="C275">
        <v>275</v>
      </c>
      <c r="D275" t="s">
        <v>2136</v>
      </c>
      <c r="E275" t="s">
        <v>1863</v>
      </c>
      <c r="F275" s="533">
        <f t="shared" si="30"/>
        <v>11.4</v>
      </c>
      <c r="G275">
        <v>2.2999999999999998</v>
      </c>
      <c r="J275" t="s">
        <v>2996</v>
      </c>
      <c r="K275">
        <v>275</v>
      </c>
      <c r="L275" t="s">
        <v>2631</v>
      </c>
      <c r="M275" t="s">
        <v>2396</v>
      </c>
      <c r="N275" s="533">
        <f>11+(26/60)</f>
        <v>11.433333333333334</v>
      </c>
      <c r="O275">
        <v>2.7</v>
      </c>
    </row>
    <row r="276" spans="2:15" x14ac:dyDescent="0.35">
      <c r="B276" t="s">
        <v>1859</v>
      </c>
      <c r="C276">
        <v>276</v>
      </c>
      <c r="D276" t="s">
        <v>2137</v>
      </c>
      <c r="E276" t="s">
        <v>1863</v>
      </c>
      <c r="F276" s="533">
        <f t="shared" si="30"/>
        <v>11.4</v>
      </c>
      <c r="G276">
        <v>2.2999999999999998</v>
      </c>
      <c r="J276" t="s">
        <v>2996</v>
      </c>
      <c r="K276">
        <v>276</v>
      </c>
      <c r="L276" t="s">
        <v>2632</v>
      </c>
      <c r="M276" t="s">
        <v>2396</v>
      </c>
      <c r="N276" s="533">
        <f>11+(26/60)</f>
        <v>11.433333333333334</v>
      </c>
      <c r="O276">
        <v>2.7</v>
      </c>
    </row>
    <row r="277" spans="2:15" x14ac:dyDescent="0.35">
      <c r="B277" t="s">
        <v>1859</v>
      </c>
      <c r="C277" s="532">
        <v>277</v>
      </c>
      <c r="D277" t="s">
        <v>2138</v>
      </c>
      <c r="E277" t="s">
        <v>1863</v>
      </c>
      <c r="F277" s="533">
        <f t="shared" si="30"/>
        <v>11.4</v>
      </c>
      <c r="G277">
        <v>2.2999999999999998</v>
      </c>
      <c r="J277" t="s">
        <v>2996</v>
      </c>
      <c r="K277" s="532">
        <v>277</v>
      </c>
      <c r="L277" t="s">
        <v>2633</v>
      </c>
      <c r="M277" t="s">
        <v>2396</v>
      </c>
      <c r="N277" s="533">
        <f>11+(26/60)</f>
        <v>11.433333333333334</v>
      </c>
      <c r="O277">
        <v>2.7</v>
      </c>
    </row>
    <row r="278" spans="2:15" x14ac:dyDescent="0.35">
      <c r="B278" t="s">
        <v>1859</v>
      </c>
      <c r="C278">
        <v>278</v>
      </c>
      <c r="D278" t="s">
        <v>2139</v>
      </c>
      <c r="E278" t="s">
        <v>1863</v>
      </c>
      <c r="F278" s="533">
        <f t="shared" si="30"/>
        <v>11.4</v>
      </c>
      <c r="G278">
        <v>2.2999999999999998</v>
      </c>
      <c r="J278" t="s">
        <v>2996</v>
      </c>
      <c r="K278">
        <v>278</v>
      </c>
      <c r="L278" t="s">
        <v>2634</v>
      </c>
      <c r="M278" t="s">
        <v>2397</v>
      </c>
      <c r="N278" s="533">
        <f>11+(27/60)</f>
        <v>11.45</v>
      </c>
      <c r="O278">
        <v>2.7</v>
      </c>
    </row>
    <row r="279" spans="2:15" x14ac:dyDescent="0.35">
      <c r="B279" t="s">
        <v>1859</v>
      </c>
      <c r="C279">
        <v>279</v>
      </c>
      <c r="D279" t="s">
        <v>2140</v>
      </c>
      <c r="E279" t="s">
        <v>1863</v>
      </c>
      <c r="F279" s="533">
        <f t="shared" si="30"/>
        <v>11.4</v>
      </c>
      <c r="G279">
        <v>2.2999999999999998</v>
      </c>
      <c r="J279" t="s">
        <v>2996</v>
      </c>
      <c r="K279">
        <v>279</v>
      </c>
      <c r="L279" t="s">
        <v>2635</v>
      </c>
      <c r="M279" t="s">
        <v>2397</v>
      </c>
      <c r="N279" s="533">
        <f>11+(27/60)</f>
        <v>11.45</v>
      </c>
      <c r="O279">
        <v>2.7</v>
      </c>
    </row>
    <row r="280" spans="2:15" x14ac:dyDescent="0.35">
      <c r="B280" t="s">
        <v>1859</v>
      </c>
      <c r="C280" s="532">
        <v>280</v>
      </c>
      <c r="D280" t="s">
        <v>2141</v>
      </c>
      <c r="E280" t="s">
        <v>1863</v>
      </c>
      <c r="F280" s="533">
        <f t="shared" si="30"/>
        <v>11.4</v>
      </c>
      <c r="G280">
        <v>2.2999999999999998</v>
      </c>
      <c r="J280" t="s">
        <v>2996</v>
      </c>
      <c r="K280" s="532">
        <v>280</v>
      </c>
      <c r="L280" t="s">
        <v>2636</v>
      </c>
      <c r="M280" t="s">
        <v>2396</v>
      </c>
      <c r="N280" s="533">
        <f>11+(26/60)</f>
        <v>11.433333333333334</v>
      </c>
      <c r="O280">
        <v>2.7</v>
      </c>
    </row>
    <row r="281" spans="2:15" x14ac:dyDescent="0.35">
      <c r="B281" t="s">
        <v>1859</v>
      </c>
      <c r="C281">
        <v>281</v>
      </c>
      <c r="D281" t="s">
        <v>2142</v>
      </c>
      <c r="E281" t="s">
        <v>1863</v>
      </c>
      <c r="F281" s="533">
        <f t="shared" si="30"/>
        <v>11.4</v>
      </c>
      <c r="G281">
        <v>2.2999999999999998</v>
      </c>
      <c r="J281" t="s">
        <v>2996</v>
      </c>
      <c r="K281">
        <v>281</v>
      </c>
      <c r="L281" t="s">
        <v>2637</v>
      </c>
      <c r="M281" t="s">
        <v>2396</v>
      </c>
      <c r="N281" s="533">
        <f>11+(26/60)</f>
        <v>11.433333333333334</v>
      </c>
      <c r="O281">
        <v>2.7</v>
      </c>
    </row>
    <row r="282" spans="2:15" x14ac:dyDescent="0.35">
      <c r="B282" t="s">
        <v>1859</v>
      </c>
      <c r="C282">
        <v>282</v>
      </c>
      <c r="D282" t="s">
        <v>2143</v>
      </c>
      <c r="E282" t="s">
        <v>1863</v>
      </c>
      <c r="F282" s="533">
        <f t="shared" si="30"/>
        <v>11.4</v>
      </c>
      <c r="G282">
        <v>2.2999999999999998</v>
      </c>
      <c r="J282" t="s">
        <v>2996</v>
      </c>
      <c r="K282">
        <v>282</v>
      </c>
      <c r="L282" t="s">
        <v>2638</v>
      </c>
      <c r="M282" t="s">
        <v>2396</v>
      </c>
      <c r="N282" s="533">
        <f>11+(26/60)</f>
        <v>11.433333333333334</v>
      </c>
      <c r="O282">
        <v>2.7</v>
      </c>
    </row>
    <row r="283" spans="2:15" x14ac:dyDescent="0.35">
      <c r="B283" t="s">
        <v>1859</v>
      </c>
      <c r="C283" s="532">
        <v>283</v>
      </c>
      <c r="D283" t="s">
        <v>2144</v>
      </c>
      <c r="E283" t="s">
        <v>1863</v>
      </c>
      <c r="F283" s="533">
        <f t="shared" si="30"/>
        <v>11.4</v>
      </c>
      <c r="G283">
        <v>2.2999999999999998</v>
      </c>
      <c r="J283" t="s">
        <v>2996</v>
      </c>
      <c r="K283" s="532">
        <v>283</v>
      </c>
      <c r="L283" t="s">
        <v>2639</v>
      </c>
      <c r="M283" t="s">
        <v>1870</v>
      </c>
      <c r="N283" s="533">
        <f>11+(25/60)</f>
        <v>11.416666666666666</v>
      </c>
      <c r="O283">
        <v>2.7</v>
      </c>
    </row>
    <row r="284" spans="2:15" x14ac:dyDescent="0.35">
      <c r="B284" t="s">
        <v>1859</v>
      </c>
      <c r="C284">
        <v>284</v>
      </c>
      <c r="D284" t="s">
        <v>2145</v>
      </c>
      <c r="E284" t="s">
        <v>1863</v>
      </c>
      <c r="F284" s="533">
        <f t="shared" si="30"/>
        <v>11.4</v>
      </c>
      <c r="G284">
        <v>2.2999999999999998</v>
      </c>
      <c r="J284" t="s">
        <v>2996</v>
      </c>
      <c r="K284">
        <v>284</v>
      </c>
      <c r="L284" t="s">
        <v>2640</v>
      </c>
      <c r="M284" t="s">
        <v>2396</v>
      </c>
      <c r="N284" s="533">
        <f>11+(26/60)</f>
        <v>11.433333333333334</v>
      </c>
      <c r="O284">
        <v>2.7</v>
      </c>
    </row>
    <row r="285" spans="2:15" x14ac:dyDescent="0.35">
      <c r="B285" t="s">
        <v>1859</v>
      </c>
      <c r="C285">
        <v>285</v>
      </c>
      <c r="D285" t="s">
        <v>2146</v>
      </c>
      <c r="E285" t="s">
        <v>1863</v>
      </c>
      <c r="F285" s="533">
        <f t="shared" si="30"/>
        <v>11.4</v>
      </c>
      <c r="G285">
        <v>2.2999999999999998</v>
      </c>
      <c r="J285" t="s">
        <v>2996</v>
      </c>
      <c r="K285">
        <v>285</v>
      </c>
      <c r="L285" t="s">
        <v>2641</v>
      </c>
      <c r="M285" t="s">
        <v>2397</v>
      </c>
      <c r="N285" s="533">
        <f>11+(27/60)</f>
        <v>11.45</v>
      </c>
      <c r="O285">
        <v>2.7</v>
      </c>
    </row>
    <row r="286" spans="2:15" x14ac:dyDescent="0.35">
      <c r="B286" t="s">
        <v>1859</v>
      </c>
      <c r="C286" s="532">
        <v>286</v>
      </c>
      <c r="D286" t="s">
        <v>2147</v>
      </c>
      <c r="E286" t="s">
        <v>1863</v>
      </c>
      <c r="F286" s="533">
        <f t="shared" si="30"/>
        <v>11.4</v>
      </c>
      <c r="G286">
        <v>2.2999999999999998</v>
      </c>
      <c r="J286" t="s">
        <v>2996</v>
      </c>
      <c r="K286" s="532">
        <v>286</v>
      </c>
      <c r="L286" t="s">
        <v>2642</v>
      </c>
      <c r="M286" t="s">
        <v>2396</v>
      </c>
      <c r="N286" s="533">
        <f>11+(26/60)</f>
        <v>11.433333333333334</v>
      </c>
      <c r="O286">
        <v>2.7</v>
      </c>
    </row>
    <row r="287" spans="2:15" x14ac:dyDescent="0.35">
      <c r="B287" t="s">
        <v>1859</v>
      </c>
      <c r="C287">
        <v>287</v>
      </c>
      <c r="D287" t="s">
        <v>2148</v>
      </c>
      <c r="E287" t="s">
        <v>1863</v>
      </c>
      <c r="F287" s="533">
        <f t="shared" si="30"/>
        <v>11.4</v>
      </c>
      <c r="G287">
        <v>2.2999999999999998</v>
      </c>
      <c r="J287" t="s">
        <v>2996</v>
      </c>
      <c r="K287">
        <v>287</v>
      </c>
      <c r="L287" t="s">
        <v>2643</v>
      </c>
      <c r="M287" t="s">
        <v>2396</v>
      </c>
      <c r="N287" s="533">
        <f>11+(26/60)</f>
        <v>11.433333333333334</v>
      </c>
      <c r="O287">
        <v>2.7</v>
      </c>
    </row>
    <row r="288" spans="2:15" x14ac:dyDescent="0.35">
      <c r="B288" t="s">
        <v>1859</v>
      </c>
      <c r="C288">
        <v>288</v>
      </c>
      <c r="D288" t="s">
        <v>2149</v>
      </c>
      <c r="E288" t="s">
        <v>1863</v>
      </c>
      <c r="F288" s="533">
        <f t="shared" si="30"/>
        <v>11.4</v>
      </c>
      <c r="G288">
        <v>2.2999999999999998</v>
      </c>
      <c r="J288" t="s">
        <v>2996</v>
      </c>
      <c r="K288">
        <v>288</v>
      </c>
      <c r="L288" t="s">
        <v>2644</v>
      </c>
      <c r="M288" t="s">
        <v>2396</v>
      </c>
      <c r="N288" s="533">
        <f>11+(26/60)</f>
        <v>11.433333333333334</v>
      </c>
      <c r="O288">
        <v>2.7</v>
      </c>
    </row>
    <row r="289" spans="2:15" x14ac:dyDescent="0.35">
      <c r="B289" t="s">
        <v>1859</v>
      </c>
      <c r="C289" s="532">
        <v>289</v>
      </c>
      <c r="D289" t="s">
        <v>2150</v>
      </c>
      <c r="E289" t="s">
        <v>1863</v>
      </c>
      <c r="F289" s="533">
        <f t="shared" si="30"/>
        <v>11.4</v>
      </c>
      <c r="G289">
        <v>2.2999999999999998</v>
      </c>
      <c r="J289" t="s">
        <v>2996</v>
      </c>
      <c r="K289" s="532">
        <v>289</v>
      </c>
      <c r="L289" t="s">
        <v>2645</v>
      </c>
      <c r="M289" t="s">
        <v>2396</v>
      </c>
      <c r="N289" s="533">
        <f>11+(26/60)</f>
        <v>11.433333333333334</v>
      </c>
      <c r="O289">
        <v>2.7</v>
      </c>
    </row>
    <row r="290" spans="2:15" x14ac:dyDescent="0.35">
      <c r="B290" t="s">
        <v>1859</v>
      </c>
      <c r="C290">
        <v>290</v>
      </c>
      <c r="D290" t="s">
        <v>2151</v>
      </c>
      <c r="E290" t="s">
        <v>1863</v>
      </c>
      <c r="F290" s="533">
        <f t="shared" si="30"/>
        <v>11.4</v>
      </c>
      <c r="G290">
        <v>2.2999999999999998</v>
      </c>
      <c r="J290" t="s">
        <v>2996</v>
      </c>
      <c r="K290">
        <v>290</v>
      </c>
      <c r="L290" t="s">
        <v>2646</v>
      </c>
      <c r="M290" t="s">
        <v>2396</v>
      </c>
      <c r="N290" s="533">
        <f>11+(26/60)</f>
        <v>11.433333333333334</v>
      </c>
      <c r="O290">
        <v>2.7</v>
      </c>
    </row>
    <row r="291" spans="2:15" x14ac:dyDescent="0.35">
      <c r="B291" t="s">
        <v>1859</v>
      </c>
      <c r="C291">
        <v>291</v>
      </c>
      <c r="D291" t="s">
        <v>2152</v>
      </c>
      <c r="E291" t="s">
        <v>1863</v>
      </c>
      <c r="F291" s="533">
        <f t="shared" si="30"/>
        <v>11.4</v>
      </c>
      <c r="G291">
        <v>2.2999999999999998</v>
      </c>
      <c r="J291" t="s">
        <v>2996</v>
      </c>
      <c r="K291">
        <v>291</v>
      </c>
      <c r="L291" t="s">
        <v>2647</v>
      </c>
      <c r="M291" t="s">
        <v>2397</v>
      </c>
      <c r="N291" s="533">
        <f>11+(27/60)</f>
        <v>11.45</v>
      </c>
      <c r="O291">
        <v>2.7</v>
      </c>
    </row>
    <row r="292" spans="2:15" x14ac:dyDescent="0.35">
      <c r="B292" t="s">
        <v>1859</v>
      </c>
      <c r="C292" s="532">
        <v>292</v>
      </c>
      <c r="D292" t="s">
        <v>2153</v>
      </c>
      <c r="E292" t="s">
        <v>1863</v>
      </c>
      <c r="F292" s="533">
        <f t="shared" si="30"/>
        <v>11.4</v>
      </c>
      <c r="G292">
        <v>2.2999999999999998</v>
      </c>
      <c r="J292" t="s">
        <v>2996</v>
      </c>
      <c r="K292" s="532">
        <v>292</v>
      </c>
      <c r="L292" t="s">
        <v>2648</v>
      </c>
      <c r="M292" t="s">
        <v>2396</v>
      </c>
      <c r="N292" s="533">
        <f t="shared" ref="N292:N320" si="31">11+(26/60)</f>
        <v>11.433333333333334</v>
      </c>
      <c r="O292">
        <v>2.7</v>
      </c>
    </row>
    <row r="293" spans="2:15" x14ac:dyDescent="0.35">
      <c r="B293" t="s">
        <v>1859</v>
      </c>
      <c r="C293">
        <v>293</v>
      </c>
      <c r="D293" t="s">
        <v>2154</v>
      </c>
      <c r="E293" t="s">
        <v>1863</v>
      </c>
      <c r="F293" s="533">
        <f t="shared" si="30"/>
        <v>11.4</v>
      </c>
      <c r="G293">
        <v>2.2999999999999998</v>
      </c>
      <c r="J293" t="s">
        <v>2996</v>
      </c>
      <c r="K293">
        <v>293</v>
      </c>
      <c r="L293" t="s">
        <v>2649</v>
      </c>
      <c r="M293" t="s">
        <v>2396</v>
      </c>
      <c r="N293" s="533">
        <f t="shared" si="31"/>
        <v>11.433333333333334</v>
      </c>
      <c r="O293">
        <v>2.7</v>
      </c>
    </row>
    <row r="294" spans="2:15" x14ac:dyDescent="0.35">
      <c r="B294" t="s">
        <v>1859</v>
      </c>
      <c r="C294">
        <v>294</v>
      </c>
      <c r="D294" t="s">
        <v>2155</v>
      </c>
      <c r="E294" t="s">
        <v>1863</v>
      </c>
      <c r="F294" s="533">
        <f t="shared" si="30"/>
        <v>11.4</v>
      </c>
      <c r="G294">
        <v>2.2999999999999998</v>
      </c>
      <c r="J294" t="s">
        <v>2996</v>
      </c>
      <c r="K294">
        <v>294</v>
      </c>
      <c r="L294" t="s">
        <v>2650</v>
      </c>
      <c r="M294" t="s">
        <v>2396</v>
      </c>
      <c r="N294" s="533">
        <f t="shared" si="31"/>
        <v>11.433333333333334</v>
      </c>
      <c r="O294">
        <v>2.7</v>
      </c>
    </row>
    <row r="295" spans="2:15" x14ac:dyDescent="0.35">
      <c r="B295" t="s">
        <v>1859</v>
      </c>
      <c r="C295" s="532">
        <v>295</v>
      </c>
      <c r="D295" t="s">
        <v>2156</v>
      </c>
      <c r="E295" t="s">
        <v>1861</v>
      </c>
      <c r="F295" s="533">
        <f>11+(23/60)</f>
        <v>11.383333333333333</v>
      </c>
      <c r="G295">
        <v>2.2999999999999998</v>
      </c>
      <c r="J295" t="s">
        <v>2996</v>
      </c>
      <c r="K295" s="532">
        <v>295</v>
      </c>
      <c r="L295" t="s">
        <v>2651</v>
      </c>
      <c r="M295" t="s">
        <v>2396</v>
      </c>
      <c r="N295" s="533">
        <f t="shared" si="31"/>
        <v>11.433333333333334</v>
      </c>
      <c r="O295">
        <v>2.7</v>
      </c>
    </row>
    <row r="296" spans="2:15" x14ac:dyDescent="0.35">
      <c r="B296" t="s">
        <v>1859</v>
      </c>
      <c r="C296">
        <v>296</v>
      </c>
      <c r="D296" t="s">
        <v>2157</v>
      </c>
      <c r="E296" t="s">
        <v>1863</v>
      </c>
      <c r="F296" s="533">
        <f>11+(24/60)</f>
        <v>11.4</v>
      </c>
      <c r="G296">
        <v>2.2999999999999998</v>
      </c>
      <c r="J296" t="s">
        <v>2996</v>
      </c>
      <c r="K296">
        <v>296</v>
      </c>
      <c r="L296" t="s">
        <v>2652</v>
      </c>
      <c r="M296" t="s">
        <v>2396</v>
      </c>
      <c r="N296" s="533">
        <f t="shared" si="31"/>
        <v>11.433333333333334</v>
      </c>
      <c r="O296">
        <v>2.7</v>
      </c>
    </row>
    <row r="297" spans="2:15" x14ac:dyDescent="0.35">
      <c r="B297" t="s">
        <v>1859</v>
      </c>
      <c r="C297">
        <v>297</v>
      </c>
      <c r="D297" t="s">
        <v>2158</v>
      </c>
      <c r="E297" t="s">
        <v>1870</v>
      </c>
      <c r="F297" s="533">
        <f>11+(25/60)</f>
        <v>11.416666666666666</v>
      </c>
      <c r="G297">
        <v>2.2999999999999998</v>
      </c>
      <c r="J297" t="s">
        <v>2996</v>
      </c>
      <c r="K297">
        <v>297</v>
      </c>
      <c r="L297" t="s">
        <v>2653</v>
      </c>
      <c r="M297" t="s">
        <v>2396</v>
      </c>
      <c r="N297" s="533">
        <f t="shared" si="31"/>
        <v>11.433333333333334</v>
      </c>
      <c r="O297">
        <v>2.7</v>
      </c>
    </row>
    <row r="298" spans="2:15" x14ac:dyDescent="0.35">
      <c r="B298" t="s">
        <v>1859</v>
      </c>
      <c r="C298" s="532">
        <v>298</v>
      </c>
      <c r="D298" t="s">
        <v>2159</v>
      </c>
      <c r="E298" t="s">
        <v>1863</v>
      </c>
      <c r="F298" s="533">
        <f>11+(24/60)</f>
        <v>11.4</v>
      </c>
      <c r="G298">
        <v>2.2999999999999998</v>
      </c>
      <c r="J298" t="s">
        <v>2996</v>
      </c>
      <c r="K298" s="532">
        <v>298</v>
      </c>
      <c r="L298" t="s">
        <v>2654</v>
      </c>
      <c r="M298" t="s">
        <v>2396</v>
      </c>
      <c r="N298" s="533">
        <f t="shared" si="31"/>
        <v>11.433333333333334</v>
      </c>
      <c r="O298">
        <v>2.7</v>
      </c>
    </row>
    <row r="299" spans="2:15" x14ac:dyDescent="0.35">
      <c r="B299" t="s">
        <v>1859</v>
      </c>
      <c r="C299">
        <v>299</v>
      </c>
      <c r="D299" t="s">
        <v>2160</v>
      </c>
      <c r="E299" t="s">
        <v>1861</v>
      </c>
      <c r="F299" s="533">
        <f>11+(23/60)</f>
        <v>11.383333333333333</v>
      </c>
      <c r="G299">
        <v>2.2999999999999998</v>
      </c>
      <c r="J299" t="s">
        <v>2996</v>
      </c>
      <c r="K299">
        <v>299</v>
      </c>
      <c r="L299" t="s">
        <v>2655</v>
      </c>
      <c r="M299" t="s">
        <v>2396</v>
      </c>
      <c r="N299" s="533">
        <f t="shared" si="31"/>
        <v>11.433333333333334</v>
      </c>
      <c r="O299">
        <v>2.7</v>
      </c>
    </row>
    <row r="300" spans="2:15" x14ac:dyDescent="0.35">
      <c r="B300" t="s">
        <v>1859</v>
      </c>
      <c r="C300">
        <v>300</v>
      </c>
      <c r="D300" t="s">
        <v>2161</v>
      </c>
      <c r="E300" t="s">
        <v>1863</v>
      </c>
      <c r="F300" s="533">
        <f t="shared" ref="F300:F308" si="32">11+(24/60)</f>
        <v>11.4</v>
      </c>
      <c r="G300">
        <v>2.2999999999999998</v>
      </c>
      <c r="J300" t="s">
        <v>2996</v>
      </c>
      <c r="K300">
        <v>300</v>
      </c>
      <c r="L300" t="s">
        <v>2656</v>
      </c>
      <c r="M300" t="s">
        <v>2396</v>
      </c>
      <c r="N300" s="533">
        <f t="shared" si="31"/>
        <v>11.433333333333334</v>
      </c>
      <c r="O300">
        <v>2.7</v>
      </c>
    </row>
    <row r="301" spans="2:15" x14ac:dyDescent="0.35">
      <c r="B301" t="s">
        <v>1859</v>
      </c>
      <c r="C301" s="532">
        <v>301</v>
      </c>
      <c r="D301" t="s">
        <v>2162</v>
      </c>
      <c r="E301" t="s">
        <v>1863</v>
      </c>
      <c r="F301" s="533">
        <f t="shared" si="32"/>
        <v>11.4</v>
      </c>
      <c r="G301">
        <v>2.2999999999999998</v>
      </c>
      <c r="J301" t="s">
        <v>2996</v>
      </c>
      <c r="K301" s="532">
        <v>301</v>
      </c>
      <c r="L301" t="s">
        <v>2657</v>
      </c>
      <c r="M301" t="s">
        <v>2396</v>
      </c>
      <c r="N301" s="533">
        <f t="shared" si="31"/>
        <v>11.433333333333334</v>
      </c>
      <c r="O301">
        <v>2.7</v>
      </c>
    </row>
    <row r="302" spans="2:15" x14ac:dyDescent="0.35">
      <c r="B302" t="s">
        <v>1859</v>
      </c>
      <c r="C302">
        <v>302</v>
      </c>
      <c r="D302" t="s">
        <v>2163</v>
      </c>
      <c r="E302" t="s">
        <v>1863</v>
      </c>
      <c r="F302" s="533">
        <f t="shared" si="32"/>
        <v>11.4</v>
      </c>
      <c r="G302">
        <v>2.2999999999999998</v>
      </c>
      <c r="J302" t="s">
        <v>2996</v>
      </c>
      <c r="K302">
        <v>302</v>
      </c>
      <c r="L302" t="s">
        <v>2658</v>
      </c>
      <c r="M302" t="s">
        <v>2396</v>
      </c>
      <c r="N302" s="533">
        <f t="shared" si="31"/>
        <v>11.433333333333334</v>
      </c>
      <c r="O302">
        <v>2.7</v>
      </c>
    </row>
    <row r="303" spans="2:15" x14ac:dyDescent="0.35">
      <c r="B303" t="s">
        <v>1859</v>
      </c>
      <c r="C303">
        <v>303</v>
      </c>
      <c r="D303" t="s">
        <v>2164</v>
      </c>
      <c r="E303" t="s">
        <v>1863</v>
      </c>
      <c r="F303" s="533">
        <f t="shared" si="32"/>
        <v>11.4</v>
      </c>
      <c r="G303">
        <v>2.2999999999999998</v>
      </c>
      <c r="J303" t="s">
        <v>2996</v>
      </c>
      <c r="K303">
        <v>303</v>
      </c>
      <c r="L303" t="s">
        <v>2659</v>
      </c>
      <c r="M303" t="s">
        <v>2396</v>
      </c>
      <c r="N303" s="533">
        <f t="shared" si="31"/>
        <v>11.433333333333334</v>
      </c>
      <c r="O303">
        <v>2.7</v>
      </c>
    </row>
    <row r="304" spans="2:15" x14ac:dyDescent="0.35">
      <c r="B304" t="s">
        <v>1859</v>
      </c>
      <c r="C304" s="532">
        <v>304</v>
      </c>
      <c r="D304" t="s">
        <v>2165</v>
      </c>
      <c r="E304" t="s">
        <v>1863</v>
      </c>
      <c r="F304" s="533">
        <f t="shared" si="32"/>
        <v>11.4</v>
      </c>
      <c r="G304">
        <v>2.2999999999999998</v>
      </c>
      <c r="J304" t="s">
        <v>2996</v>
      </c>
      <c r="K304" s="532">
        <v>304</v>
      </c>
      <c r="L304" t="s">
        <v>2660</v>
      </c>
      <c r="M304" t="s">
        <v>2396</v>
      </c>
      <c r="N304" s="533">
        <f t="shared" si="31"/>
        <v>11.433333333333334</v>
      </c>
      <c r="O304">
        <v>2.7</v>
      </c>
    </row>
    <row r="305" spans="2:15" x14ac:dyDescent="0.35">
      <c r="B305" t="s">
        <v>1859</v>
      </c>
      <c r="C305">
        <v>305</v>
      </c>
      <c r="D305" t="s">
        <v>2166</v>
      </c>
      <c r="E305" t="s">
        <v>1863</v>
      </c>
      <c r="F305" s="533">
        <f t="shared" si="32"/>
        <v>11.4</v>
      </c>
      <c r="G305">
        <v>2.2999999999999998</v>
      </c>
      <c r="J305" t="s">
        <v>2996</v>
      </c>
      <c r="K305">
        <v>305</v>
      </c>
      <c r="L305" t="s">
        <v>2661</v>
      </c>
      <c r="M305" t="s">
        <v>2396</v>
      </c>
      <c r="N305" s="533">
        <f t="shared" si="31"/>
        <v>11.433333333333334</v>
      </c>
      <c r="O305">
        <v>2.7</v>
      </c>
    </row>
    <row r="306" spans="2:15" x14ac:dyDescent="0.35">
      <c r="B306" t="s">
        <v>1859</v>
      </c>
      <c r="C306">
        <v>306</v>
      </c>
      <c r="D306" t="s">
        <v>2167</v>
      </c>
      <c r="E306" t="s">
        <v>1863</v>
      </c>
      <c r="F306" s="533">
        <f t="shared" si="32"/>
        <v>11.4</v>
      </c>
      <c r="G306">
        <v>2.2999999999999998</v>
      </c>
      <c r="J306" t="s">
        <v>2996</v>
      </c>
      <c r="K306">
        <v>306</v>
      </c>
      <c r="L306" t="s">
        <v>2662</v>
      </c>
      <c r="M306" t="s">
        <v>2396</v>
      </c>
      <c r="N306" s="533">
        <f t="shared" si="31"/>
        <v>11.433333333333334</v>
      </c>
      <c r="O306">
        <v>2.7</v>
      </c>
    </row>
    <row r="307" spans="2:15" x14ac:dyDescent="0.35">
      <c r="B307" t="s">
        <v>1859</v>
      </c>
      <c r="C307" s="532">
        <v>307</v>
      </c>
      <c r="D307" t="s">
        <v>2168</v>
      </c>
      <c r="E307" t="s">
        <v>1863</v>
      </c>
      <c r="F307" s="533">
        <f t="shared" si="32"/>
        <v>11.4</v>
      </c>
      <c r="G307">
        <v>2.2999999999999998</v>
      </c>
      <c r="J307" t="s">
        <v>2996</v>
      </c>
      <c r="K307" s="532">
        <v>307</v>
      </c>
      <c r="L307" t="s">
        <v>2663</v>
      </c>
      <c r="M307" t="s">
        <v>2396</v>
      </c>
      <c r="N307" s="533">
        <f t="shared" si="31"/>
        <v>11.433333333333334</v>
      </c>
      <c r="O307">
        <v>2.7</v>
      </c>
    </row>
    <row r="308" spans="2:15" x14ac:dyDescent="0.35">
      <c r="B308" t="s">
        <v>1859</v>
      </c>
      <c r="C308">
        <v>308</v>
      </c>
      <c r="D308" t="s">
        <v>2169</v>
      </c>
      <c r="E308" t="s">
        <v>1863</v>
      </c>
      <c r="F308" s="533">
        <f t="shared" si="32"/>
        <v>11.4</v>
      </c>
      <c r="G308">
        <v>2.2999999999999998</v>
      </c>
      <c r="J308" t="s">
        <v>2996</v>
      </c>
      <c r="K308">
        <v>308</v>
      </c>
      <c r="L308" t="s">
        <v>2664</v>
      </c>
      <c r="M308" t="s">
        <v>2396</v>
      </c>
      <c r="N308" s="533">
        <f t="shared" si="31"/>
        <v>11.433333333333334</v>
      </c>
      <c r="O308">
        <v>2.7</v>
      </c>
    </row>
    <row r="309" spans="2:15" x14ac:dyDescent="0.35">
      <c r="B309" t="s">
        <v>1859</v>
      </c>
      <c r="C309">
        <v>309</v>
      </c>
      <c r="D309" t="s">
        <v>2170</v>
      </c>
      <c r="E309" t="s">
        <v>1861</v>
      </c>
      <c r="F309" s="533">
        <f>11+(23/60)</f>
        <v>11.383333333333333</v>
      </c>
      <c r="G309">
        <v>2.2999999999999998</v>
      </c>
      <c r="J309" t="s">
        <v>2996</v>
      </c>
      <c r="K309">
        <v>309</v>
      </c>
      <c r="L309" t="s">
        <v>2665</v>
      </c>
      <c r="M309" t="s">
        <v>2396</v>
      </c>
      <c r="N309" s="533">
        <f t="shared" si="31"/>
        <v>11.433333333333334</v>
      </c>
      <c r="O309">
        <v>2.7</v>
      </c>
    </row>
    <row r="310" spans="2:15" x14ac:dyDescent="0.35">
      <c r="B310" t="s">
        <v>1859</v>
      </c>
      <c r="C310" s="532">
        <v>310</v>
      </c>
      <c r="D310" t="s">
        <v>2171</v>
      </c>
      <c r="E310" t="s">
        <v>1861</v>
      </c>
      <c r="F310" s="533">
        <f>11+(23/60)</f>
        <v>11.383333333333333</v>
      </c>
      <c r="G310">
        <v>2.2999999999999998</v>
      </c>
      <c r="J310" t="s">
        <v>2996</v>
      </c>
      <c r="K310" s="532">
        <v>310</v>
      </c>
      <c r="L310" t="s">
        <v>2666</v>
      </c>
      <c r="M310" t="s">
        <v>2396</v>
      </c>
      <c r="N310" s="533">
        <f t="shared" si="31"/>
        <v>11.433333333333334</v>
      </c>
      <c r="O310">
        <v>2.7</v>
      </c>
    </row>
    <row r="311" spans="2:15" x14ac:dyDescent="0.35">
      <c r="B311" t="s">
        <v>1859</v>
      </c>
      <c r="C311">
        <v>311</v>
      </c>
      <c r="D311" t="s">
        <v>2172</v>
      </c>
      <c r="E311" t="s">
        <v>1863</v>
      </c>
      <c r="F311" s="533">
        <f>11+(24/60)</f>
        <v>11.4</v>
      </c>
      <c r="G311">
        <v>2.2999999999999998</v>
      </c>
      <c r="J311" t="s">
        <v>2996</v>
      </c>
      <c r="K311">
        <v>311</v>
      </c>
      <c r="L311" t="s">
        <v>2667</v>
      </c>
      <c r="M311" t="s">
        <v>2396</v>
      </c>
      <c r="N311" s="533">
        <f t="shared" si="31"/>
        <v>11.433333333333334</v>
      </c>
      <c r="O311">
        <v>2.7</v>
      </c>
    </row>
    <row r="312" spans="2:15" x14ac:dyDescent="0.35">
      <c r="B312" t="s">
        <v>1859</v>
      </c>
      <c r="C312">
        <v>312</v>
      </c>
      <c r="D312" t="s">
        <v>2173</v>
      </c>
      <c r="E312" t="s">
        <v>1861</v>
      </c>
      <c r="F312" s="533">
        <f>11+(23/60)</f>
        <v>11.383333333333333</v>
      </c>
      <c r="G312">
        <v>2.2999999999999998</v>
      </c>
      <c r="J312" t="s">
        <v>2996</v>
      </c>
      <c r="K312">
        <v>312</v>
      </c>
      <c r="L312" t="s">
        <v>2668</v>
      </c>
      <c r="M312" t="s">
        <v>2396</v>
      </c>
      <c r="N312" s="533">
        <f t="shared" si="31"/>
        <v>11.433333333333334</v>
      </c>
      <c r="O312">
        <v>2.7</v>
      </c>
    </row>
    <row r="313" spans="2:15" x14ac:dyDescent="0.35">
      <c r="B313" t="s">
        <v>1859</v>
      </c>
      <c r="C313" s="532">
        <v>313</v>
      </c>
      <c r="D313" t="s">
        <v>2174</v>
      </c>
      <c r="E313" t="s">
        <v>1863</v>
      </c>
      <c r="F313" s="533">
        <f>11+(24/60)</f>
        <v>11.4</v>
      </c>
      <c r="G313">
        <v>2.2999999999999998</v>
      </c>
      <c r="J313" t="s">
        <v>2996</v>
      </c>
      <c r="K313" s="532">
        <v>313</v>
      </c>
      <c r="L313" t="s">
        <v>2669</v>
      </c>
      <c r="M313" t="s">
        <v>2396</v>
      </c>
      <c r="N313" s="533">
        <f t="shared" si="31"/>
        <v>11.433333333333334</v>
      </c>
      <c r="O313">
        <v>2.7</v>
      </c>
    </row>
    <row r="314" spans="2:15" x14ac:dyDescent="0.35">
      <c r="B314" t="s">
        <v>1859</v>
      </c>
      <c r="C314">
        <v>314</v>
      </c>
      <c r="D314" t="s">
        <v>2175</v>
      </c>
      <c r="E314" t="s">
        <v>1863</v>
      </c>
      <c r="F314" s="533">
        <f>11+(24/60)</f>
        <v>11.4</v>
      </c>
      <c r="G314">
        <v>2.2999999999999998</v>
      </c>
      <c r="J314" t="s">
        <v>2996</v>
      </c>
      <c r="K314">
        <v>314</v>
      </c>
      <c r="L314" t="s">
        <v>2670</v>
      </c>
      <c r="M314" t="s">
        <v>2396</v>
      </c>
      <c r="N314" s="533">
        <f t="shared" si="31"/>
        <v>11.433333333333334</v>
      </c>
      <c r="O314">
        <v>2.7</v>
      </c>
    </row>
    <row r="315" spans="2:15" x14ac:dyDescent="0.35">
      <c r="B315" t="s">
        <v>1859</v>
      </c>
      <c r="C315">
        <v>315</v>
      </c>
      <c r="D315" t="s">
        <v>2176</v>
      </c>
      <c r="E315" t="s">
        <v>1863</v>
      </c>
      <c r="F315" s="533">
        <f>11+(24/60)</f>
        <v>11.4</v>
      </c>
      <c r="G315">
        <v>2.2999999999999998</v>
      </c>
      <c r="J315" t="s">
        <v>2996</v>
      </c>
      <c r="K315">
        <v>315</v>
      </c>
      <c r="L315" t="s">
        <v>2671</v>
      </c>
      <c r="M315" t="s">
        <v>2396</v>
      </c>
      <c r="N315" s="533">
        <f t="shared" si="31"/>
        <v>11.433333333333334</v>
      </c>
      <c r="O315">
        <v>2.7</v>
      </c>
    </row>
    <row r="316" spans="2:15" x14ac:dyDescent="0.35">
      <c r="B316" t="s">
        <v>1859</v>
      </c>
      <c r="C316" s="532">
        <v>316</v>
      </c>
      <c r="D316" t="s">
        <v>2177</v>
      </c>
      <c r="E316" t="s">
        <v>1863</v>
      </c>
      <c r="F316" s="533">
        <f>11+(24/60)</f>
        <v>11.4</v>
      </c>
      <c r="G316">
        <v>2.2999999999999998</v>
      </c>
      <c r="J316" t="s">
        <v>2996</v>
      </c>
      <c r="K316" s="532">
        <v>316</v>
      </c>
      <c r="L316" t="s">
        <v>2672</v>
      </c>
      <c r="M316" t="s">
        <v>2396</v>
      </c>
      <c r="N316" s="533">
        <f t="shared" si="31"/>
        <v>11.433333333333334</v>
      </c>
      <c r="O316">
        <v>2.7</v>
      </c>
    </row>
    <row r="317" spans="2:15" x14ac:dyDescent="0.35">
      <c r="B317" t="s">
        <v>1859</v>
      </c>
      <c r="C317">
        <v>317</v>
      </c>
      <c r="D317" t="s">
        <v>2178</v>
      </c>
      <c r="E317" t="s">
        <v>1870</v>
      </c>
      <c r="F317" s="533">
        <f>11+(25/60)</f>
        <v>11.416666666666666</v>
      </c>
      <c r="G317">
        <v>2.2999999999999998</v>
      </c>
      <c r="J317" t="s">
        <v>2996</v>
      </c>
      <c r="K317">
        <v>317</v>
      </c>
      <c r="L317" t="s">
        <v>2673</v>
      </c>
      <c r="M317" t="s">
        <v>2396</v>
      </c>
      <c r="N317" s="533">
        <f t="shared" si="31"/>
        <v>11.433333333333334</v>
      </c>
      <c r="O317">
        <v>2.7</v>
      </c>
    </row>
    <row r="318" spans="2:15" x14ac:dyDescent="0.35">
      <c r="B318" t="s">
        <v>1859</v>
      </c>
      <c r="C318">
        <v>318</v>
      </c>
      <c r="D318" t="s">
        <v>2179</v>
      </c>
      <c r="E318" t="s">
        <v>1861</v>
      </c>
      <c r="F318" s="533">
        <f>11+(23/60)</f>
        <v>11.383333333333333</v>
      </c>
      <c r="G318">
        <v>2.2999999999999998</v>
      </c>
      <c r="J318" t="s">
        <v>2996</v>
      </c>
      <c r="K318">
        <v>318</v>
      </c>
      <c r="L318" t="s">
        <v>2674</v>
      </c>
      <c r="M318" t="s">
        <v>2396</v>
      </c>
      <c r="N318" s="533">
        <f t="shared" si="31"/>
        <v>11.433333333333334</v>
      </c>
      <c r="O318">
        <v>2.7</v>
      </c>
    </row>
    <row r="319" spans="2:15" x14ac:dyDescent="0.35">
      <c r="B319" t="s">
        <v>1859</v>
      </c>
      <c r="C319" s="532">
        <v>319</v>
      </c>
      <c r="D319" t="s">
        <v>2180</v>
      </c>
      <c r="E319" t="s">
        <v>1863</v>
      </c>
      <c r="F319" s="533">
        <f>11+(24/60)</f>
        <v>11.4</v>
      </c>
      <c r="G319">
        <v>2.2999999999999998</v>
      </c>
      <c r="J319" t="s">
        <v>2996</v>
      </c>
      <c r="K319" s="532">
        <v>319</v>
      </c>
      <c r="L319" t="s">
        <v>2675</v>
      </c>
      <c r="M319" t="s">
        <v>2396</v>
      </c>
      <c r="N319" s="533">
        <f t="shared" si="31"/>
        <v>11.433333333333334</v>
      </c>
      <c r="O319">
        <v>2.7</v>
      </c>
    </row>
    <row r="320" spans="2:15" x14ac:dyDescent="0.35">
      <c r="B320" t="s">
        <v>1859</v>
      </c>
      <c r="C320">
        <v>320</v>
      </c>
      <c r="D320" t="s">
        <v>2181</v>
      </c>
      <c r="E320" t="s">
        <v>1863</v>
      </c>
      <c r="F320" s="533">
        <f>11+(24/60)</f>
        <v>11.4</v>
      </c>
      <c r="G320">
        <v>2.2999999999999998</v>
      </c>
      <c r="J320" t="s">
        <v>2996</v>
      </c>
      <c r="K320">
        <v>320</v>
      </c>
      <c r="L320" t="s">
        <v>2676</v>
      </c>
      <c r="M320" t="s">
        <v>2396</v>
      </c>
      <c r="N320" s="533">
        <f t="shared" si="31"/>
        <v>11.433333333333334</v>
      </c>
      <c r="O320">
        <v>2.7</v>
      </c>
    </row>
    <row r="321" spans="2:15" x14ac:dyDescent="0.35">
      <c r="B321" t="s">
        <v>1859</v>
      </c>
      <c r="C321">
        <v>321</v>
      </c>
      <c r="D321" t="s">
        <v>2182</v>
      </c>
      <c r="E321" t="s">
        <v>1861</v>
      </c>
      <c r="F321" s="533">
        <f>11+(23/60)</f>
        <v>11.383333333333333</v>
      </c>
      <c r="G321">
        <v>2.2999999999999998</v>
      </c>
      <c r="J321" t="s">
        <v>2996</v>
      </c>
      <c r="K321">
        <v>321</v>
      </c>
      <c r="L321" t="s">
        <v>2677</v>
      </c>
      <c r="M321" t="s">
        <v>2397</v>
      </c>
      <c r="N321" s="533">
        <f>11+(27/60)</f>
        <v>11.45</v>
      </c>
      <c r="O321">
        <v>2.7</v>
      </c>
    </row>
    <row r="322" spans="2:15" x14ac:dyDescent="0.35">
      <c r="B322" t="s">
        <v>1859</v>
      </c>
      <c r="C322" s="532">
        <v>322</v>
      </c>
      <c r="D322" t="s">
        <v>295</v>
      </c>
      <c r="E322" t="s">
        <v>1870</v>
      </c>
      <c r="F322" s="533">
        <f>11+(25/60)</f>
        <v>11.416666666666666</v>
      </c>
      <c r="G322">
        <v>2.2999999999999998</v>
      </c>
      <c r="J322" t="s">
        <v>2996</v>
      </c>
      <c r="K322" s="532">
        <v>322</v>
      </c>
      <c r="L322" t="s">
        <v>2678</v>
      </c>
      <c r="M322" t="s">
        <v>2397</v>
      </c>
      <c r="N322" s="533">
        <f>11+(27/60)</f>
        <v>11.45</v>
      </c>
      <c r="O322">
        <v>2.7</v>
      </c>
    </row>
    <row r="323" spans="2:15" x14ac:dyDescent="0.35">
      <c r="B323" t="s">
        <v>1859</v>
      </c>
      <c r="C323">
        <v>323</v>
      </c>
      <c r="D323" t="s">
        <v>2183</v>
      </c>
      <c r="E323" t="s">
        <v>1863</v>
      </c>
      <c r="F323" s="533">
        <f t="shared" ref="F323:F336" si="33">11+(24/60)</f>
        <v>11.4</v>
      </c>
      <c r="G323">
        <v>2.2999999999999998</v>
      </c>
      <c r="J323" t="s">
        <v>2996</v>
      </c>
      <c r="K323">
        <v>323</v>
      </c>
      <c r="L323" t="s">
        <v>2679</v>
      </c>
      <c r="M323" t="s">
        <v>2396</v>
      </c>
      <c r="N323" s="533">
        <f t="shared" ref="N323:N330" si="34">11+(26/60)</f>
        <v>11.433333333333334</v>
      </c>
      <c r="O323">
        <v>2.7</v>
      </c>
    </row>
    <row r="324" spans="2:15" x14ac:dyDescent="0.35">
      <c r="B324" t="s">
        <v>1859</v>
      </c>
      <c r="C324">
        <v>324</v>
      </c>
      <c r="D324" t="s">
        <v>2184</v>
      </c>
      <c r="E324" t="s">
        <v>1863</v>
      </c>
      <c r="F324" s="533">
        <f t="shared" si="33"/>
        <v>11.4</v>
      </c>
      <c r="G324">
        <v>2.2999999999999998</v>
      </c>
      <c r="J324" t="s">
        <v>2996</v>
      </c>
      <c r="K324">
        <v>324</v>
      </c>
      <c r="L324" t="s">
        <v>2680</v>
      </c>
      <c r="M324" t="s">
        <v>2396</v>
      </c>
      <c r="N324" s="533">
        <f t="shared" si="34"/>
        <v>11.433333333333334</v>
      </c>
      <c r="O324">
        <v>2.7</v>
      </c>
    </row>
    <row r="325" spans="2:15" x14ac:dyDescent="0.35">
      <c r="B325" t="s">
        <v>1859</v>
      </c>
      <c r="C325" s="532">
        <v>325</v>
      </c>
      <c r="D325" t="s">
        <v>2185</v>
      </c>
      <c r="E325" t="s">
        <v>1863</v>
      </c>
      <c r="F325" s="533">
        <f t="shared" si="33"/>
        <v>11.4</v>
      </c>
      <c r="G325">
        <v>2.2999999999999998</v>
      </c>
      <c r="J325" t="s">
        <v>2996</v>
      </c>
      <c r="K325" s="532">
        <v>325</v>
      </c>
      <c r="L325" t="s">
        <v>2681</v>
      </c>
      <c r="M325" t="s">
        <v>2396</v>
      </c>
      <c r="N325" s="533">
        <f t="shared" si="34"/>
        <v>11.433333333333334</v>
      </c>
      <c r="O325">
        <v>2.7</v>
      </c>
    </row>
    <row r="326" spans="2:15" x14ac:dyDescent="0.35">
      <c r="B326" t="s">
        <v>1859</v>
      </c>
      <c r="C326">
        <v>326</v>
      </c>
      <c r="D326" t="s">
        <v>2186</v>
      </c>
      <c r="E326" t="s">
        <v>1863</v>
      </c>
      <c r="F326" s="533">
        <f t="shared" si="33"/>
        <v>11.4</v>
      </c>
      <c r="G326">
        <v>2.2999999999999998</v>
      </c>
      <c r="J326" t="s">
        <v>2996</v>
      </c>
      <c r="K326">
        <v>326</v>
      </c>
      <c r="L326" t="s">
        <v>2682</v>
      </c>
      <c r="M326" t="s">
        <v>2396</v>
      </c>
      <c r="N326" s="533">
        <f t="shared" si="34"/>
        <v>11.433333333333334</v>
      </c>
      <c r="O326">
        <v>2.7</v>
      </c>
    </row>
    <row r="327" spans="2:15" x14ac:dyDescent="0.35">
      <c r="B327" t="s">
        <v>1859</v>
      </c>
      <c r="C327">
        <v>327</v>
      </c>
      <c r="D327" t="s">
        <v>782</v>
      </c>
      <c r="E327" t="s">
        <v>1863</v>
      </c>
      <c r="F327" s="533">
        <f t="shared" si="33"/>
        <v>11.4</v>
      </c>
      <c r="G327">
        <v>2.2999999999999998</v>
      </c>
      <c r="J327" t="s">
        <v>2996</v>
      </c>
      <c r="K327">
        <v>327</v>
      </c>
      <c r="L327" t="s">
        <v>2683</v>
      </c>
      <c r="M327" t="s">
        <v>2396</v>
      </c>
      <c r="N327" s="533">
        <f t="shared" si="34"/>
        <v>11.433333333333334</v>
      </c>
      <c r="O327">
        <v>2.7</v>
      </c>
    </row>
    <row r="328" spans="2:15" x14ac:dyDescent="0.35">
      <c r="B328" t="s">
        <v>1859</v>
      </c>
      <c r="C328" s="532">
        <v>328</v>
      </c>
      <c r="D328" t="s">
        <v>2187</v>
      </c>
      <c r="E328" t="s">
        <v>1863</v>
      </c>
      <c r="F328" s="533">
        <f t="shared" si="33"/>
        <v>11.4</v>
      </c>
      <c r="G328">
        <v>2.2999999999999998</v>
      </c>
      <c r="J328" t="s">
        <v>2996</v>
      </c>
      <c r="K328" s="532">
        <v>328</v>
      </c>
      <c r="L328" t="s">
        <v>2684</v>
      </c>
      <c r="M328" t="s">
        <v>2396</v>
      </c>
      <c r="N328" s="533">
        <f t="shared" si="34"/>
        <v>11.433333333333334</v>
      </c>
      <c r="O328">
        <v>2.7</v>
      </c>
    </row>
    <row r="329" spans="2:15" x14ac:dyDescent="0.35">
      <c r="B329" t="s">
        <v>1859</v>
      </c>
      <c r="C329">
        <v>329</v>
      </c>
      <c r="D329" t="s">
        <v>2188</v>
      </c>
      <c r="E329" t="s">
        <v>1863</v>
      </c>
      <c r="F329" s="533">
        <f t="shared" si="33"/>
        <v>11.4</v>
      </c>
      <c r="G329">
        <v>2.2999999999999998</v>
      </c>
      <c r="J329" t="s">
        <v>2996</v>
      </c>
      <c r="K329">
        <v>329</v>
      </c>
      <c r="L329" t="s">
        <v>2685</v>
      </c>
      <c r="M329" t="s">
        <v>2396</v>
      </c>
      <c r="N329" s="533">
        <f t="shared" si="34"/>
        <v>11.433333333333334</v>
      </c>
      <c r="O329">
        <v>2.7</v>
      </c>
    </row>
    <row r="330" spans="2:15" x14ac:dyDescent="0.35">
      <c r="B330" t="s">
        <v>1859</v>
      </c>
      <c r="C330">
        <v>330</v>
      </c>
      <c r="D330" t="s">
        <v>2189</v>
      </c>
      <c r="E330" t="s">
        <v>1863</v>
      </c>
      <c r="F330" s="533">
        <f t="shared" si="33"/>
        <v>11.4</v>
      </c>
      <c r="G330">
        <v>2.2999999999999998</v>
      </c>
      <c r="J330" t="s">
        <v>2996</v>
      </c>
      <c r="K330">
        <v>330</v>
      </c>
      <c r="L330" t="s">
        <v>2686</v>
      </c>
      <c r="M330" t="s">
        <v>2396</v>
      </c>
      <c r="N330" s="533">
        <f t="shared" si="34"/>
        <v>11.433333333333334</v>
      </c>
      <c r="O330">
        <v>2.7</v>
      </c>
    </row>
    <row r="331" spans="2:15" x14ac:dyDescent="0.35">
      <c r="B331" t="s">
        <v>1859</v>
      </c>
      <c r="C331" s="532">
        <v>331</v>
      </c>
      <c r="D331" t="s">
        <v>2190</v>
      </c>
      <c r="E331" t="s">
        <v>1863</v>
      </c>
      <c r="F331" s="533">
        <f t="shared" si="33"/>
        <v>11.4</v>
      </c>
      <c r="G331">
        <v>2.2999999999999998</v>
      </c>
      <c r="J331" t="s">
        <v>2996</v>
      </c>
      <c r="K331" s="532">
        <v>331</v>
      </c>
      <c r="L331" t="s">
        <v>2687</v>
      </c>
      <c r="M331" t="s">
        <v>2397</v>
      </c>
      <c r="N331" s="533">
        <f>11+(27/60)</f>
        <v>11.45</v>
      </c>
      <c r="O331">
        <v>2.7</v>
      </c>
    </row>
    <row r="332" spans="2:15" x14ac:dyDescent="0.35">
      <c r="B332" t="s">
        <v>1859</v>
      </c>
      <c r="C332">
        <v>332</v>
      </c>
      <c r="D332" t="s">
        <v>2191</v>
      </c>
      <c r="E332" t="s">
        <v>1863</v>
      </c>
      <c r="F332" s="533">
        <f t="shared" si="33"/>
        <v>11.4</v>
      </c>
      <c r="G332">
        <v>2.2999999999999998</v>
      </c>
      <c r="J332" t="s">
        <v>2996</v>
      </c>
      <c r="K332">
        <v>332</v>
      </c>
      <c r="L332" t="s">
        <v>2688</v>
      </c>
      <c r="M332" t="s">
        <v>2396</v>
      </c>
      <c r="N332" s="533">
        <f>11+(26/60)</f>
        <v>11.433333333333334</v>
      </c>
      <c r="O332">
        <v>2.7</v>
      </c>
    </row>
    <row r="333" spans="2:15" x14ac:dyDescent="0.35">
      <c r="B333" t="s">
        <v>1859</v>
      </c>
      <c r="C333">
        <v>333</v>
      </c>
      <c r="D333" t="s">
        <v>2192</v>
      </c>
      <c r="E333" t="s">
        <v>1863</v>
      </c>
      <c r="F333" s="533">
        <f t="shared" si="33"/>
        <v>11.4</v>
      </c>
      <c r="G333">
        <v>2.2999999999999998</v>
      </c>
      <c r="J333" t="s">
        <v>2996</v>
      </c>
      <c r="K333">
        <v>333</v>
      </c>
      <c r="L333" t="s">
        <v>2689</v>
      </c>
      <c r="M333" t="s">
        <v>2396</v>
      </c>
      <c r="N333" s="533">
        <f>11+(26/60)</f>
        <v>11.433333333333334</v>
      </c>
      <c r="O333">
        <v>2.7</v>
      </c>
    </row>
    <row r="334" spans="2:15" x14ac:dyDescent="0.35">
      <c r="B334" t="s">
        <v>1859</v>
      </c>
      <c r="C334" s="532">
        <v>334</v>
      </c>
      <c r="D334" t="s">
        <v>2193</v>
      </c>
      <c r="E334" t="s">
        <v>1863</v>
      </c>
      <c r="F334" s="533">
        <f t="shared" si="33"/>
        <v>11.4</v>
      </c>
      <c r="G334">
        <v>2.2999999999999998</v>
      </c>
      <c r="J334" t="s">
        <v>2996</v>
      </c>
      <c r="K334" s="532">
        <v>334</v>
      </c>
      <c r="L334" t="s">
        <v>2690</v>
      </c>
      <c r="M334" t="s">
        <v>2396</v>
      </c>
      <c r="N334" s="533">
        <f>11+(26/60)</f>
        <v>11.433333333333334</v>
      </c>
      <c r="O334">
        <v>2.7</v>
      </c>
    </row>
    <row r="335" spans="2:15" x14ac:dyDescent="0.35">
      <c r="B335" t="s">
        <v>1859</v>
      </c>
      <c r="C335">
        <v>335</v>
      </c>
      <c r="D335" t="s">
        <v>2194</v>
      </c>
      <c r="E335" t="s">
        <v>1863</v>
      </c>
      <c r="F335" s="533">
        <f t="shared" si="33"/>
        <v>11.4</v>
      </c>
      <c r="G335">
        <v>2.2999999999999998</v>
      </c>
      <c r="J335" t="s">
        <v>2996</v>
      </c>
      <c r="K335">
        <v>335</v>
      </c>
      <c r="L335" t="s">
        <v>2691</v>
      </c>
      <c r="M335" t="s">
        <v>2396</v>
      </c>
      <c r="N335" s="533">
        <f>11+(26/60)</f>
        <v>11.433333333333334</v>
      </c>
      <c r="O335">
        <v>2.7</v>
      </c>
    </row>
    <row r="336" spans="2:15" x14ac:dyDescent="0.35">
      <c r="B336" t="s">
        <v>1859</v>
      </c>
      <c r="C336">
        <v>336</v>
      </c>
      <c r="D336" t="s">
        <v>2195</v>
      </c>
      <c r="E336" t="s">
        <v>1863</v>
      </c>
      <c r="F336" s="533">
        <f t="shared" si="33"/>
        <v>11.4</v>
      </c>
      <c r="G336">
        <v>2.2999999999999998</v>
      </c>
      <c r="J336" t="s">
        <v>2996</v>
      </c>
      <c r="K336">
        <v>336</v>
      </c>
      <c r="L336" t="s">
        <v>2692</v>
      </c>
      <c r="M336" t="s">
        <v>2397</v>
      </c>
      <c r="N336" s="533">
        <f>11+(27/60)</f>
        <v>11.45</v>
      </c>
      <c r="O336">
        <v>2.7</v>
      </c>
    </row>
    <row r="337" spans="2:15" x14ac:dyDescent="0.35">
      <c r="B337" t="s">
        <v>1859</v>
      </c>
      <c r="C337" s="532">
        <v>337</v>
      </c>
      <c r="D337" t="s">
        <v>2196</v>
      </c>
      <c r="E337" t="s">
        <v>1861</v>
      </c>
      <c r="F337" s="533">
        <f>11+(23/60)</f>
        <v>11.383333333333333</v>
      </c>
      <c r="G337">
        <v>2.2999999999999998</v>
      </c>
      <c r="J337" t="s">
        <v>2996</v>
      </c>
      <c r="K337" s="532">
        <v>337</v>
      </c>
      <c r="L337" t="s">
        <v>2693</v>
      </c>
      <c r="M337" t="s">
        <v>2397</v>
      </c>
      <c r="N337" s="533">
        <f>11+(27/60)</f>
        <v>11.45</v>
      </c>
      <c r="O337">
        <v>2.7</v>
      </c>
    </row>
    <row r="338" spans="2:15" x14ac:dyDescent="0.35">
      <c r="B338" t="s">
        <v>1859</v>
      </c>
      <c r="C338">
        <v>338</v>
      </c>
      <c r="D338" t="s">
        <v>2197</v>
      </c>
      <c r="E338" t="s">
        <v>1863</v>
      </c>
      <c r="F338" s="533">
        <f t="shared" ref="F338:F343" si="35">11+(24/60)</f>
        <v>11.4</v>
      </c>
      <c r="G338">
        <v>2.2999999999999998</v>
      </c>
      <c r="J338" t="s">
        <v>2996</v>
      </c>
      <c r="K338">
        <v>338</v>
      </c>
      <c r="L338" t="s">
        <v>2694</v>
      </c>
      <c r="M338" t="s">
        <v>2397</v>
      </c>
      <c r="N338" s="533">
        <f>11+(27/60)</f>
        <v>11.45</v>
      </c>
      <c r="O338">
        <v>2.7</v>
      </c>
    </row>
    <row r="339" spans="2:15" x14ac:dyDescent="0.35">
      <c r="B339" t="s">
        <v>1859</v>
      </c>
      <c r="C339">
        <v>339</v>
      </c>
      <c r="D339" t="s">
        <v>2198</v>
      </c>
      <c r="E339" t="s">
        <v>1863</v>
      </c>
      <c r="F339" s="533">
        <f t="shared" si="35"/>
        <v>11.4</v>
      </c>
      <c r="G339">
        <v>2.2999999999999998</v>
      </c>
      <c r="J339" t="s">
        <v>2996</v>
      </c>
      <c r="K339">
        <v>339</v>
      </c>
      <c r="L339" t="s">
        <v>2695</v>
      </c>
      <c r="M339" t="s">
        <v>2396</v>
      </c>
      <c r="N339" s="533">
        <f>11+(26/60)</f>
        <v>11.433333333333334</v>
      </c>
      <c r="O339">
        <v>2.7</v>
      </c>
    </row>
    <row r="340" spans="2:15" x14ac:dyDescent="0.35">
      <c r="B340" t="s">
        <v>1859</v>
      </c>
      <c r="C340" s="532">
        <v>340</v>
      </c>
      <c r="D340" t="s">
        <v>2199</v>
      </c>
      <c r="E340" t="s">
        <v>1863</v>
      </c>
      <c r="F340" s="533">
        <f t="shared" si="35"/>
        <v>11.4</v>
      </c>
      <c r="G340">
        <v>2.2999999999999998</v>
      </c>
      <c r="J340" t="s">
        <v>2996</v>
      </c>
      <c r="K340" s="532">
        <v>340</v>
      </c>
      <c r="L340" t="s">
        <v>2696</v>
      </c>
      <c r="M340" t="s">
        <v>2397</v>
      </c>
      <c r="N340" s="533">
        <f>11+(27/60)</f>
        <v>11.45</v>
      </c>
      <c r="O340">
        <v>2.7</v>
      </c>
    </row>
    <row r="341" spans="2:15" x14ac:dyDescent="0.35">
      <c r="B341" t="s">
        <v>1859</v>
      </c>
      <c r="C341">
        <v>341</v>
      </c>
      <c r="D341" t="s">
        <v>2200</v>
      </c>
      <c r="E341" t="s">
        <v>1863</v>
      </c>
      <c r="F341" s="533">
        <f t="shared" si="35"/>
        <v>11.4</v>
      </c>
      <c r="G341">
        <v>2.2999999999999998</v>
      </c>
      <c r="J341" t="s">
        <v>2996</v>
      </c>
      <c r="K341">
        <v>341</v>
      </c>
      <c r="L341" t="s">
        <v>2697</v>
      </c>
      <c r="M341" t="s">
        <v>2396</v>
      </c>
      <c r="N341" s="533">
        <f>11+(26/60)</f>
        <v>11.433333333333334</v>
      </c>
      <c r="O341">
        <v>2.7</v>
      </c>
    </row>
    <row r="342" spans="2:15" x14ac:dyDescent="0.35">
      <c r="B342" t="s">
        <v>1859</v>
      </c>
      <c r="C342">
        <v>342</v>
      </c>
      <c r="D342" t="s">
        <v>2201</v>
      </c>
      <c r="E342" t="s">
        <v>1863</v>
      </c>
      <c r="F342" s="533">
        <f t="shared" si="35"/>
        <v>11.4</v>
      </c>
      <c r="G342">
        <v>2.2999999999999998</v>
      </c>
      <c r="J342" t="s">
        <v>2996</v>
      </c>
      <c r="K342">
        <v>342</v>
      </c>
      <c r="L342" t="s">
        <v>2698</v>
      </c>
      <c r="M342" t="s">
        <v>2396</v>
      </c>
      <c r="N342" s="533">
        <f>11+(26/60)</f>
        <v>11.433333333333334</v>
      </c>
      <c r="O342">
        <v>2.7</v>
      </c>
    </row>
    <row r="343" spans="2:15" x14ac:dyDescent="0.35">
      <c r="B343" t="s">
        <v>1859</v>
      </c>
      <c r="C343" s="532">
        <v>343</v>
      </c>
      <c r="D343" t="s">
        <v>2202</v>
      </c>
      <c r="E343" t="s">
        <v>1863</v>
      </c>
      <c r="F343" s="533">
        <f t="shared" si="35"/>
        <v>11.4</v>
      </c>
      <c r="G343">
        <v>2.2999999999999998</v>
      </c>
      <c r="J343" t="s">
        <v>2996</v>
      </c>
      <c r="K343" s="532">
        <v>343</v>
      </c>
      <c r="L343" t="s">
        <v>2699</v>
      </c>
      <c r="M343" t="s">
        <v>2396</v>
      </c>
      <c r="N343" s="533">
        <f>11+(26/60)</f>
        <v>11.433333333333334</v>
      </c>
      <c r="O343">
        <v>2.7</v>
      </c>
    </row>
    <row r="344" spans="2:15" x14ac:dyDescent="0.35">
      <c r="B344" t="s">
        <v>1859</v>
      </c>
      <c r="C344">
        <v>344</v>
      </c>
      <c r="D344" t="s">
        <v>2203</v>
      </c>
      <c r="E344" t="s">
        <v>1870</v>
      </c>
      <c r="F344" s="533">
        <f>11+(25/60)</f>
        <v>11.416666666666666</v>
      </c>
      <c r="G344">
        <v>2.2999999999999998</v>
      </c>
      <c r="J344" t="s">
        <v>2996</v>
      </c>
      <c r="K344">
        <v>344</v>
      </c>
      <c r="L344" t="s">
        <v>2700</v>
      </c>
      <c r="M344" t="s">
        <v>2396</v>
      </c>
      <c r="N344" s="533">
        <f>11+(26/60)</f>
        <v>11.433333333333334</v>
      </c>
      <c r="O344">
        <v>2.7</v>
      </c>
    </row>
    <row r="345" spans="2:15" x14ac:dyDescent="0.35">
      <c r="B345" t="s">
        <v>1859</v>
      </c>
      <c r="C345">
        <v>345</v>
      </c>
      <c r="D345" t="s">
        <v>2204</v>
      </c>
      <c r="E345" t="s">
        <v>1861</v>
      </c>
      <c r="F345" s="533">
        <f>11+(23/60)</f>
        <v>11.383333333333333</v>
      </c>
      <c r="G345">
        <v>2.2999999999999998</v>
      </c>
      <c r="J345" t="s">
        <v>2996</v>
      </c>
      <c r="K345">
        <v>345</v>
      </c>
      <c r="L345" t="s">
        <v>2701</v>
      </c>
      <c r="M345" t="s">
        <v>2397</v>
      </c>
      <c r="N345" s="533">
        <f>11+(27/60)</f>
        <v>11.45</v>
      </c>
      <c r="O345">
        <v>2.7</v>
      </c>
    </row>
    <row r="346" spans="2:15" x14ac:dyDescent="0.35">
      <c r="B346" t="s">
        <v>1859</v>
      </c>
      <c r="C346" s="532">
        <v>346</v>
      </c>
      <c r="D346" t="s">
        <v>2205</v>
      </c>
      <c r="E346" t="s">
        <v>1863</v>
      </c>
      <c r="F346" s="533">
        <f t="shared" ref="F346:F354" si="36">11+(24/60)</f>
        <v>11.4</v>
      </c>
      <c r="G346">
        <v>2.2999999999999998</v>
      </c>
      <c r="J346" t="s">
        <v>2996</v>
      </c>
      <c r="K346" s="532">
        <v>346</v>
      </c>
      <c r="L346" t="s">
        <v>2702</v>
      </c>
      <c r="M346" t="s">
        <v>2396</v>
      </c>
      <c r="N346" s="533">
        <f t="shared" ref="N346:N354" si="37">11+(26/60)</f>
        <v>11.433333333333334</v>
      </c>
      <c r="O346">
        <v>2.7</v>
      </c>
    </row>
    <row r="347" spans="2:15" x14ac:dyDescent="0.35">
      <c r="B347" t="s">
        <v>1859</v>
      </c>
      <c r="C347">
        <v>347</v>
      </c>
      <c r="D347" t="s">
        <v>2206</v>
      </c>
      <c r="E347" t="s">
        <v>1863</v>
      </c>
      <c r="F347" s="533">
        <f t="shared" si="36"/>
        <v>11.4</v>
      </c>
      <c r="G347">
        <v>2.2999999999999998</v>
      </c>
      <c r="J347" t="s">
        <v>2996</v>
      </c>
      <c r="K347">
        <v>347</v>
      </c>
      <c r="L347" t="s">
        <v>2703</v>
      </c>
      <c r="M347" t="s">
        <v>2396</v>
      </c>
      <c r="N347" s="533">
        <f t="shared" si="37"/>
        <v>11.433333333333334</v>
      </c>
      <c r="O347">
        <v>2.7</v>
      </c>
    </row>
    <row r="348" spans="2:15" x14ac:dyDescent="0.35">
      <c r="B348" t="s">
        <v>1859</v>
      </c>
      <c r="C348">
        <v>348</v>
      </c>
      <c r="D348" t="s">
        <v>2207</v>
      </c>
      <c r="E348" t="s">
        <v>1863</v>
      </c>
      <c r="F348" s="533">
        <f t="shared" si="36"/>
        <v>11.4</v>
      </c>
      <c r="G348">
        <v>2.2999999999999998</v>
      </c>
      <c r="J348" t="s">
        <v>2996</v>
      </c>
      <c r="K348">
        <v>348</v>
      </c>
      <c r="L348" t="s">
        <v>2704</v>
      </c>
      <c r="M348" t="s">
        <v>2396</v>
      </c>
      <c r="N348" s="533">
        <f t="shared" si="37"/>
        <v>11.433333333333334</v>
      </c>
      <c r="O348">
        <v>2.7</v>
      </c>
    </row>
    <row r="349" spans="2:15" x14ac:dyDescent="0.35">
      <c r="B349" t="s">
        <v>1859</v>
      </c>
      <c r="C349" s="532">
        <v>349</v>
      </c>
      <c r="D349" t="s">
        <v>2208</v>
      </c>
      <c r="E349" t="s">
        <v>1863</v>
      </c>
      <c r="F349" s="533">
        <f t="shared" si="36"/>
        <v>11.4</v>
      </c>
      <c r="G349">
        <v>2.2999999999999998</v>
      </c>
      <c r="J349" t="s">
        <v>2996</v>
      </c>
      <c r="K349" s="532">
        <v>349</v>
      </c>
      <c r="L349" t="s">
        <v>2705</v>
      </c>
      <c r="M349" t="s">
        <v>2396</v>
      </c>
      <c r="N349" s="533">
        <f t="shared" si="37"/>
        <v>11.433333333333334</v>
      </c>
      <c r="O349">
        <v>2.7</v>
      </c>
    </row>
    <row r="350" spans="2:15" x14ac:dyDescent="0.35">
      <c r="B350" t="s">
        <v>1859</v>
      </c>
      <c r="C350">
        <v>350</v>
      </c>
      <c r="D350" t="s">
        <v>2209</v>
      </c>
      <c r="E350" t="s">
        <v>1863</v>
      </c>
      <c r="F350" s="533">
        <f t="shared" si="36"/>
        <v>11.4</v>
      </c>
      <c r="G350">
        <v>2.2999999999999998</v>
      </c>
      <c r="J350" t="s">
        <v>2996</v>
      </c>
      <c r="K350">
        <v>350</v>
      </c>
      <c r="L350" t="s">
        <v>2706</v>
      </c>
      <c r="M350" t="s">
        <v>2396</v>
      </c>
      <c r="N350" s="533">
        <f t="shared" si="37"/>
        <v>11.433333333333334</v>
      </c>
      <c r="O350">
        <v>2.7</v>
      </c>
    </row>
    <row r="351" spans="2:15" x14ac:dyDescent="0.35">
      <c r="B351" t="s">
        <v>1859</v>
      </c>
      <c r="C351">
        <v>351</v>
      </c>
      <c r="D351" t="s">
        <v>2210</v>
      </c>
      <c r="E351" t="s">
        <v>1863</v>
      </c>
      <c r="F351" s="533">
        <f t="shared" si="36"/>
        <v>11.4</v>
      </c>
      <c r="G351">
        <v>2.2999999999999998</v>
      </c>
      <c r="J351" t="s">
        <v>2996</v>
      </c>
      <c r="K351">
        <v>351</v>
      </c>
      <c r="L351" t="s">
        <v>2707</v>
      </c>
      <c r="M351" t="s">
        <v>2396</v>
      </c>
      <c r="N351" s="533">
        <f t="shared" si="37"/>
        <v>11.433333333333334</v>
      </c>
      <c r="O351">
        <v>2.7</v>
      </c>
    </row>
    <row r="352" spans="2:15" x14ac:dyDescent="0.35">
      <c r="B352" t="s">
        <v>1859</v>
      </c>
      <c r="C352" s="532">
        <v>352</v>
      </c>
      <c r="D352" t="s">
        <v>2211</v>
      </c>
      <c r="E352" t="s">
        <v>1863</v>
      </c>
      <c r="F352" s="533">
        <f t="shared" si="36"/>
        <v>11.4</v>
      </c>
      <c r="G352">
        <v>2.2999999999999998</v>
      </c>
      <c r="J352" t="s">
        <v>2996</v>
      </c>
      <c r="K352" s="532">
        <v>352</v>
      </c>
      <c r="L352" t="s">
        <v>2708</v>
      </c>
      <c r="M352" t="s">
        <v>2396</v>
      </c>
      <c r="N352" s="533">
        <f t="shared" si="37"/>
        <v>11.433333333333334</v>
      </c>
      <c r="O352">
        <v>2.7</v>
      </c>
    </row>
    <row r="353" spans="2:15" x14ac:dyDescent="0.35">
      <c r="B353" t="s">
        <v>1859</v>
      </c>
      <c r="C353">
        <v>353</v>
      </c>
      <c r="D353" t="s">
        <v>2212</v>
      </c>
      <c r="E353" t="s">
        <v>1863</v>
      </c>
      <c r="F353" s="533">
        <f t="shared" si="36"/>
        <v>11.4</v>
      </c>
      <c r="G353">
        <v>2.2999999999999998</v>
      </c>
      <c r="J353" t="s">
        <v>2996</v>
      </c>
      <c r="K353">
        <v>353</v>
      </c>
      <c r="L353" t="s">
        <v>2709</v>
      </c>
      <c r="M353" t="s">
        <v>2396</v>
      </c>
      <c r="N353" s="533">
        <f t="shared" si="37"/>
        <v>11.433333333333334</v>
      </c>
      <c r="O353">
        <v>2.7</v>
      </c>
    </row>
    <row r="354" spans="2:15" x14ac:dyDescent="0.35">
      <c r="B354" t="s">
        <v>1859</v>
      </c>
      <c r="C354">
        <v>354</v>
      </c>
      <c r="D354" t="s">
        <v>2213</v>
      </c>
      <c r="E354" t="s">
        <v>1863</v>
      </c>
      <c r="F354" s="533">
        <f t="shared" si="36"/>
        <v>11.4</v>
      </c>
      <c r="G354">
        <v>2.2999999999999998</v>
      </c>
      <c r="J354" t="s">
        <v>2996</v>
      </c>
      <c r="K354">
        <v>354</v>
      </c>
      <c r="L354" t="s">
        <v>2710</v>
      </c>
      <c r="M354" t="s">
        <v>2396</v>
      </c>
      <c r="N354" s="533">
        <f t="shared" si="37"/>
        <v>11.433333333333334</v>
      </c>
      <c r="O354">
        <v>2.7</v>
      </c>
    </row>
    <row r="355" spans="2:15" x14ac:dyDescent="0.35">
      <c r="B355" t="s">
        <v>1859</v>
      </c>
      <c r="C355" s="532">
        <v>355</v>
      </c>
      <c r="D355" t="s">
        <v>2214</v>
      </c>
      <c r="E355" t="s">
        <v>1861</v>
      </c>
      <c r="F355" s="533">
        <f>11+(23/60)</f>
        <v>11.383333333333333</v>
      </c>
      <c r="G355">
        <v>2.2999999999999998</v>
      </c>
      <c r="J355" t="s">
        <v>2996</v>
      </c>
      <c r="K355" s="532">
        <v>355</v>
      </c>
      <c r="L355" t="s">
        <v>2711</v>
      </c>
      <c r="M355" t="s">
        <v>2397</v>
      </c>
      <c r="N355" s="533">
        <f>11+(27/60)</f>
        <v>11.45</v>
      </c>
      <c r="O355">
        <v>2.7</v>
      </c>
    </row>
    <row r="356" spans="2:15" x14ac:dyDescent="0.35">
      <c r="B356" t="s">
        <v>1859</v>
      </c>
      <c r="C356">
        <v>356</v>
      </c>
      <c r="D356" t="s">
        <v>2215</v>
      </c>
      <c r="E356" t="s">
        <v>1863</v>
      </c>
      <c r="F356" s="533">
        <f t="shared" ref="F356:F365" si="38">11+(24/60)</f>
        <v>11.4</v>
      </c>
      <c r="G356">
        <v>2.2999999999999998</v>
      </c>
      <c r="J356" t="s">
        <v>2996</v>
      </c>
      <c r="K356">
        <v>356</v>
      </c>
      <c r="L356" t="s">
        <v>2712</v>
      </c>
      <c r="M356" t="s">
        <v>2396</v>
      </c>
      <c r="N356" s="533">
        <f>11+(26/60)</f>
        <v>11.433333333333334</v>
      </c>
      <c r="O356">
        <v>2.7</v>
      </c>
    </row>
    <row r="357" spans="2:15" x14ac:dyDescent="0.35">
      <c r="B357" t="s">
        <v>1859</v>
      </c>
      <c r="C357">
        <v>357</v>
      </c>
      <c r="D357" t="s">
        <v>2216</v>
      </c>
      <c r="E357" t="s">
        <v>1863</v>
      </c>
      <c r="F357" s="533">
        <f t="shared" si="38"/>
        <v>11.4</v>
      </c>
      <c r="G357">
        <v>2.2999999999999998</v>
      </c>
      <c r="J357" t="s">
        <v>2996</v>
      </c>
      <c r="K357">
        <v>357</v>
      </c>
      <c r="L357" t="s">
        <v>2713</v>
      </c>
      <c r="M357" t="s">
        <v>2396</v>
      </c>
      <c r="N357" s="533">
        <f>11+(26/60)</f>
        <v>11.433333333333334</v>
      </c>
      <c r="O357">
        <v>2.7</v>
      </c>
    </row>
    <row r="358" spans="2:15" x14ac:dyDescent="0.35">
      <c r="B358" t="s">
        <v>1859</v>
      </c>
      <c r="C358" s="532">
        <v>358</v>
      </c>
      <c r="D358" t="s">
        <v>2217</v>
      </c>
      <c r="E358" t="s">
        <v>1863</v>
      </c>
      <c r="F358" s="533">
        <f t="shared" si="38"/>
        <v>11.4</v>
      </c>
      <c r="G358">
        <v>2.2999999999999998</v>
      </c>
      <c r="J358" t="s">
        <v>2996</v>
      </c>
      <c r="K358" s="532">
        <v>358</v>
      </c>
      <c r="L358" t="s">
        <v>2714</v>
      </c>
      <c r="M358" t="s">
        <v>2396</v>
      </c>
      <c r="N358" s="533">
        <f>11+(26/60)</f>
        <v>11.433333333333334</v>
      </c>
      <c r="O358">
        <v>2.7</v>
      </c>
    </row>
    <row r="359" spans="2:15" x14ac:dyDescent="0.35">
      <c r="B359" t="s">
        <v>1859</v>
      </c>
      <c r="C359">
        <v>359</v>
      </c>
      <c r="D359" t="s">
        <v>2218</v>
      </c>
      <c r="E359" t="s">
        <v>1863</v>
      </c>
      <c r="F359" s="533">
        <f t="shared" si="38"/>
        <v>11.4</v>
      </c>
      <c r="G359">
        <v>2.2999999999999998</v>
      </c>
      <c r="J359" t="s">
        <v>2996</v>
      </c>
      <c r="K359">
        <v>359</v>
      </c>
      <c r="L359" t="s">
        <v>2715</v>
      </c>
      <c r="M359" t="s">
        <v>2396</v>
      </c>
      <c r="N359" s="533">
        <f>11+(26/60)</f>
        <v>11.433333333333334</v>
      </c>
      <c r="O359">
        <v>2.7</v>
      </c>
    </row>
    <row r="360" spans="2:15" x14ac:dyDescent="0.35">
      <c r="B360" t="s">
        <v>1859</v>
      </c>
      <c r="C360">
        <v>360</v>
      </c>
      <c r="D360" t="s">
        <v>2219</v>
      </c>
      <c r="E360" t="s">
        <v>1863</v>
      </c>
      <c r="F360" s="533">
        <f t="shared" si="38"/>
        <v>11.4</v>
      </c>
      <c r="G360">
        <v>2.2999999999999998</v>
      </c>
      <c r="J360" t="s">
        <v>2996</v>
      </c>
      <c r="K360">
        <v>360</v>
      </c>
      <c r="L360" t="s">
        <v>2716</v>
      </c>
      <c r="M360" t="s">
        <v>2397</v>
      </c>
      <c r="N360" s="533">
        <f>11+(27/60)</f>
        <v>11.45</v>
      </c>
      <c r="O360">
        <v>2.7</v>
      </c>
    </row>
    <row r="361" spans="2:15" x14ac:dyDescent="0.35">
      <c r="B361" t="s">
        <v>1859</v>
      </c>
      <c r="C361" s="532">
        <v>361</v>
      </c>
      <c r="D361" t="s">
        <v>2220</v>
      </c>
      <c r="E361" t="s">
        <v>1863</v>
      </c>
      <c r="F361" s="533">
        <f t="shared" si="38"/>
        <v>11.4</v>
      </c>
      <c r="G361">
        <v>2.2999999999999998</v>
      </c>
      <c r="J361" t="s">
        <v>2996</v>
      </c>
      <c r="K361" s="532">
        <v>361</v>
      </c>
      <c r="L361" t="s">
        <v>2717</v>
      </c>
      <c r="M361" t="s">
        <v>2396</v>
      </c>
      <c r="N361" s="533">
        <f t="shared" ref="N361:N368" si="39">11+(26/60)</f>
        <v>11.433333333333334</v>
      </c>
      <c r="O361">
        <v>2.7</v>
      </c>
    </row>
    <row r="362" spans="2:15" x14ac:dyDescent="0.35">
      <c r="B362" t="s">
        <v>1859</v>
      </c>
      <c r="C362">
        <v>362</v>
      </c>
      <c r="D362" t="s">
        <v>2221</v>
      </c>
      <c r="E362" t="s">
        <v>1863</v>
      </c>
      <c r="F362" s="533">
        <f t="shared" si="38"/>
        <v>11.4</v>
      </c>
      <c r="G362">
        <v>2.2999999999999998</v>
      </c>
      <c r="J362" t="s">
        <v>2996</v>
      </c>
      <c r="K362">
        <v>362</v>
      </c>
      <c r="L362" t="s">
        <v>2718</v>
      </c>
      <c r="M362" t="s">
        <v>2396</v>
      </c>
      <c r="N362" s="533">
        <f t="shared" si="39"/>
        <v>11.433333333333334</v>
      </c>
      <c r="O362">
        <v>2.7</v>
      </c>
    </row>
    <row r="363" spans="2:15" x14ac:dyDescent="0.35">
      <c r="B363" t="s">
        <v>1859</v>
      </c>
      <c r="C363">
        <v>363</v>
      </c>
      <c r="D363" t="s">
        <v>2222</v>
      </c>
      <c r="E363" t="s">
        <v>1863</v>
      </c>
      <c r="F363" s="533">
        <f t="shared" si="38"/>
        <v>11.4</v>
      </c>
      <c r="G363">
        <v>2.2999999999999998</v>
      </c>
      <c r="J363" t="s">
        <v>2996</v>
      </c>
      <c r="K363">
        <v>363</v>
      </c>
      <c r="L363" t="s">
        <v>2719</v>
      </c>
      <c r="M363" t="s">
        <v>2396</v>
      </c>
      <c r="N363" s="533">
        <f t="shared" si="39"/>
        <v>11.433333333333334</v>
      </c>
      <c r="O363">
        <v>2.7</v>
      </c>
    </row>
    <row r="364" spans="2:15" x14ac:dyDescent="0.35">
      <c r="B364" t="s">
        <v>1859</v>
      </c>
      <c r="C364" s="532">
        <v>364</v>
      </c>
      <c r="D364" t="s">
        <v>2223</v>
      </c>
      <c r="E364" t="s">
        <v>1863</v>
      </c>
      <c r="F364" s="533">
        <f t="shared" si="38"/>
        <v>11.4</v>
      </c>
      <c r="G364">
        <v>2.2999999999999998</v>
      </c>
      <c r="J364" t="s">
        <v>2996</v>
      </c>
      <c r="K364" s="532">
        <v>364</v>
      </c>
      <c r="L364" t="s">
        <v>2720</v>
      </c>
      <c r="M364" t="s">
        <v>2396</v>
      </c>
      <c r="N364" s="533">
        <f t="shared" si="39"/>
        <v>11.433333333333334</v>
      </c>
      <c r="O364">
        <v>2.7</v>
      </c>
    </row>
    <row r="365" spans="2:15" x14ac:dyDescent="0.35">
      <c r="B365" t="s">
        <v>1859</v>
      </c>
      <c r="C365">
        <v>365</v>
      </c>
      <c r="D365" t="s">
        <v>2224</v>
      </c>
      <c r="E365" t="s">
        <v>1863</v>
      </c>
      <c r="F365" s="533">
        <f t="shared" si="38"/>
        <v>11.4</v>
      </c>
      <c r="G365">
        <v>2.2999999999999998</v>
      </c>
      <c r="J365" t="s">
        <v>2996</v>
      </c>
      <c r="K365">
        <v>365</v>
      </c>
      <c r="L365" t="s">
        <v>2721</v>
      </c>
      <c r="M365" t="s">
        <v>2396</v>
      </c>
      <c r="N365" s="533">
        <f t="shared" si="39"/>
        <v>11.433333333333334</v>
      </c>
      <c r="O365">
        <v>2.7</v>
      </c>
    </row>
    <row r="366" spans="2:15" x14ac:dyDescent="0.35">
      <c r="B366" t="s">
        <v>1859</v>
      </c>
      <c r="C366">
        <v>366</v>
      </c>
      <c r="D366" t="s">
        <v>2225</v>
      </c>
      <c r="E366" t="s">
        <v>1861</v>
      </c>
      <c r="F366" s="533">
        <f>11+(23/60)</f>
        <v>11.383333333333333</v>
      </c>
      <c r="G366">
        <v>2.2999999999999998</v>
      </c>
      <c r="J366" t="s">
        <v>2996</v>
      </c>
      <c r="K366">
        <v>366</v>
      </c>
      <c r="L366" t="s">
        <v>2722</v>
      </c>
      <c r="M366" t="s">
        <v>2396</v>
      </c>
      <c r="N366" s="533">
        <f t="shared" si="39"/>
        <v>11.433333333333334</v>
      </c>
      <c r="O366">
        <v>2.7</v>
      </c>
    </row>
    <row r="367" spans="2:15" x14ac:dyDescent="0.35">
      <c r="B367" t="s">
        <v>1859</v>
      </c>
      <c r="C367" s="532">
        <v>367</v>
      </c>
      <c r="D367" t="s">
        <v>2226</v>
      </c>
      <c r="E367" t="s">
        <v>1863</v>
      </c>
      <c r="F367" s="533">
        <f>11+(24/60)</f>
        <v>11.4</v>
      </c>
      <c r="G367">
        <v>2.2999999999999998</v>
      </c>
      <c r="J367" t="s">
        <v>2996</v>
      </c>
      <c r="K367" s="532">
        <v>367</v>
      </c>
      <c r="L367" t="s">
        <v>2723</v>
      </c>
      <c r="M367" t="s">
        <v>2396</v>
      </c>
      <c r="N367" s="533">
        <f t="shared" si="39"/>
        <v>11.433333333333334</v>
      </c>
      <c r="O367">
        <v>2.7</v>
      </c>
    </row>
    <row r="368" spans="2:15" x14ac:dyDescent="0.35">
      <c r="B368" t="s">
        <v>1859</v>
      </c>
      <c r="C368">
        <v>368</v>
      </c>
      <c r="D368" t="s">
        <v>2227</v>
      </c>
      <c r="E368" t="s">
        <v>1863</v>
      </c>
      <c r="F368" s="533">
        <f>11+(24/60)</f>
        <v>11.4</v>
      </c>
      <c r="G368">
        <v>2.2999999999999998</v>
      </c>
      <c r="J368" t="s">
        <v>2996</v>
      </c>
      <c r="K368">
        <v>368</v>
      </c>
      <c r="L368" t="s">
        <v>2724</v>
      </c>
      <c r="M368" t="s">
        <v>2396</v>
      </c>
      <c r="N368" s="533">
        <f t="shared" si="39"/>
        <v>11.433333333333334</v>
      </c>
      <c r="O368">
        <v>2.7</v>
      </c>
    </row>
    <row r="369" spans="2:15" x14ac:dyDescent="0.35">
      <c r="B369" t="s">
        <v>1859</v>
      </c>
      <c r="C369">
        <v>369</v>
      </c>
      <c r="D369" t="s">
        <v>2228</v>
      </c>
      <c r="E369" t="s">
        <v>1863</v>
      </c>
      <c r="F369" s="533">
        <f>11+(24/60)</f>
        <v>11.4</v>
      </c>
      <c r="G369">
        <v>2.2999999999999998</v>
      </c>
      <c r="J369" t="s">
        <v>2996</v>
      </c>
      <c r="K369">
        <v>369</v>
      </c>
      <c r="L369" t="s">
        <v>2725</v>
      </c>
      <c r="M369" t="s">
        <v>2397</v>
      </c>
      <c r="N369" s="533">
        <f>11+(27/60)</f>
        <v>11.45</v>
      </c>
      <c r="O369">
        <v>2.7</v>
      </c>
    </row>
    <row r="370" spans="2:15" x14ac:dyDescent="0.35">
      <c r="B370" t="s">
        <v>1859</v>
      </c>
      <c r="C370" s="532">
        <v>370</v>
      </c>
      <c r="D370" t="s">
        <v>2229</v>
      </c>
      <c r="E370" t="s">
        <v>1863</v>
      </c>
      <c r="F370" s="533">
        <f>11+(24/60)</f>
        <v>11.4</v>
      </c>
      <c r="G370">
        <v>2.2999999999999998</v>
      </c>
      <c r="J370" t="s">
        <v>2996</v>
      </c>
      <c r="K370" s="532">
        <v>370</v>
      </c>
      <c r="L370" t="s">
        <v>2726</v>
      </c>
      <c r="M370" t="s">
        <v>2396</v>
      </c>
      <c r="N370" s="533">
        <f>11+(26/60)</f>
        <v>11.433333333333334</v>
      </c>
      <c r="O370">
        <v>2.7</v>
      </c>
    </row>
    <row r="371" spans="2:15" x14ac:dyDescent="0.35">
      <c r="B371" t="s">
        <v>1859</v>
      </c>
      <c r="C371">
        <v>371</v>
      </c>
      <c r="D371" t="s">
        <v>2230</v>
      </c>
      <c r="E371" t="s">
        <v>1890</v>
      </c>
      <c r="F371" s="533">
        <f>11+(22/60)</f>
        <v>11.366666666666667</v>
      </c>
      <c r="G371">
        <v>2.2999999999999998</v>
      </c>
      <c r="J371" t="s">
        <v>2996</v>
      </c>
      <c r="K371">
        <v>371</v>
      </c>
      <c r="L371" t="s">
        <v>2727</v>
      </c>
      <c r="M371" t="s">
        <v>2396</v>
      </c>
      <c r="N371" s="533">
        <f>11+(26/60)</f>
        <v>11.433333333333334</v>
      </c>
      <c r="O371">
        <v>2.7</v>
      </c>
    </row>
    <row r="372" spans="2:15" x14ac:dyDescent="0.35">
      <c r="B372" t="s">
        <v>1859</v>
      </c>
      <c r="C372">
        <v>372</v>
      </c>
      <c r="D372" t="s">
        <v>2231</v>
      </c>
      <c r="E372" t="s">
        <v>1861</v>
      </c>
      <c r="F372" s="533">
        <f>11+(23/60)</f>
        <v>11.383333333333333</v>
      </c>
      <c r="G372">
        <v>2.2999999999999998</v>
      </c>
      <c r="J372" t="s">
        <v>2996</v>
      </c>
      <c r="K372">
        <v>372</v>
      </c>
      <c r="L372" t="s">
        <v>2728</v>
      </c>
      <c r="M372" t="s">
        <v>2396</v>
      </c>
      <c r="N372" s="533">
        <f>11+(26/60)</f>
        <v>11.433333333333334</v>
      </c>
      <c r="O372">
        <v>2.7</v>
      </c>
    </row>
    <row r="373" spans="2:15" x14ac:dyDescent="0.35">
      <c r="B373" t="s">
        <v>1859</v>
      </c>
      <c r="C373" s="532">
        <v>373</v>
      </c>
      <c r="D373" t="s">
        <v>2232</v>
      </c>
      <c r="E373" t="s">
        <v>1861</v>
      </c>
      <c r="F373" s="533">
        <f>11+(23/60)</f>
        <v>11.383333333333333</v>
      </c>
      <c r="G373">
        <v>2.2999999999999998</v>
      </c>
      <c r="J373" t="s">
        <v>2996</v>
      </c>
      <c r="K373" s="532">
        <v>373</v>
      </c>
      <c r="L373" t="s">
        <v>2729</v>
      </c>
      <c r="M373" t="s">
        <v>2397</v>
      </c>
      <c r="N373" s="533">
        <f>11+(27/60)</f>
        <v>11.45</v>
      </c>
      <c r="O373">
        <v>2.7</v>
      </c>
    </row>
    <row r="374" spans="2:15" x14ac:dyDescent="0.35">
      <c r="B374" t="s">
        <v>1859</v>
      </c>
      <c r="C374">
        <v>374</v>
      </c>
      <c r="D374" t="s">
        <v>2233</v>
      </c>
      <c r="E374" t="s">
        <v>1863</v>
      </c>
      <c r="F374" s="533">
        <f t="shared" ref="F374:F386" si="40">11+(24/60)</f>
        <v>11.4</v>
      </c>
      <c r="G374">
        <v>2.2999999999999998</v>
      </c>
      <c r="J374" t="s">
        <v>2996</v>
      </c>
      <c r="K374">
        <v>374</v>
      </c>
      <c r="L374" t="s">
        <v>2730</v>
      </c>
      <c r="M374" t="s">
        <v>2397</v>
      </c>
      <c r="N374" s="533">
        <f>11+(27/60)</f>
        <v>11.45</v>
      </c>
      <c r="O374">
        <v>2.7</v>
      </c>
    </row>
    <row r="375" spans="2:15" x14ac:dyDescent="0.35">
      <c r="B375" t="s">
        <v>1859</v>
      </c>
      <c r="C375">
        <v>375</v>
      </c>
      <c r="D375" t="s">
        <v>2234</v>
      </c>
      <c r="E375" t="s">
        <v>1863</v>
      </c>
      <c r="F375" s="533">
        <f t="shared" si="40"/>
        <v>11.4</v>
      </c>
      <c r="G375">
        <v>2.2999999999999998</v>
      </c>
      <c r="J375" t="s">
        <v>2996</v>
      </c>
      <c r="K375">
        <v>375</v>
      </c>
      <c r="L375" t="s">
        <v>2731</v>
      </c>
      <c r="M375" t="s">
        <v>2396</v>
      </c>
      <c r="N375" s="533">
        <f>11+(26/60)</f>
        <v>11.433333333333334</v>
      </c>
      <c r="O375">
        <v>2.7</v>
      </c>
    </row>
    <row r="376" spans="2:15" x14ac:dyDescent="0.35">
      <c r="B376" t="s">
        <v>1859</v>
      </c>
      <c r="C376" s="532">
        <v>376</v>
      </c>
      <c r="D376" t="s">
        <v>2235</v>
      </c>
      <c r="E376" t="s">
        <v>1863</v>
      </c>
      <c r="F376" s="533">
        <f t="shared" si="40"/>
        <v>11.4</v>
      </c>
      <c r="G376">
        <v>2.2999999999999998</v>
      </c>
      <c r="J376" t="s">
        <v>2996</v>
      </c>
      <c r="K376" s="532">
        <v>376</v>
      </c>
      <c r="L376" t="s">
        <v>2732</v>
      </c>
      <c r="M376" t="s">
        <v>2397</v>
      </c>
      <c r="N376" s="533">
        <f>11+(27/60)</f>
        <v>11.45</v>
      </c>
      <c r="O376">
        <v>2.7</v>
      </c>
    </row>
    <row r="377" spans="2:15" x14ac:dyDescent="0.35">
      <c r="B377" t="s">
        <v>1859</v>
      </c>
      <c r="C377">
        <v>377</v>
      </c>
      <c r="D377" t="s">
        <v>2236</v>
      </c>
      <c r="E377" t="s">
        <v>1863</v>
      </c>
      <c r="F377" s="533">
        <f t="shared" si="40"/>
        <v>11.4</v>
      </c>
      <c r="G377">
        <v>2.2999999999999998</v>
      </c>
      <c r="J377" t="s">
        <v>2996</v>
      </c>
      <c r="K377">
        <v>377</v>
      </c>
      <c r="L377" t="s">
        <v>2733</v>
      </c>
      <c r="M377" t="s">
        <v>2396</v>
      </c>
      <c r="N377" s="533">
        <f t="shared" ref="N377:N382" si="41">11+(26/60)</f>
        <v>11.433333333333334</v>
      </c>
      <c r="O377">
        <v>2.7</v>
      </c>
    </row>
    <row r="378" spans="2:15" x14ac:dyDescent="0.35">
      <c r="B378" t="s">
        <v>1859</v>
      </c>
      <c r="C378">
        <v>378</v>
      </c>
      <c r="D378" t="s">
        <v>2237</v>
      </c>
      <c r="E378" t="s">
        <v>1863</v>
      </c>
      <c r="F378" s="533">
        <f t="shared" si="40"/>
        <v>11.4</v>
      </c>
      <c r="G378">
        <v>2.2999999999999998</v>
      </c>
      <c r="J378" t="s">
        <v>2996</v>
      </c>
      <c r="K378">
        <v>378</v>
      </c>
      <c r="L378" t="s">
        <v>2734</v>
      </c>
      <c r="M378" t="s">
        <v>2396</v>
      </c>
      <c r="N378" s="533">
        <f t="shared" si="41"/>
        <v>11.433333333333334</v>
      </c>
      <c r="O378">
        <v>2.7</v>
      </c>
    </row>
    <row r="379" spans="2:15" x14ac:dyDescent="0.35">
      <c r="B379" t="s">
        <v>1859</v>
      </c>
      <c r="C379" s="532">
        <v>379</v>
      </c>
      <c r="D379" t="s">
        <v>2238</v>
      </c>
      <c r="E379" t="s">
        <v>1863</v>
      </c>
      <c r="F379" s="533">
        <f t="shared" si="40"/>
        <v>11.4</v>
      </c>
      <c r="G379">
        <v>2.2999999999999998</v>
      </c>
      <c r="J379" t="s">
        <v>2996</v>
      </c>
      <c r="K379" s="532">
        <v>379</v>
      </c>
      <c r="L379" t="s">
        <v>2735</v>
      </c>
      <c r="M379" t="s">
        <v>2396</v>
      </c>
      <c r="N379" s="533">
        <f t="shared" si="41"/>
        <v>11.433333333333334</v>
      </c>
      <c r="O379">
        <v>2.7</v>
      </c>
    </row>
    <row r="380" spans="2:15" x14ac:dyDescent="0.35">
      <c r="B380" t="s">
        <v>1859</v>
      </c>
      <c r="C380">
        <v>380</v>
      </c>
      <c r="D380" t="s">
        <v>2239</v>
      </c>
      <c r="E380" t="s">
        <v>1863</v>
      </c>
      <c r="F380" s="533">
        <f t="shared" si="40"/>
        <v>11.4</v>
      </c>
      <c r="G380">
        <v>2.2999999999999998</v>
      </c>
      <c r="J380" t="s">
        <v>2996</v>
      </c>
      <c r="K380">
        <v>380</v>
      </c>
      <c r="L380" t="s">
        <v>2736</v>
      </c>
      <c r="M380" t="s">
        <v>2396</v>
      </c>
      <c r="N380" s="533">
        <f t="shared" si="41"/>
        <v>11.433333333333334</v>
      </c>
      <c r="O380">
        <v>2.7</v>
      </c>
    </row>
    <row r="381" spans="2:15" x14ac:dyDescent="0.35">
      <c r="B381" t="s">
        <v>1859</v>
      </c>
      <c r="C381">
        <v>381</v>
      </c>
      <c r="D381" t="s">
        <v>2240</v>
      </c>
      <c r="E381" t="s">
        <v>1863</v>
      </c>
      <c r="F381" s="533">
        <f t="shared" si="40"/>
        <v>11.4</v>
      </c>
      <c r="G381">
        <v>2.2999999999999998</v>
      </c>
      <c r="J381" t="s">
        <v>2996</v>
      </c>
      <c r="K381">
        <v>381</v>
      </c>
      <c r="L381" t="s">
        <v>2737</v>
      </c>
      <c r="M381" t="s">
        <v>2396</v>
      </c>
      <c r="N381" s="533">
        <f t="shared" si="41"/>
        <v>11.433333333333334</v>
      </c>
      <c r="O381">
        <v>2.7</v>
      </c>
    </row>
    <row r="382" spans="2:15" x14ac:dyDescent="0.35">
      <c r="B382" t="s">
        <v>1859</v>
      </c>
      <c r="C382" s="532">
        <v>382</v>
      </c>
      <c r="D382" t="s">
        <v>2241</v>
      </c>
      <c r="E382" t="s">
        <v>1863</v>
      </c>
      <c r="F382" s="533">
        <f t="shared" si="40"/>
        <v>11.4</v>
      </c>
      <c r="G382">
        <v>2.2999999999999998</v>
      </c>
      <c r="J382" t="s">
        <v>2996</v>
      </c>
      <c r="K382" s="532">
        <v>382</v>
      </c>
      <c r="L382" t="s">
        <v>2738</v>
      </c>
      <c r="M382" t="s">
        <v>2396</v>
      </c>
      <c r="N382" s="533">
        <f t="shared" si="41"/>
        <v>11.433333333333334</v>
      </c>
      <c r="O382">
        <v>2.7</v>
      </c>
    </row>
    <row r="383" spans="2:15" x14ac:dyDescent="0.35">
      <c r="B383" t="s">
        <v>1859</v>
      </c>
      <c r="C383">
        <v>383</v>
      </c>
      <c r="D383" t="s">
        <v>2242</v>
      </c>
      <c r="E383" t="s">
        <v>1863</v>
      </c>
      <c r="F383" s="533">
        <f t="shared" si="40"/>
        <v>11.4</v>
      </c>
      <c r="G383">
        <v>2.2999999999999998</v>
      </c>
      <c r="J383" t="s">
        <v>2996</v>
      </c>
      <c r="K383">
        <v>383</v>
      </c>
      <c r="L383" t="s">
        <v>2739</v>
      </c>
      <c r="M383" t="s">
        <v>2397</v>
      </c>
      <c r="N383" s="533">
        <f>11+(27/60)</f>
        <v>11.45</v>
      </c>
      <c r="O383">
        <v>2.7</v>
      </c>
    </row>
    <row r="384" spans="2:15" x14ac:dyDescent="0.35">
      <c r="B384" t="s">
        <v>1859</v>
      </c>
      <c r="C384">
        <v>384</v>
      </c>
      <c r="D384" t="s">
        <v>2243</v>
      </c>
      <c r="E384" t="s">
        <v>1863</v>
      </c>
      <c r="F384" s="533">
        <f t="shared" si="40"/>
        <v>11.4</v>
      </c>
      <c r="G384">
        <v>2.2999999999999998</v>
      </c>
      <c r="J384" t="s">
        <v>2996</v>
      </c>
      <c r="K384">
        <v>384</v>
      </c>
      <c r="L384" t="s">
        <v>2740</v>
      </c>
      <c r="M384" t="s">
        <v>2396</v>
      </c>
      <c r="N384" s="533">
        <f>11+(26/60)</f>
        <v>11.433333333333334</v>
      </c>
      <c r="O384">
        <v>2.7</v>
      </c>
    </row>
    <row r="385" spans="2:15" x14ac:dyDescent="0.35">
      <c r="B385" t="s">
        <v>1859</v>
      </c>
      <c r="C385" s="532">
        <v>385</v>
      </c>
      <c r="D385" t="s">
        <v>2244</v>
      </c>
      <c r="E385" t="s">
        <v>1863</v>
      </c>
      <c r="F385" s="533">
        <f t="shared" si="40"/>
        <v>11.4</v>
      </c>
      <c r="G385">
        <v>2.2999999999999998</v>
      </c>
      <c r="J385" t="s">
        <v>2996</v>
      </c>
      <c r="K385" s="532">
        <v>385</v>
      </c>
      <c r="L385" t="s">
        <v>2741</v>
      </c>
      <c r="M385" t="s">
        <v>2396</v>
      </c>
      <c r="N385" s="533">
        <f>11+(26/60)</f>
        <v>11.433333333333334</v>
      </c>
      <c r="O385">
        <v>2.7</v>
      </c>
    </row>
    <row r="386" spans="2:15" x14ac:dyDescent="0.35">
      <c r="B386" t="s">
        <v>1859</v>
      </c>
      <c r="C386">
        <v>386</v>
      </c>
      <c r="D386" t="s">
        <v>2245</v>
      </c>
      <c r="E386" t="s">
        <v>1863</v>
      </c>
      <c r="F386" s="533">
        <f t="shared" si="40"/>
        <v>11.4</v>
      </c>
      <c r="G386">
        <v>2.2999999999999998</v>
      </c>
      <c r="J386" t="s">
        <v>2996</v>
      </c>
      <c r="K386">
        <v>386</v>
      </c>
      <c r="L386" t="s">
        <v>2742</v>
      </c>
      <c r="M386" t="s">
        <v>2397</v>
      </c>
      <c r="N386" s="533">
        <f>11+(27/60)</f>
        <v>11.45</v>
      </c>
      <c r="O386">
        <v>2.7</v>
      </c>
    </row>
    <row r="387" spans="2:15" x14ac:dyDescent="0.35">
      <c r="B387" t="s">
        <v>1859</v>
      </c>
      <c r="C387">
        <v>387</v>
      </c>
      <c r="D387" t="s">
        <v>2246</v>
      </c>
      <c r="E387" t="s">
        <v>1861</v>
      </c>
      <c r="F387" s="533">
        <f>11+(23/60)</f>
        <v>11.383333333333333</v>
      </c>
      <c r="G387">
        <v>2.2999999999999998</v>
      </c>
      <c r="J387" t="s">
        <v>2996</v>
      </c>
      <c r="K387">
        <v>387</v>
      </c>
      <c r="L387" t="s">
        <v>2743</v>
      </c>
      <c r="M387" t="s">
        <v>2397</v>
      </c>
      <c r="N387" s="533">
        <f>11+(27/60)</f>
        <v>11.45</v>
      </c>
      <c r="O387">
        <v>2.7</v>
      </c>
    </row>
    <row r="388" spans="2:15" x14ac:dyDescent="0.35">
      <c r="B388" t="s">
        <v>1859</v>
      </c>
      <c r="C388" s="532">
        <v>388</v>
      </c>
      <c r="D388" t="s">
        <v>2247</v>
      </c>
      <c r="E388" t="s">
        <v>1863</v>
      </c>
      <c r="F388" s="533">
        <f t="shared" ref="F388:F395" si="42">11+(24/60)</f>
        <v>11.4</v>
      </c>
      <c r="G388">
        <v>2.2999999999999998</v>
      </c>
      <c r="J388" t="s">
        <v>2996</v>
      </c>
      <c r="K388" s="532">
        <v>388</v>
      </c>
      <c r="L388" t="s">
        <v>2744</v>
      </c>
      <c r="M388" t="s">
        <v>2396</v>
      </c>
      <c r="N388" s="533">
        <f>11+(26/60)</f>
        <v>11.433333333333334</v>
      </c>
      <c r="O388">
        <v>2.7</v>
      </c>
    </row>
    <row r="389" spans="2:15" x14ac:dyDescent="0.35">
      <c r="B389" t="s">
        <v>1859</v>
      </c>
      <c r="C389">
        <v>389</v>
      </c>
      <c r="D389" t="s">
        <v>2248</v>
      </c>
      <c r="E389" t="s">
        <v>1863</v>
      </c>
      <c r="F389" s="533">
        <f t="shared" si="42"/>
        <v>11.4</v>
      </c>
      <c r="G389">
        <v>2.2999999999999998</v>
      </c>
      <c r="J389" t="s">
        <v>2996</v>
      </c>
      <c r="K389">
        <v>389</v>
      </c>
      <c r="L389" t="s">
        <v>2745</v>
      </c>
      <c r="M389" t="s">
        <v>2397</v>
      </c>
      <c r="N389" s="533">
        <f>11+(27/60)</f>
        <v>11.45</v>
      </c>
      <c r="O389">
        <v>2.7</v>
      </c>
    </row>
    <row r="390" spans="2:15" x14ac:dyDescent="0.35">
      <c r="B390" t="s">
        <v>1859</v>
      </c>
      <c r="C390">
        <v>390</v>
      </c>
      <c r="D390" t="s">
        <v>2249</v>
      </c>
      <c r="E390" t="s">
        <v>1863</v>
      </c>
      <c r="F390" s="533">
        <f t="shared" si="42"/>
        <v>11.4</v>
      </c>
      <c r="G390">
        <v>2.2999999999999998</v>
      </c>
      <c r="J390" t="s">
        <v>2996</v>
      </c>
      <c r="K390">
        <v>390</v>
      </c>
      <c r="L390" t="s">
        <v>2746</v>
      </c>
      <c r="M390" t="s">
        <v>2397</v>
      </c>
      <c r="N390" s="533">
        <f>11+(27/60)</f>
        <v>11.45</v>
      </c>
      <c r="O390">
        <v>2.7</v>
      </c>
    </row>
    <row r="391" spans="2:15" x14ac:dyDescent="0.35">
      <c r="B391" t="s">
        <v>1859</v>
      </c>
      <c r="C391" s="532">
        <v>391</v>
      </c>
      <c r="D391" t="s">
        <v>2250</v>
      </c>
      <c r="E391" t="s">
        <v>1863</v>
      </c>
      <c r="F391" s="533">
        <f t="shared" si="42"/>
        <v>11.4</v>
      </c>
      <c r="G391">
        <v>2.2999999999999998</v>
      </c>
      <c r="J391" t="s">
        <v>2996</v>
      </c>
      <c r="K391" s="532">
        <v>391</v>
      </c>
      <c r="L391" t="s">
        <v>2747</v>
      </c>
      <c r="M391" t="s">
        <v>2396</v>
      </c>
      <c r="N391" s="533">
        <f>11+(26/60)</f>
        <v>11.433333333333334</v>
      </c>
      <c r="O391">
        <v>2.7</v>
      </c>
    </row>
    <row r="392" spans="2:15" x14ac:dyDescent="0.35">
      <c r="B392" t="s">
        <v>1859</v>
      </c>
      <c r="C392">
        <v>392</v>
      </c>
      <c r="D392" t="s">
        <v>2251</v>
      </c>
      <c r="E392" t="s">
        <v>1863</v>
      </c>
      <c r="F392" s="533">
        <f t="shared" si="42"/>
        <v>11.4</v>
      </c>
      <c r="G392">
        <v>2.2999999999999998</v>
      </c>
      <c r="J392" t="s">
        <v>2996</v>
      </c>
      <c r="K392">
        <v>392</v>
      </c>
      <c r="L392" t="s">
        <v>2748</v>
      </c>
      <c r="M392" t="s">
        <v>2396</v>
      </c>
      <c r="N392" s="533">
        <f>11+(26/60)</f>
        <v>11.433333333333334</v>
      </c>
      <c r="O392">
        <v>2.7</v>
      </c>
    </row>
    <row r="393" spans="2:15" x14ac:dyDescent="0.35">
      <c r="B393" t="s">
        <v>1859</v>
      </c>
      <c r="C393">
        <v>393</v>
      </c>
      <c r="D393" t="s">
        <v>2252</v>
      </c>
      <c r="E393" t="s">
        <v>1863</v>
      </c>
      <c r="F393" s="533">
        <f t="shared" si="42"/>
        <v>11.4</v>
      </c>
      <c r="G393">
        <v>2.2999999999999998</v>
      </c>
      <c r="J393" t="s">
        <v>2996</v>
      </c>
      <c r="K393">
        <v>393</v>
      </c>
      <c r="L393" t="s">
        <v>2749</v>
      </c>
      <c r="M393" t="s">
        <v>2396</v>
      </c>
      <c r="N393" s="533">
        <f>11+(26/60)</f>
        <v>11.433333333333334</v>
      </c>
      <c r="O393">
        <v>2.7</v>
      </c>
    </row>
    <row r="394" spans="2:15" x14ac:dyDescent="0.35">
      <c r="B394" t="s">
        <v>1859</v>
      </c>
      <c r="C394" s="532">
        <v>394</v>
      </c>
      <c r="D394" t="s">
        <v>2253</v>
      </c>
      <c r="E394" t="s">
        <v>1863</v>
      </c>
      <c r="F394" s="533">
        <f t="shared" si="42"/>
        <v>11.4</v>
      </c>
      <c r="G394">
        <v>2.2999999999999998</v>
      </c>
      <c r="J394" t="s">
        <v>2996</v>
      </c>
      <c r="K394" s="532">
        <v>394</v>
      </c>
      <c r="L394" t="s">
        <v>2750</v>
      </c>
      <c r="M394" t="s">
        <v>2396</v>
      </c>
      <c r="N394" s="533">
        <f>11+(26/60)</f>
        <v>11.433333333333334</v>
      </c>
      <c r="O394">
        <v>2.7</v>
      </c>
    </row>
    <row r="395" spans="2:15" x14ac:dyDescent="0.35">
      <c r="B395" t="s">
        <v>1859</v>
      </c>
      <c r="C395">
        <v>395</v>
      </c>
      <c r="D395" t="s">
        <v>2254</v>
      </c>
      <c r="E395" t="s">
        <v>1863</v>
      </c>
      <c r="F395" s="533">
        <f t="shared" si="42"/>
        <v>11.4</v>
      </c>
      <c r="G395">
        <v>2.2999999999999998</v>
      </c>
      <c r="J395" t="s">
        <v>2996</v>
      </c>
      <c r="K395">
        <v>395</v>
      </c>
      <c r="L395" t="s">
        <v>2751</v>
      </c>
      <c r="M395" t="s">
        <v>2396</v>
      </c>
      <c r="N395" s="533">
        <f>11+(26/60)</f>
        <v>11.433333333333334</v>
      </c>
      <c r="O395">
        <v>2.7</v>
      </c>
    </row>
    <row r="396" spans="2:15" x14ac:dyDescent="0.35">
      <c r="B396" t="s">
        <v>1859</v>
      </c>
      <c r="C396">
        <v>396</v>
      </c>
      <c r="D396" t="s">
        <v>2255</v>
      </c>
      <c r="E396" t="s">
        <v>1861</v>
      </c>
      <c r="F396" s="533">
        <f>11+(23/60)</f>
        <v>11.383333333333333</v>
      </c>
      <c r="G396">
        <v>2.2999999999999998</v>
      </c>
      <c r="J396" t="s">
        <v>2996</v>
      </c>
      <c r="K396">
        <v>396</v>
      </c>
      <c r="L396" t="s">
        <v>2752</v>
      </c>
      <c r="M396" t="s">
        <v>2397</v>
      </c>
      <c r="N396" s="533">
        <f>11+(27/60)</f>
        <v>11.45</v>
      </c>
      <c r="O396">
        <v>2.7</v>
      </c>
    </row>
    <row r="397" spans="2:15" x14ac:dyDescent="0.35">
      <c r="B397" t="s">
        <v>1859</v>
      </c>
      <c r="C397" s="532">
        <v>397</v>
      </c>
      <c r="D397" t="s">
        <v>2256</v>
      </c>
      <c r="E397" t="s">
        <v>1863</v>
      </c>
      <c r="F397" s="533">
        <f>11+(24/60)</f>
        <v>11.4</v>
      </c>
      <c r="G397">
        <v>2.2999999999999998</v>
      </c>
      <c r="J397" t="s">
        <v>2996</v>
      </c>
      <c r="K397" s="532">
        <v>397</v>
      </c>
      <c r="L397" t="s">
        <v>2753</v>
      </c>
      <c r="M397" t="s">
        <v>2396</v>
      </c>
      <c r="N397" s="533">
        <f>11+(26/60)</f>
        <v>11.433333333333334</v>
      </c>
      <c r="O397">
        <v>2.7</v>
      </c>
    </row>
    <row r="398" spans="2:15" x14ac:dyDescent="0.35">
      <c r="B398" t="s">
        <v>1859</v>
      </c>
      <c r="C398">
        <v>398</v>
      </c>
      <c r="D398" t="s">
        <v>2257</v>
      </c>
      <c r="E398" t="s">
        <v>1863</v>
      </c>
      <c r="F398" s="533">
        <f>11+(24/60)</f>
        <v>11.4</v>
      </c>
      <c r="G398">
        <v>2.2999999999999998</v>
      </c>
      <c r="J398" t="s">
        <v>2996</v>
      </c>
      <c r="K398">
        <v>398</v>
      </c>
      <c r="L398" t="s">
        <v>2754</v>
      </c>
      <c r="M398" t="s">
        <v>2397</v>
      </c>
      <c r="N398" s="533">
        <f>11+(27/60)</f>
        <v>11.45</v>
      </c>
      <c r="O398">
        <v>2.7</v>
      </c>
    </row>
    <row r="399" spans="2:15" x14ac:dyDescent="0.35">
      <c r="B399" t="s">
        <v>1859</v>
      </c>
      <c r="C399">
        <v>399</v>
      </c>
      <c r="D399" t="s">
        <v>2258</v>
      </c>
      <c r="E399" t="s">
        <v>1863</v>
      </c>
      <c r="F399" s="533">
        <f>11+(24/60)</f>
        <v>11.4</v>
      </c>
      <c r="G399">
        <v>2.2999999999999998</v>
      </c>
      <c r="J399" t="s">
        <v>2996</v>
      </c>
      <c r="K399">
        <v>399</v>
      </c>
      <c r="L399" t="s">
        <v>2755</v>
      </c>
      <c r="M399" t="s">
        <v>2396</v>
      </c>
      <c r="N399" s="533">
        <f>11+(26/60)</f>
        <v>11.433333333333334</v>
      </c>
      <c r="O399">
        <v>2.7</v>
      </c>
    </row>
    <row r="400" spans="2:15" x14ac:dyDescent="0.35">
      <c r="B400" t="s">
        <v>1859</v>
      </c>
      <c r="C400" s="532">
        <v>400</v>
      </c>
      <c r="D400" t="s">
        <v>2259</v>
      </c>
      <c r="E400" t="s">
        <v>1863</v>
      </c>
      <c r="F400" s="533">
        <f>11+(24/60)</f>
        <v>11.4</v>
      </c>
      <c r="G400">
        <v>2.2999999999999998</v>
      </c>
      <c r="J400" t="s">
        <v>2996</v>
      </c>
      <c r="K400" s="532">
        <v>400</v>
      </c>
      <c r="L400" t="s">
        <v>2756</v>
      </c>
      <c r="M400" t="s">
        <v>2397</v>
      </c>
      <c r="N400" s="533">
        <f>11+(27/60)</f>
        <v>11.45</v>
      </c>
      <c r="O400">
        <v>2.7</v>
      </c>
    </row>
    <row r="401" spans="2:15" x14ac:dyDescent="0.35">
      <c r="B401" t="s">
        <v>1859</v>
      </c>
      <c r="C401">
        <v>401</v>
      </c>
      <c r="D401" t="s">
        <v>2260</v>
      </c>
      <c r="E401" t="s">
        <v>1861</v>
      </c>
      <c r="F401" s="533">
        <f>11+(23/60)</f>
        <v>11.383333333333333</v>
      </c>
      <c r="G401">
        <v>2.2999999999999998</v>
      </c>
      <c r="J401" t="s">
        <v>2996</v>
      </c>
      <c r="K401">
        <v>401</v>
      </c>
      <c r="L401" t="s">
        <v>494</v>
      </c>
      <c r="M401" t="s">
        <v>2396</v>
      </c>
      <c r="N401" s="533">
        <f t="shared" ref="N401:N406" si="43">11+(26/60)</f>
        <v>11.433333333333334</v>
      </c>
      <c r="O401">
        <v>2.7</v>
      </c>
    </row>
    <row r="402" spans="2:15" x14ac:dyDescent="0.35">
      <c r="B402" t="s">
        <v>1859</v>
      </c>
      <c r="C402">
        <v>402</v>
      </c>
      <c r="D402" t="s">
        <v>2261</v>
      </c>
      <c r="E402" t="s">
        <v>1863</v>
      </c>
      <c r="F402" s="533">
        <f t="shared" ref="F402:F413" si="44">11+(24/60)</f>
        <v>11.4</v>
      </c>
      <c r="G402">
        <v>2.2999999999999998</v>
      </c>
      <c r="J402" t="s">
        <v>2996</v>
      </c>
      <c r="K402">
        <v>402</v>
      </c>
      <c r="L402" t="s">
        <v>2757</v>
      </c>
      <c r="M402" t="s">
        <v>2396</v>
      </c>
      <c r="N402" s="533">
        <f t="shared" si="43"/>
        <v>11.433333333333334</v>
      </c>
      <c r="O402">
        <v>2.7</v>
      </c>
    </row>
    <row r="403" spans="2:15" x14ac:dyDescent="0.35">
      <c r="B403" t="s">
        <v>1859</v>
      </c>
      <c r="C403" s="532">
        <v>403</v>
      </c>
      <c r="D403" t="s">
        <v>2262</v>
      </c>
      <c r="E403" t="s">
        <v>1863</v>
      </c>
      <c r="F403" s="533">
        <f t="shared" si="44"/>
        <v>11.4</v>
      </c>
      <c r="G403">
        <v>2.2999999999999998</v>
      </c>
      <c r="J403" t="s">
        <v>2996</v>
      </c>
      <c r="K403" s="532">
        <v>403</v>
      </c>
      <c r="L403" t="s">
        <v>2758</v>
      </c>
      <c r="M403" t="s">
        <v>2396</v>
      </c>
      <c r="N403" s="533">
        <f t="shared" si="43"/>
        <v>11.433333333333334</v>
      </c>
      <c r="O403">
        <v>2.7</v>
      </c>
    </row>
    <row r="404" spans="2:15" x14ac:dyDescent="0.35">
      <c r="B404" t="s">
        <v>1859</v>
      </c>
      <c r="C404">
        <v>404</v>
      </c>
      <c r="D404" t="s">
        <v>2263</v>
      </c>
      <c r="E404" t="s">
        <v>1863</v>
      </c>
      <c r="F404" s="533">
        <f t="shared" si="44"/>
        <v>11.4</v>
      </c>
      <c r="G404">
        <v>2.2999999999999998</v>
      </c>
      <c r="J404" t="s">
        <v>2996</v>
      </c>
      <c r="K404">
        <v>404</v>
      </c>
      <c r="L404" t="s">
        <v>2759</v>
      </c>
      <c r="M404" t="s">
        <v>2396</v>
      </c>
      <c r="N404" s="533">
        <f t="shared" si="43"/>
        <v>11.433333333333334</v>
      </c>
      <c r="O404">
        <v>2.7</v>
      </c>
    </row>
    <row r="405" spans="2:15" x14ac:dyDescent="0.35">
      <c r="B405" t="s">
        <v>1859</v>
      </c>
      <c r="C405">
        <v>405</v>
      </c>
      <c r="D405" t="s">
        <v>2264</v>
      </c>
      <c r="E405" t="s">
        <v>1863</v>
      </c>
      <c r="F405" s="533">
        <f t="shared" si="44"/>
        <v>11.4</v>
      </c>
      <c r="G405">
        <v>2.2999999999999998</v>
      </c>
      <c r="J405" t="s">
        <v>2996</v>
      </c>
      <c r="K405">
        <v>405</v>
      </c>
      <c r="L405" t="s">
        <v>2760</v>
      </c>
      <c r="M405" t="s">
        <v>2396</v>
      </c>
      <c r="N405" s="533">
        <f t="shared" si="43"/>
        <v>11.433333333333334</v>
      </c>
      <c r="O405">
        <v>2.7</v>
      </c>
    </row>
    <row r="406" spans="2:15" x14ac:dyDescent="0.35">
      <c r="B406" t="s">
        <v>1859</v>
      </c>
      <c r="C406" s="532">
        <v>406</v>
      </c>
      <c r="D406" t="s">
        <v>2265</v>
      </c>
      <c r="E406" t="s">
        <v>1863</v>
      </c>
      <c r="F406" s="533">
        <f t="shared" si="44"/>
        <v>11.4</v>
      </c>
      <c r="G406">
        <v>2.2999999999999998</v>
      </c>
      <c r="J406" t="s">
        <v>2996</v>
      </c>
      <c r="K406" s="532">
        <v>406</v>
      </c>
      <c r="L406" t="s">
        <v>2761</v>
      </c>
      <c r="M406" t="s">
        <v>2396</v>
      </c>
      <c r="N406" s="533">
        <f t="shared" si="43"/>
        <v>11.433333333333334</v>
      </c>
      <c r="O406">
        <v>2.7</v>
      </c>
    </row>
    <row r="407" spans="2:15" x14ac:dyDescent="0.35">
      <c r="B407" t="s">
        <v>1859</v>
      </c>
      <c r="C407">
        <v>407</v>
      </c>
      <c r="D407" t="s">
        <v>2266</v>
      </c>
      <c r="E407" t="s">
        <v>1863</v>
      </c>
      <c r="F407" s="533">
        <f t="shared" si="44"/>
        <v>11.4</v>
      </c>
      <c r="G407">
        <v>2.2999999999999998</v>
      </c>
      <c r="J407" t="s">
        <v>2996</v>
      </c>
      <c r="K407">
        <v>407</v>
      </c>
      <c r="L407" t="s">
        <v>2762</v>
      </c>
      <c r="M407" t="s">
        <v>2397</v>
      </c>
      <c r="N407" s="533">
        <f>11+(27/60)</f>
        <v>11.45</v>
      </c>
      <c r="O407">
        <v>2.7</v>
      </c>
    </row>
    <row r="408" spans="2:15" x14ac:dyDescent="0.35">
      <c r="B408" t="s">
        <v>1859</v>
      </c>
      <c r="C408">
        <v>408</v>
      </c>
      <c r="D408" t="s">
        <v>2267</v>
      </c>
      <c r="E408" t="s">
        <v>1863</v>
      </c>
      <c r="F408" s="533">
        <f t="shared" si="44"/>
        <v>11.4</v>
      </c>
      <c r="G408">
        <v>2.2999999999999998</v>
      </c>
      <c r="J408" t="s">
        <v>2996</v>
      </c>
      <c r="K408">
        <v>408</v>
      </c>
      <c r="L408" t="s">
        <v>2763</v>
      </c>
      <c r="M408" t="s">
        <v>2396</v>
      </c>
      <c r="N408" s="533">
        <f>11+(26/60)</f>
        <v>11.433333333333334</v>
      </c>
      <c r="O408">
        <v>2.7</v>
      </c>
    </row>
    <row r="409" spans="2:15" x14ac:dyDescent="0.35">
      <c r="B409" t="s">
        <v>1859</v>
      </c>
      <c r="C409" s="532">
        <v>409</v>
      </c>
      <c r="D409" t="s">
        <v>2268</v>
      </c>
      <c r="E409" t="s">
        <v>1863</v>
      </c>
      <c r="F409" s="533">
        <f t="shared" si="44"/>
        <v>11.4</v>
      </c>
      <c r="G409">
        <v>2.2999999999999998</v>
      </c>
      <c r="J409" t="s">
        <v>2996</v>
      </c>
      <c r="K409" s="532">
        <v>409</v>
      </c>
      <c r="L409" t="s">
        <v>2764</v>
      </c>
      <c r="M409" t="s">
        <v>2396</v>
      </c>
      <c r="N409" s="533">
        <f>11+(26/60)</f>
        <v>11.433333333333334</v>
      </c>
      <c r="O409">
        <v>2.7</v>
      </c>
    </row>
    <row r="410" spans="2:15" x14ac:dyDescent="0.35">
      <c r="B410" t="s">
        <v>1859</v>
      </c>
      <c r="C410">
        <v>410</v>
      </c>
      <c r="D410" t="s">
        <v>2269</v>
      </c>
      <c r="E410" t="s">
        <v>1863</v>
      </c>
      <c r="F410" s="533">
        <f t="shared" si="44"/>
        <v>11.4</v>
      </c>
      <c r="G410">
        <v>2.2999999999999998</v>
      </c>
      <c r="J410" t="s">
        <v>2996</v>
      </c>
      <c r="K410">
        <v>410</v>
      </c>
      <c r="L410" t="s">
        <v>2765</v>
      </c>
      <c r="M410" t="s">
        <v>1870</v>
      </c>
      <c r="N410" s="533">
        <f>11+(25/60)</f>
        <v>11.416666666666666</v>
      </c>
      <c r="O410">
        <v>2.7</v>
      </c>
    </row>
    <row r="411" spans="2:15" x14ac:dyDescent="0.35">
      <c r="B411" t="s">
        <v>1859</v>
      </c>
      <c r="C411">
        <v>411</v>
      </c>
      <c r="D411" t="s">
        <v>2270</v>
      </c>
      <c r="E411" t="s">
        <v>1863</v>
      </c>
      <c r="F411" s="533">
        <f t="shared" si="44"/>
        <v>11.4</v>
      </c>
      <c r="G411">
        <v>2.2999999999999998</v>
      </c>
      <c r="J411" t="s">
        <v>2996</v>
      </c>
      <c r="K411">
        <v>411</v>
      </c>
      <c r="L411" t="s">
        <v>2766</v>
      </c>
      <c r="M411" t="s">
        <v>2397</v>
      </c>
      <c r="N411" s="533">
        <f>11+(27/60)</f>
        <v>11.45</v>
      </c>
      <c r="O411">
        <v>2.7</v>
      </c>
    </row>
    <row r="412" spans="2:15" x14ac:dyDescent="0.35">
      <c r="B412" t="s">
        <v>1859</v>
      </c>
      <c r="C412" s="532">
        <v>412</v>
      </c>
      <c r="D412" t="s">
        <v>2271</v>
      </c>
      <c r="E412" t="s">
        <v>1863</v>
      </c>
      <c r="F412" s="533">
        <f t="shared" si="44"/>
        <v>11.4</v>
      </c>
      <c r="G412">
        <v>2.2999999999999998</v>
      </c>
      <c r="J412" t="s">
        <v>2996</v>
      </c>
      <c r="K412" s="532">
        <v>412</v>
      </c>
      <c r="L412" t="s">
        <v>2767</v>
      </c>
      <c r="M412" t="s">
        <v>2397</v>
      </c>
      <c r="N412" s="533">
        <f>11+(27/60)</f>
        <v>11.45</v>
      </c>
      <c r="O412">
        <v>2.7</v>
      </c>
    </row>
    <row r="413" spans="2:15" x14ac:dyDescent="0.35">
      <c r="B413" t="s">
        <v>1859</v>
      </c>
      <c r="C413">
        <v>413</v>
      </c>
      <c r="D413" t="s">
        <v>2272</v>
      </c>
      <c r="E413" t="s">
        <v>1863</v>
      </c>
      <c r="F413" s="533">
        <f t="shared" si="44"/>
        <v>11.4</v>
      </c>
      <c r="G413">
        <v>2.2999999999999998</v>
      </c>
      <c r="J413" t="s">
        <v>2996</v>
      </c>
      <c r="K413">
        <v>413</v>
      </c>
      <c r="L413" t="s">
        <v>2768</v>
      </c>
      <c r="M413" t="s">
        <v>2396</v>
      </c>
      <c r="N413" s="533">
        <f>11+(26/60)</f>
        <v>11.433333333333334</v>
      </c>
      <c r="O413">
        <v>2.7</v>
      </c>
    </row>
    <row r="414" spans="2:15" x14ac:dyDescent="0.35">
      <c r="B414" t="s">
        <v>1859</v>
      </c>
      <c r="C414">
        <v>414</v>
      </c>
      <c r="D414" t="s">
        <v>2273</v>
      </c>
      <c r="E414" t="s">
        <v>1861</v>
      </c>
      <c r="F414" s="533">
        <f>11+(23/60)</f>
        <v>11.383333333333333</v>
      </c>
      <c r="G414">
        <v>2.2999999999999998</v>
      </c>
      <c r="J414" t="s">
        <v>2996</v>
      </c>
      <c r="K414">
        <v>414</v>
      </c>
      <c r="L414" t="s">
        <v>2769</v>
      </c>
      <c r="M414" t="s">
        <v>2396</v>
      </c>
      <c r="N414" s="533">
        <f>11+(26/60)</f>
        <v>11.433333333333334</v>
      </c>
      <c r="O414">
        <v>2.7</v>
      </c>
    </row>
    <row r="415" spans="2:15" x14ac:dyDescent="0.35">
      <c r="B415" t="s">
        <v>1859</v>
      </c>
      <c r="C415" s="532">
        <v>415</v>
      </c>
      <c r="D415" t="s">
        <v>2274</v>
      </c>
      <c r="E415" t="s">
        <v>1863</v>
      </c>
      <c r="F415" s="533">
        <f t="shared" ref="F415:F427" si="45">11+(24/60)</f>
        <v>11.4</v>
      </c>
      <c r="G415">
        <v>2.2999999999999998</v>
      </c>
      <c r="J415" t="s">
        <v>2996</v>
      </c>
      <c r="K415" s="532">
        <v>415</v>
      </c>
      <c r="L415" t="s">
        <v>2770</v>
      </c>
      <c r="M415" t="s">
        <v>2396</v>
      </c>
      <c r="N415" s="533">
        <f>11+(26/60)</f>
        <v>11.433333333333334</v>
      </c>
      <c r="O415">
        <v>2.7</v>
      </c>
    </row>
    <row r="416" spans="2:15" x14ac:dyDescent="0.35">
      <c r="B416" t="s">
        <v>1859</v>
      </c>
      <c r="C416">
        <v>416</v>
      </c>
      <c r="D416" t="s">
        <v>2275</v>
      </c>
      <c r="E416" t="s">
        <v>1863</v>
      </c>
      <c r="F416" s="533">
        <f t="shared" si="45"/>
        <v>11.4</v>
      </c>
      <c r="G416">
        <v>2.2999999999999998</v>
      </c>
      <c r="J416" t="s">
        <v>2996</v>
      </c>
      <c r="K416">
        <v>416</v>
      </c>
      <c r="L416" t="s">
        <v>2771</v>
      </c>
      <c r="M416" t="s">
        <v>2397</v>
      </c>
      <c r="N416" s="533">
        <f>11+(27/60)</f>
        <v>11.45</v>
      </c>
      <c r="O416">
        <v>2.7</v>
      </c>
    </row>
    <row r="417" spans="2:15" x14ac:dyDescent="0.35">
      <c r="B417" t="s">
        <v>1859</v>
      </c>
      <c r="C417">
        <v>417</v>
      </c>
      <c r="D417" t="s">
        <v>2276</v>
      </c>
      <c r="E417" t="s">
        <v>1863</v>
      </c>
      <c r="F417" s="533">
        <f t="shared" si="45"/>
        <v>11.4</v>
      </c>
      <c r="G417">
        <v>2.2999999999999998</v>
      </c>
      <c r="J417" t="s">
        <v>2996</v>
      </c>
      <c r="K417">
        <v>417</v>
      </c>
      <c r="L417" t="s">
        <v>2772</v>
      </c>
      <c r="M417" t="s">
        <v>2396</v>
      </c>
      <c r="N417" s="533">
        <f>11+(26/60)</f>
        <v>11.433333333333334</v>
      </c>
      <c r="O417">
        <v>2.7</v>
      </c>
    </row>
    <row r="418" spans="2:15" x14ac:dyDescent="0.35">
      <c r="B418" t="s">
        <v>1859</v>
      </c>
      <c r="C418" s="532">
        <v>418</v>
      </c>
      <c r="D418" t="s">
        <v>2277</v>
      </c>
      <c r="E418" t="s">
        <v>1863</v>
      </c>
      <c r="F418" s="533">
        <f t="shared" si="45"/>
        <v>11.4</v>
      </c>
      <c r="G418">
        <v>2.2999999999999998</v>
      </c>
      <c r="J418" t="s">
        <v>2996</v>
      </c>
      <c r="K418" s="532">
        <v>418</v>
      </c>
      <c r="L418" t="s">
        <v>2773</v>
      </c>
      <c r="M418" t="s">
        <v>2396</v>
      </c>
      <c r="N418" s="533">
        <f>11+(26/60)</f>
        <v>11.433333333333334</v>
      </c>
      <c r="O418">
        <v>2.7</v>
      </c>
    </row>
    <row r="419" spans="2:15" x14ac:dyDescent="0.35">
      <c r="B419" t="s">
        <v>1859</v>
      </c>
      <c r="C419">
        <v>419</v>
      </c>
      <c r="D419" t="s">
        <v>2278</v>
      </c>
      <c r="E419" t="s">
        <v>1863</v>
      </c>
      <c r="F419" s="533">
        <f t="shared" si="45"/>
        <v>11.4</v>
      </c>
      <c r="G419">
        <v>2.2999999999999998</v>
      </c>
      <c r="J419" t="s">
        <v>2996</v>
      </c>
      <c r="K419">
        <v>419</v>
      </c>
      <c r="L419" t="s">
        <v>2774</v>
      </c>
      <c r="M419" t="s">
        <v>2397</v>
      </c>
      <c r="N419" s="533">
        <f>11+(27/60)</f>
        <v>11.45</v>
      </c>
      <c r="O419">
        <v>2.7</v>
      </c>
    </row>
    <row r="420" spans="2:15" x14ac:dyDescent="0.35">
      <c r="B420" t="s">
        <v>1859</v>
      </c>
      <c r="C420">
        <v>420</v>
      </c>
      <c r="D420" t="s">
        <v>2279</v>
      </c>
      <c r="E420" t="s">
        <v>1863</v>
      </c>
      <c r="F420" s="533">
        <f t="shared" si="45"/>
        <v>11.4</v>
      </c>
      <c r="G420">
        <v>2.2999999999999998</v>
      </c>
      <c r="J420" t="s">
        <v>2996</v>
      </c>
      <c r="K420">
        <v>420</v>
      </c>
      <c r="L420" t="s">
        <v>2775</v>
      </c>
      <c r="M420" t="s">
        <v>2397</v>
      </c>
      <c r="N420" s="533">
        <f>11+(27/60)</f>
        <v>11.45</v>
      </c>
      <c r="O420">
        <v>2.7</v>
      </c>
    </row>
    <row r="421" spans="2:15" x14ac:dyDescent="0.35">
      <c r="B421" t="s">
        <v>1859</v>
      </c>
      <c r="C421" s="532">
        <v>421</v>
      </c>
      <c r="D421" t="s">
        <v>2280</v>
      </c>
      <c r="E421" t="s">
        <v>1863</v>
      </c>
      <c r="F421" s="533">
        <f t="shared" si="45"/>
        <v>11.4</v>
      </c>
      <c r="G421">
        <v>2.2999999999999998</v>
      </c>
      <c r="J421" t="s">
        <v>2996</v>
      </c>
      <c r="K421" s="532">
        <v>421</v>
      </c>
      <c r="L421" t="s">
        <v>2776</v>
      </c>
      <c r="M421" t="s">
        <v>2396</v>
      </c>
      <c r="N421" s="533">
        <f>11+(26/60)</f>
        <v>11.433333333333334</v>
      </c>
      <c r="O421">
        <v>2.7</v>
      </c>
    </row>
    <row r="422" spans="2:15" x14ac:dyDescent="0.35">
      <c r="B422" t="s">
        <v>1859</v>
      </c>
      <c r="C422">
        <v>422</v>
      </c>
      <c r="D422" t="s">
        <v>426</v>
      </c>
      <c r="E422" t="s">
        <v>1863</v>
      </c>
      <c r="F422" s="533">
        <f t="shared" si="45"/>
        <v>11.4</v>
      </c>
      <c r="G422">
        <v>2.2999999999999998</v>
      </c>
      <c r="J422" t="s">
        <v>2996</v>
      </c>
      <c r="K422">
        <v>422</v>
      </c>
      <c r="L422" t="s">
        <v>2777</v>
      </c>
      <c r="M422" t="s">
        <v>2396</v>
      </c>
      <c r="N422" s="533">
        <f>11+(26/60)</f>
        <v>11.433333333333334</v>
      </c>
      <c r="O422">
        <v>2.7</v>
      </c>
    </row>
    <row r="423" spans="2:15" x14ac:dyDescent="0.35">
      <c r="B423" t="s">
        <v>1859</v>
      </c>
      <c r="C423">
        <v>423</v>
      </c>
      <c r="D423" t="s">
        <v>2281</v>
      </c>
      <c r="E423" t="s">
        <v>1863</v>
      </c>
      <c r="F423" s="533">
        <f t="shared" si="45"/>
        <v>11.4</v>
      </c>
      <c r="G423">
        <v>2.2999999999999998</v>
      </c>
      <c r="J423" t="s">
        <v>2996</v>
      </c>
      <c r="K423">
        <v>423</v>
      </c>
      <c r="L423" t="s">
        <v>2778</v>
      </c>
      <c r="M423" t="s">
        <v>2396</v>
      </c>
      <c r="N423" s="533">
        <f>11+(26/60)</f>
        <v>11.433333333333334</v>
      </c>
      <c r="O423">
        <v>2.7</v>
      </c>
    </row>
    <row r="424" spans="2:15" x14ac:dyDescent="0.35">
      <c r="B424" t="s">
        <v>1859</v>
      </c>
      <c r="C424" s="532">
        <v>424</v>
      </c>
      <c r="D424" t="s">
        <v>2282</v>
      </c>
      <c r="E424" t="s">
        <v>1863</v>
      </c>
      <c r="F424" s="533">
        <f t="shared" si="45"/>
        <v>11.4</v>
      </c>
      <c r="G424">
        <v>2.2999999999999998</v>
      </c>
      <c r="J424" t="s">
        <v>2996</v>
      </c>
      <c r="K424" s="532">
        <v>424</v>
      </c>
      <c r="L424" t="s">
        <v>2779</v>
      </c>
      <c r="M424" t="s">
        <v>2396</v>
      </c>
      <c r="N424" s="533">
        <f>11+(26/60)</f>
        <v>11.433333333333334</v>
      </c>
      <c r="O424">
        <v>2.7</v>
      </c>
    </row>
    <row r="425" spans="2:15" x14ac:dyDescent="0.35">
      <c r="B425" t="s">
        <v>1859</v>
      </c>
      <c r="C425">
        <v>425</v>
      </c>
      <c r="D425" t="s">
        <v>2283</v>
      </c>
      <c r="E425" t="s">
        <v>1863</v>
      </c>
      <c r="F425" s="533">
        <f t="shared" si="45"/>
        <v>11.4</v>
      </c>
      <c r="G425">
        <v>2.2999999999999998</v>
      </c>
      <c r="J425" t="s">
        <v>2996</v>
      </c>
      <c r="K425">
        <v>425</v>
      </c>
      <c r="L425" t="s">
        <v>2780</v>
      </c>
      <c r="M425" t="s">
        <v>2397</v>
      </c>
      <c r="N425" s="533">
        <f>11+(27/60)</f>
        <v>11.45</v>
      </c>
      <c r="O425">
        <v>2.7</v>
      </c>
    </row>
    <row r="426" spans="2:15" x14ac:dyDescent="0.35">
      <c r="B426" t="s">
        <v>1859</v>
      </c>
      <c r="C426">
        <v>426</v>
      </c>
      <c r="D426" t="s">
        <v>2284</v>
      </c>
      <c r="E426" t="s">
        <v>1863</v>
      </c>
      <c r="F426" s="533">
        <f t="shared" si="45"/>
        <v>11.4</v>
      </c>
      <c r="G426">
        <v>2.2999999999999998</v>
      </c>
      <c r="J426" t="s">
        <v>2996</v>
      </c>
      <c r="K426">
        <v>426</v>
      </c>
      <c r="L426" t="s">
        <v>2781</v>
      </c>
      <c r="M426" t="s">
        <v>2396</v>
      </c>
      <c r="N426" s="533">
        <f t="shared" ref="N426:N448" si="46">11+(26/60)</f>
        <v>11.433333333333334</v>
      </c>
      <c r="O426">
        <v>2.7</v>
      </c>
    </row>
    <row r="427" spans="2:15" x14ac:dyDescent="0.35">
      <c r="B427" t="s">
        <v>1859</v>
      </c>
      <c r="C427" s="532">
        <v>427</v>
      </c>
      <c r="D427" t="s">
        <v>2285</v>
      </c>
      <c r="E427" t="s">
        <v>1863</v>
      </c>
      <c r="F427" s="533">
        <f t="shared" si="45"/>
        <v>11.4</v>
      </c>
      <c r="G427">
        <v>2.2999999999999998</v>
      </c>
      <c r="J427" t="s">
        <v>2996</v>
      </c>
      <c r="K427" s="532">
        <v>427</v>
      </c>
      <c r="L427" t="s">
        <v>2782</v>
      </c>
      <c r="M427" t="s">
        <v>2396</v>
      </c>
      <c r="N427" s="533">
        <f t="shared" si="46"/>
        <v>11.433333333333334</v>
      </c>
      <c r="O427">
        <v>2.7</v>
      </c>
    </row>
    <row r="428" spans="2:15" x14ac:dyDescent="0.35">
      <c r="B428" t="s">
        <v>1859</v>
      </c>
      <c r="C428">
        <v>428</v>
      </c>
      <c r="D428" t="s">
        <v>2286</v>
      </c>
      <c r="E428" t="s">
        <v>1861</v>
      </c>
      <c r="F428" s="533">
        <f>11+(23/60)</f>
        <v>11.383333333333333</v>
      </c>
      <c r="G428">
        <v>2.2999999999999998</v>
      </c>
      <c r="J428" t="s">
        <v>2996</v>
      </c>
      <c r="K428">
        <v>428</v>
      </c>
      <c r="L428" t="s">
        <v>2783</v>
      </c>
      <c r="M428" t="s">
        <v>2396</v>
      </c>
      <c r="N428" s="533">
        <f t="shared" si="46"/>
        <v>11.433333333333334</v>
      </c>
      <c r="O428">
        <v>2.7</v>
      </c>
    </row>
    <row r="429" spans="2:15" x14ac:dyDescent="0.35">
      <c r="B429" t="s">
        <v>1859</v>
      </c>
      <c r="C429">
        <v>429</v>
      </c>
      <c r="D429" t="s">
        <v>2287</v>
      </c>
      <c r="E429" t="s">
        <v>1863</v>
      </c>
      <c r="F429" s="533">
        <f>11+(24/60)</f>
        <v>11.4</v>
      </c>
      <c r="G429">
        <v>2.2999999999999998</v>
      </c>
      <c r="J429" t="s">
        <v>2996</v>
      </c>
      <c r="K429">
        <v>429</v>
      </c>
      <c r="L429" t="s">
        <v>2784</v>
      </c>
      <c r="M429" t="s">
        <v>2396</v>
      </c>
      <c r="N429" s="533">
        <f t="shared" si="46"/>
        <v>11.433333333333334</v>
      </c>
      <c r="O429">
        <v>2.7</v>
      </c>
    </row>
    <row r="430" spans="2:15" x14ac:dyDescent="0.35">
      <c r="B430" t="s">
        <v>1859</v>
      </c>
      <c r="C430" s="532">
        <v>430</v>
      </c>
      <c r="D430" t="s">
        <v>2288</v>
      </c>
      <c r="E430" t="s">
        <v>1863</v>
      </c>
      <c r="F430" s="533">
        <f>11+(24/60)</f>
        <v>11.4</v>
      </c>
      <c r="G430">
        <v>2.2999999999999998</v>
      </c>
      <c r="J430" t="s">
        <v>2996</v>
      </c>
      <c r="K430" s="532">
        <v>430</v>
      </c>
      <c r="L430" t="s">
        <v>2785</v>
      </c>
      <c r="M430" t="s">
        <v>2396</v>
      </c>
      <c r="N430" s="533">
        <f t="shared" si="46"/>
        <v>11.433333333333334</v>
      </c>
      <c r="O430">
        <v>2.7</v>
      </c>
    </row>
    <row r="431" spans="2:15" x14ac:dyDescent="0.35">
      <c r="B431" t="s">
        <v>1859</v>
      </c>
      <c r="C431">
        <v>431</v>
      </c>
      <c r="D431" t="s">
        <v>2289</v>
      </c>
      <c r="E431" t="s">
        <v>1863</v>
      </c>
      <c r="F431" s="533">
        <f>11+(24/60)</f>
        <v>11.4</v>
      </c>
      <c r="G431">
        <v>2.2999999999999998</v>
      </c>
      <c r="J431" t="s">
        <v>2996</v>
      </c>
      <c r="K431">
        <v>431</v>
      </c>
      <c r="L431" t="s">
        <v>2786</v>
      </c>
      <c r="M431" t="s">
        <v>2396</v>
      </c>
      <c r="N431" s="533">
        <f t="shared" si="46"/>
        <v>11.433333333333334</v>
      </c>
      <c r="O431">
        <v>2.7</v>
      </c>
    </row>
    <row r="432" spans="2:15" x14ac:dyDescent="0.35">
      <c r="B432" t="s">
        <v>1859</v>
      </c>
      <c r="C432">
        <v>432</v>
      </c>
      <c r="D432" t="s">
        <v>2290</v>
      </c>
      <c r="E432" t="s">
        <v>1861</v>
      </c>
      <c r="F432" s="533">
        <f>11+(23/60)</f>
        <v>11.383333333333333</v>
      </c>
      <c r="G432">
        <v>2.2999999999999998</v>
      </c>
      <c r="J432" t="s">
        <v>2996</v>
      </c>
      <c r="K432">
        <v>432</v>
      </c>
      <c r="L432" t="s">
        <v>2787</v>
      </c>
      <c r="M432" t="s">
        <v>2396</v>
      </c>
      <c r="N432" s="533">
        <f t="shared" si="46"/>
        <v>11.433333333333334</v>
      </c>
      <c r="O432">
        <v>2.7</v>
      </c>
    </row>
    <row r="433" spans="2:15" x14ac:dyDescent="0.35">
      <c r="B433" t="s">
        <v>1859</v>
      </c>
      <c r="C433" s="532">
        <v>433</v>
      </c>
      <c r="D433" t="s">
        <v>2291</v>
      </c>
      <c r="E433" t="s">
        <v>1863</v>
      </c>
      <c r="F433" s="533">
        <f>11+(24/60)</f>
        <v>11.4</v>
      </c>
      <c r="G433">
        <v>2.2999999999999998</v>
      </c>
      <c r="J433" t="s">
        <v>2996</v>
      </c>
      <c r="K433" s="532">
        <v>433</v>
      </c>
      <c r="L433" t="s">
        <v>2788</v>
      </c>
      <c r="M433" t="s">
        <v>2396</v>
      </c>
      <c r="N433" s="533">
        <f t="shared" si="46"/>
        <v>11.433333333333334</v>
      </c>
      <c r="O433">
        <v>2.7</v>
      </c>
    </row>
    <row r="434" spans="2:15" x14ac:dyDescent="0.35">
      <c r="B434" t="s">
        <v>1859</v>
      </c>
      <c r="C434">
        <v>434</v>
      </c>
      <c r="D434" t="s">
        <v>2292</v>
      </c>
      <c r="E434" t="s">
        <v>1870</v>
      </c>
      <c r="F434" s="533">
        <f>11+(25/60)</f>
        <v>11.416666666666666</v>
      </c>
      <c r="G434">
        <v>2.2999999999999998</v>
      </c>
      <c r="J434" t="s">
        <v>2996</v>
      </c>
      <c r="K434">
        <v>434</v>
      </c>
      <c r="L434" t="s">
        <v>2789</v>
      </c>
      <c r="M434" t="s">
        <v>2396</v>
      </c>
      <c r="N434" s="533">
        <f t="shared" si="46"/>
        <v>11.433333333333334</v>
      </c>
      <c r="O434">
        <v>2.7</v>
      </c>
    </row>
    <row r="435" spans="2:15" x14ac:dyDescent="0.35">
      <c r="B435" t="s">
        <v>1859</v>
      </c>
      <c r="C435">
        <v>435</v>
      </c>
      <c r="D435" t="s">
        <v>2293</v>
      </c>
      <c r="E435" t="s">
        <v>1863</v>
      </c>
      <c r="F435" s="533">
        <f t="shared" ref="F435:F441" si="47">11+(24/60)</f>
        <v>11.4</v>
      </c>
      <c r="G435">
        <v>2.2999999999999998</v>
      </c>
      <c r="J435" t="s">
        <v>2996</v>
      </c>
      <c r="K435">
        <v>435</v>
      </c>
      <c r="L435" t="s">
        <v>2790</v>
      </c>
      <c r="M435" t="s">
        <v>2396</v>
      </c>
      <c r="N435" s="533">
        <f t="shared" si="46"/>
        <v>11.433333333333334</v>
      </c>
      <c r="O435">
        <v>2.7</v>
      </c>
    </row>
    <row r="436" spans="2:15" x14ac:dyDescent="0.35">
      <c r="B436" t="s">
        <v>1859</v>
      </c>
      <c r="C436" s="532">
        <v>436</v>
      </c>
      <c r="D436" t="s">
        <v>2294</v>
      </c>
      <c r="E436" t="s">
        <v>1863</v>
      </c>
      <c r="F436" s="533">
        <f t="shared" si="47"/>
        <v>11.4</v>
      </c>
      <c r="G436">
        <v>2.2999999999999998</v>
      </c>
      <c r="J436" t="s">
        <v>2996</v>
      </c>
      <c r="K436" s="532">
        <v>436</v>
      </c>
      <c r="L436" t="s">
        <v>2791</v>
      </c>
      <c r="M436" t="s">
        <v>2396</v>
      </c>
      <c r="N436" s="533">
        <f t="shared" si="46"/>
        <v>11.433333333333334</v>
      </c>
      <c r="O436">
        <v>2.7</v>
      </c>
    </row>
    <row r="437" spans="2:15" x14ac:dyDescent="0.35">
      <c r="B437" t="s">
        <v>1859</v>
      </c>
      <c r="C437">
        <v>437</v>
      </c>
      <c r="D437" t="s">
        <v>2295</v>
      </c>
      <c r="E437" t="s">
        <v>1863</v>
      </c>
      <c r="F437" s="533">
        <f t="shared" si="47"/>
        <v>11.4</v>
      </c>
      <c r="G437">
        <v>2.2999999999999998</v>
      </c>
      <c r="J437" t="s">
        <v>2996</v>
      </c>
      <c r="K437">
        <v>437</v>
      </c>
      <c r="L437" t="s">
        <v>2792</v>
      </c>
      <c r="M437" t="s">
        <v>2396</v>
      </c>
      <c r="N437" s="533">
        <f t="shared" si="46"/>
        <v>11.433333333333334</v>
      </c>
      <c r="O437">
        <v>2.7</v>
      </c>
    </row>
    <row r="438" spans="2:15" x14ac:dyDescent="0.35">
      <c r="B438" t="s">
        <v>1859</v>
      </c>
      <c r="C438">
        <v>438</v>
      </c>
      <c r="D438" t="s">
        <v>2296</v>
      </c>
      <c r="E438" t="s">
        <v>1863</v>
      </c>
      <c r="F438" s="533">
        <f t="shared" si="47"/>
        <v>11.4</v>
      </c>
      <c r="G438">
        <v>2.2999999999999998</v>
      </c>
      <c r="J438" t="s">
        <v>2996</v>
      </c>
      <c r="K438">
        <v>438</v>
      </c>
      <c r="L438" t="s">
        <v>2793</v>
      </c>
      <c r="M438" t="s">
        <v>2396</v>
      </c>
      <c r="N438" s="533">
        <f t="shared" si="46"/>
        <v>11.433333333333334</v>
      </c>
      <c r="O438">
        <v>2.7</v>
      </c>
    </row>
    <row r="439" spans="2:15" x14ac:dyDescent="0.35">
      <c r="B439" t="s">
        <v>1859</v>
      </c>
      <c r="C439" s="532">
        <v>439</v>
      </c>
      <c r="D439" t="s">
        <v>2297</v>
      </c>
      <c r="E439" t="s">
        <v>1863</v>
      </c>
      <c r="F439" s="533">
        <f t="shared" si="47"/>
        <v>11.4</v>
      </c>
      <c r="G439">
        <v>2.2999999999999998</v>
      </c>
      <c r="J439" t="s">
        <v>2996</v>
      </c>
      <c r="K439" s="532">
        <v>439</v>
      </c>
      <c r="L439" t="s">
        <v>2794</v>
      </c>
      <c r="M439" t="s">
        <v>2396</v>
      </c>
      <c r="N439" s="533">
        <f t="shared" si="46"/>
        <v>11.433333333333334</v>
      </c>
      <c r="O439">
        <v>2.7</v>
      </c>
    </row>
    <row r="440" spans="2:15" x14ac:dyDescent="0.35">
      <c r="B440" t="s">
        <v>1859</v>
      </c>
      <c r="C440">
        <v>440</v>
      </c>
      <c r="D440" t="s">
        <v>428</v>
      </c>
      <c r="E440" t="s">
        <v>1863</v>
      </c>
      <c r="F440" s="533">
        <f t="shared" si="47"/>
        <v>11.4</v>
      </c>
      <c r="G440">
        <v>2.2999999999999998</v>
      </c>
      <c r="J440" t="s">
        <v>2996</v>
      </c>
      <c r="K440">
        <v>440</v>
      </c>
      <c r="L440" t="s">
        <v>2795</v>
      </c>
      <c r="M440" t="s">
        <v>2396</v>
      </c>
      <c r="N440" s="533">
        <f t="shared" si="46"/>
        <v>11.433333333333334</v>
      </c>
      <c r="O440">
        <v>2.7</v>
      </c>
    </row>
    <row r="441" spans="2:15" x14ac:dyDescent="0.35">
      <c r="B441" t="s">
        <v>1859</v>
      </c>
      <c r="C441">
        <v>441</v>
      </c>
      <c r="D441" t="s">
        <v>2298</v>
      </c>
      <c r="E441" t="s">
        <v>1863</v>
      </c>
      <c r="F441" s="533">
        <f t="shared" si="47"/>
        <v>11.4</v>
      </c>
      <c r="G441">
        <v>2.2999999999999998</v>
      </c>
      <c r="J441" t="s">
        <v>2996</v>
      </c>
      <c r="K441">
        <v>441</v>
      </c>
      <c r="L441" t="s">
        <v>2796</v>
      </c>
      <c r="M441" t="s">
        <v>2396</v>
      </c>
      <c r="N441" s="533">
        <f t="shared" si="46"/>
        <v>11.433333333333334</v>
      </c>
      <c r="O441">
        <v>2.7</v>
      </c>
    </row>
    <row r="442" spans="2:15" x14ac:dyDescent="0.35">
      <c r="B442" t="s">
        <v>1859</v>
      </c>
      <c r="C442" s="532">
        <v>442</v>
      </c>
      <c r="D442" t="s">
        <v>2299</v>
      </c>
      <c r="E442" t="s">
        <v>1861</v>
      </c>
      <c r="F442" s="533">
        <f>11+(23/60)</f>
        <v>11.383333333333333</v>
      </c>
      <c r="G442">
        <v>2.2999999999999998</v>
      </c>
      <c r="J442" t="s">
        <v>2996</v>
      </c>
      <c r="K442" s="532">
        <v>442</v>
      </c>
      <c r="L442" t="s">
        <v>2797</v>
      </c>
      <c r="M442" t="s">
        <v>2396</v>
      </c>
      <c r="N442" s="533">
        <f t="shared" si="46"/>
        <v>11.433333333333334</v>
      </c>
      <c r="O442">
        <v>2.7</v>
      </c>
    </row>
    <row r="443" spans="2:15" x14ac:dyDescent="0.35">
      <c r="B443" t="s">
        <v>1859</v>
      </c>
      <c r="C443">
        <v>443</v>
      </c>
      <c r="D443" t="s">
        <v>2300</v>
      </c>
      <c r="E443" t="s">
        <v>1863</v>
      </c>
      <c r="F443" s="533">
        <f>11+(24/60)</f>
        <v>11.4</v>
      </c>
      <c r="G443">
        <v>2.2999999999999998</v>
      </c>
      <c r="J443" t="s">
        <v>2996</v>
      </c>
      <c r="K443">
        <v>443</v>
      </c>
      <c r="L443" t="s">
        <v>2798</v>
      </c>
      <c r="M443" t="s">
        <v>2396</v>
      </c>
      <c r="N443" s="533">
        <f t="shared" si="46"/>
        <v>11.433333333333334</v>
      </c>
      <c r="O443">
        <v>2.7</v>
      </c>
    </row>
    <row r="444" spans="2:15" x14ac:dyDescent="0.35">
      <c r="B444" t="s">
        <v>1859</v>
      </c>
      <c r="C444">
        <v>444</v>
      </c>
      <c r="D444" t="s">
        <v>2301</v>
      </c>
      <c r="E444" t="s">
        <v>1863</v>
      </c>
      <c r="F444" s="533">
        <f>11+(24/60)</f>
        <v>11.4</v>
      </c>
      <c r="G444">
        <v>2.2999999999999998</v>
      </c>
      <c r="J444" t="s">
        <v>2996</v>
      </c>
      <c r="K444">
        <v>444</v>
      </c>
      <c r="L444" t="s">
        <v>2799</v>
      </c>
      <c r="M444" t="s">
        <v>2396</v>
      </c>
      <c r="N444" s="533">
        <f t="shared" si="46"/>
        <v>11.433333333333334</v>
      </c>
      <c r="O444">
        <v>2.7</v>
      </c>
    </row>
    <row r="445" spans="2:15" x14ac:dyDescent="0.35">
      <c r="B445" t="s">
        <v>1859</v>
      </c>
      <c r="C445" s="532">
        <v>445</v>
      </c>
      <c r="D445" t="s">
        <v>2302</v>
      </c>
      <c r="E445" t="s">
        <v>1870</v>
      </c>
      <c r="F445" s="533">
        <f>11+(25/60)</f>
        <v>11.416666666666666</v>
      </c>
      <c r="G445">
        <v>2.2999999999999998</v>
      </c>
      <c r="J445" t="s">
        <v>2996</v>
      </c>
      <c r="K445" s="532">
        <v>445</v>
      </c>
      <c r="L445" t="s">
        <v>193</v>
      </c>
      <c r="M445" t="s">
        <v>2396</v>
      </c>
      <c r="N445" s="533">
        <f t="shared" si="46"/>
        <v>11.433333333333334</v>
      </c>
      <c r="O445">
        <v>2.7</v>
      </c>
    </row>
    <row r="446" spans="2:15" x14ac:dyDescent="0.35">
      <c r="B446" t="s">
        <v>1859</v>
      </c>
      <c r="C446">
        <v>446</v>
      </c>
      <c r="D446" t="s">
        <v>2303</v>
      </c>
      <c r="E446" t="s">
        <v>1861</v>
      </c>
      <c r="F446" s="533">
        <f>11+(23/60)</f>
        <v>11.383333333333333</v>
      </c>
      <c r="G446">
        <v>2.2999999999999998</v>
      </c>
      <c r="J446" t="s">
        <v>2996</v>
      </c>
      <c r="K446">
        <v>446</v>
      </c>
      <c r="L446" t="s">
        <v>295</v>
      </c>
      <c r="M446" t="s">
        <v>2396</v>
      </c>
      <c r="N446" s="533">
        <f t="shared" si="46"/>
        <v>11.433333333333334</v>
      </c>
      <c r="O446">
        <v>2.7</v>
      </c>
    </row>
    <row r="447" spans="2:15" x14ac:dyDescent="0.35">
      <c r="B447" t="s">
        <v>1859</v>
      </c>
      <c r="C447">
        <v>447</v>
      </c>
      <c r="D447" t="s">
        <v>2304</v>
      </c>
      <c r="E447" t="s">
        <v>1870</v>
      </c>
      <c r="F447" s="533">
        <f>11+(25/60)</f>
        <v>11.416666666666666</v>
      </c>
      <c r="G447">
        <v>2.2999999999999998</v>
      </c>
      <c r="J447" t="s">
        <v>2996</v>
      </c>
      <c r="K447">
        <v>447</v>
      </c>
      <c r="L447" t="s">
        <v>2800</v>
      </c>
      <c r="M447" t="s">
        <v>2396</v>
      </c>
      <c r="N447" s="533">
        <f t="shared" si="46"/>
        <v>11.433333333333334</v>
      </c>
      <c r="O447">
        <v>2.7</v>
      </c>
    </row>
    <row r="448" spans="2:15" x14ac:dyDescent="0.35">
      <c r="B448" t="s">
        <v>1859</v>
      </c>
      <c r="C448" s="532">
        <v>448</v>
      </c>
      <c r="D448" t="s">
        <v>2305</v>
      </c>
      <c r="E448" t="s">
        <v>1863</v>
      </c>
      <c r="F448" s="533">
        <f>11+(24/60)</f>
        <v>11.4</v>
      </c>
      <c r="G448">
        <v>2.2999999999999998</v>
      </c>
      <c r="J448" t="s">
        <v>2996</v>
      </c>
      <c r="K448" s="532">
        <v>448</v>
      </c>
      <c r="L448" t="s">
        <v>2801</v>
      </c>
      <c r="M448" t="s">
        <v>2396</v>
      </c>
      <c r="N448" s="533">
        <f t="shared" si="46"/>
        <v>11.433333333333334</v>
      </c>
      <c r="O448">
        <v>2.7</v>
      </c>
    </row>
    <row r="449" spans="2:15" x14ac:dyDescent="0.35">
      <c r="B449" t="s">
        <v>1859</v>
      </c>
      <c r="C449">
        <v>449</v>
      </c>
      <c r="D449" t="s">
        <v>2306</v>
      </c>
      <c r="E449" t="s">
        <v>1863</v>
      </c>
      <c r="F449" s="533">
        <f>11+(24/60)</f>
        <v>11.4</v>
      </c>
      <c r="G449">
        <v>2.2999999999999998</v>
      </c>
      <c r="J449" t="s">
        <v>2996</v>
      </c>
      <c r="K449">
        <v>449</v>
      </c>
      <c r="L449" t="s">
        <v>2802</v>
      </c>
      <c r="M449" t="s">
        <v>2397</v>
      </c>
      <c r="N449" s="533">
        <f>11+(27/60)</f>
        <v>11.45</v>
      </c>
      <c r="O449">
        <v>2.7</v>
      </c>
    </row>
    <row r="450" spans="2:15" x14ac:dyDescent="0.35">
      <c r="B450" t="s">
        <v>1859</v>
      </c>
      <c r="C450">
        <v>450</v>
      </c>
      <c r="D450" t="s">
        <v>2307</v>
      </c>
      <c r="E450" t="s">
        <v>1863</v>
      </c>
      <c r="F450" s="533">
        <f>11+(24/60)</f>
        <v>11.4</v>
      </c>
      <c r="G450">
        <v>2.2999999999999998</v>
      </c>
      <c r="J450" t="s">
        <v>2996</v>
      </c>
      <c r="K450">
        <v>450</v>
      </c>
      <c r="L450" t="s">
        <v>2803</v>
      </c>
      <c r="M450" t="s">
        <v>2396</v>
      </c>
      <c r="N450" s="533">
        <f>11+(26/60)</f>
        <v>11.433333333333334</v>
      </c>
      <c r="O450">
        <v>2.7</v>
      </c>
    </row>
    <row r="451" spans="2:15" x14ac:dyDescent="0.35">
      <c r="B451" t="s">
        <v>1859</v>
      </c>
      <c r="C451" s="532">
        <v>451</v>
      </c>
      <c r="D451" t="s">
        <v>2308</v>
      </c>
      <c r="E451" t="s">
        <v>1870</v>
      </c>
      <c r="F451" s="533">
        <f>11+(25/60)</f>
        <v>11.416666666666666</v>
      </c>
      <c r="G451">
        <v>2.2999999999999998</v>
      </c>
      <c r="J451" t="s">
        <v>2996</v>
      </c>
      <c r="K451" s="532">
        <v>451</v>
      </c>
      <c r="L451" t="s">
        <v>2804</v>
      </c>
      <c r="M451" t="s">
        <v>2396</v>
      </c>
      <c r="N451" s="533">
        <f>11+(26/60)</f>
        <v>11.433333333333334</v>
      </c>
      <c r="O451">
        <v>2.7</v>
      </c>
    </row>
    <row r="452" spans="2:15" x14ac:dyDescent="0.35">
      <c r="B452" t="s">
        <v>1859</v>
      </c>
      <c r="C452">
        <v>452</v>
      </c>
      <c r="D452" t="s">
        <v>2309</v>
      </c>
      <c r="E452" t="s">
        <v>1863</v>
      </c>
      <c r="F452" s="533">
        <f t="shared" ref="F452:F461" si="48">11+(24/60)</f>
        <v>11.4</v>
      </c>
      <c r="G452">
        <v>2.2999999999999998</v>
      </c>
      <c r="J452" t="s">
        <v>2996</v>
      </c>
      <c r="K452">
        <v>452</v>
      </c>
      <c r="L452" t="s">
        <v>2805</v>
      </c>
      <c r="M452" t="s">
        <v>2396</v>
      </c>
      <c r="N452" s="533">
        <f>11+(26/60)</f>
        <v>11.433333333333334</v>
      </c>
      <c r="O452">
        <v>2.7</v>
      </c>
    </row>
    <row r="453" spans="2:15" x14ac:dyDescent="0.35">
      <c r="B453" t="s">
        <v>1859</v>
      </c>
      <c r="C453">
        <v>453</v>
      </c>
      <c r="D453" t="s">
        <v>2310</v>
      </c>
      <c r="E453" t="s">
        <v>1863</v>
      </c>
      <c r="F453" s="533">
        <f t="shared" si="48"/>
        <v>11.4</v>
      </c>
      <c r="G453">
        <v>2.2999999999999998</v>
      </c>
      <c r="J453" t="s">
        <v>2996</v>
      </c>
      <c r="K453">
        <v>453</v>
      </c>
      <c r="L453" t="s">
        <v>2806</v>
      </c>
      <c r="M453" t="s">
        <v>2397</v>
      </c>
      <c r="N453" s="533">
        <f>11+(27/60)</f>
        <v>11.45</v>
      </c>
      <c r="O453">
        <v>2.7</v>
      </c>
    </row>
    <row r="454" spans="2:15" x14ac:dyDescent="0.35">
      <c r="B454" t="s">
        <v>1859</v>
      </c>
      <c r="C454" s="532">
        <v>454</v>
      </c>
      <c r="D454" t="s">
        <v>2311</v>
      </c>
      <c r="E454" t="s">
        <v>1863</v>
      </c>
      <c r="F454" s="533">
        <f t="shared" si="48"/>
        <v>11.4</v>
      </c>
      <c r="G454">
        <v>2.2999999999999998</v>
      </c>
      <c r="J454" t="s">
        <v>2996</v>
      </c>
      <c r="K454" s="532">
        <v>454</v>
      </c>
      <c r="L454" t="s">
        <v>2807</v>
      </c>
      <c r="M454" t="s">
        <v>2397</v>
      </c>
      <c r="N454" s="533">
        <f>11+(27/60)</f>
        <v>11.45</v>
      </c>
      <c r="O454">
        <v>2.7</v>
      </c>
    </row>
    <row r="455" spans="2:15" x14ac:dyDescent="0.35">
      <c r="B455" t="s">
        <v>1859</v>
      </c>
      <c r="C455">
        <v>455</v>
      </c>
      <c r="D455" t="s">
        <v>2312</v>
      </c>
      <c r="E455" t="s">
        <v>1863</v>
      </c>
      <c r="F455" s="533">
        <f t="shared" si="48"/>
        <v>11.4</v>
      </c>
      <c r="G455">
        <v>2.2999999999999998</v>
      </c>
      <c r="J455" t="s">
        <v>2996</v>
      </c>
      <c r="K455">
        <v>455</v>
      </c>
      <c r="L455" t="s">
        <v>2808</v>
      </c>
      <c r="M455" t="s">
        <v>2397</v>
      </c>
      <c r="N455" s="533">
        <f>11+(27/60)</f>
        <v>11.45</v>
      </c>
      <c r="O455">
        <v>2.7</v>
      </c>
    </row>
    <row r="456" spans="2:15" x14ac:dyDescent="0.35">
      <c r="B456" t="s">
        <v>1859</v>
      </c>
      <c r="C456">
        <v>456</v>
      </c>
      <c r="D456" t="s">
        <v>2313</v>
      </c>
      <c r="E456" t="s">
        <v>1863</v>
      </c>
      <c r="F456" s="533">
        <f t="shared" si="48"/>
        <v>11.4</v>
      </c>
      <c r="G456">
        <v>2.2999999999999998</v>
      </c>
      <c r="J456" t="s">
        <v>2996</v>
      </c>
      <c r="K456">
        <v>456</v>
      </c>
      <c r="L456" t="s">
        <v>2809</v>
      </c>
      <c r="M456" t="s">
        <v>2396</v>
      </c>
      <c r="N456" s="533">
        <f t="shared" ref="N456:N480" si="49">11+(26/60)</f>
        <v>11.433333333333334</v>
      </c>
      <c r="O456">
        <v>2.7</v>
      </c>
    </row>
    <row r="457" spans="2:15" x14ac:dyDescent="0.35">
      <c r="B457" t="s">
        <v>1859</v>
      </c>
      <c r="C457" s="532">
        <v>457</v>
      </c>
      <c r="D457" t="s">
        <v>2314</v>
      </c>
      <c r="E457" t="s">
        <v>1863</v>
      </c>
      <c r="F457" s="533">
        <f t="shared" si="48"/>
        <v>11.4</v>
      </c>
      <c r="G457">
        <v>2.2999999999999998</v>
      </c>
      <c r="J457" t="s">
        <v>2996</v>
      </c>
      <c r="K457" s="532">
        <v>457</v>
      </c>
      <c r="L457" t="s">
        <v>2810</v>
      </c>
      <c r="M457" t="s">
        <v>2396</v>
      </c>
      <c r="N457" s="533">
        <f t="shared" si="49"/>
        <v>11.433333333333334</v>
      </c>
      <c r="O457">
        <v>2.7</v>
      </c>
    </row>
    <row r="458" spans="2:15" x14ac:dyDescent="0.35">
      <c r="B458" t="s">
        <v>1859</v>
      </c>
      <c r="C458">
        <v>458</v>
      </c>
      <c r="D458" t="s">
        <v>2315</v>
      </c>
      <c r="E458" t="s">
        <v>1863</v>
      </c>
      <c r="F458" s="533">
        <f t="shared" si="48"/>
        <v>11.4</v>
      </c>
      <c r="G458">
        <v>2.2999999999999998</v>
      </c>
      <c r="J458" t="s">
        <v>2996</v>
      </c>
      <c r="K458">
        <v>458</v>
      </c>
      <c r="L458" t="s">
        <v>2811</v>
      </c>
      <c r="M458" t="s">
        <v>2396</v>
      </c>
      <c r="N458" s="533">
        <f t="shared" si="49"/>
        <v>11.433333333333334</v>
      </c>
      <c r="O458">
        <v>2.7</v>
      </c>
    </row>
    <row r="459" spans="2:15" x14ac:dyDescent="0.35">
      <c r="B459" t="s">
        <v>1859</v>
      </c>
      <c r="C459">
        <v>459</v>
      </c>
      <c r="D459" t="s">
        <v>2316</v>
      </c>
      <c r="E459" t="s">
        <v>1863</v>
      </c>
      <c r="F459" s="533">
        <f t="shared" si="48"/>
        <v>11.4</v>
      </c>
      <c r="G459">
        <v>2.2999999999999998</v>
      </c>
      <c r="J459" t="s">
        <v>2996</v>
      </c>
      <c r="K459">
        <v>459</v>
      </c>
      <c r="L459" t="s">
        <v>2812</v>
      </c>
      <c r="M459" t="s">
        <v>2396</v>
      </c>
      <c r="N459" s="533">
        <f t="shared" si="49"/>
        <v>11.433333333333334</v>
      </c>
      <c r="O459">
        <v>2.7</v>
      </c>
    </row>
    <row r="460" spans="2:15" x14ac:dyDescent="0.35">
      <c r="B460" t="s">
        <v>1859</v>
      </c>
      <c r="C460" s="532">
        <v>460</v>
      </c>
      <c r="D460" t="s">
        <v>2317</v>
      </c>
      <c r="E460" t="s">
        <v>1863</v>
      </c>
      <c r="F460" s="533">
        <f t="shared" si="48"/>
        <v>11.4</v>
      </c>
      <c r="G460">
        <v>2.2999999999999998</v>
      </c>
      <c r="J460" t="s">
        <v>2996</v>
      </c>
      <c r="K460" s="532">
        <v>460</v>
      </c>
      <c r="L460" t="s">
        <v>2813</v>
      </c>
      <c r="M460" t="s">
        <v>2396</v>
      </c>
      <c r="N460" s="533">
        <f t="shared" si="49"/>
        <v>11.433333333333334</v>
      </c>
      <c r="O460">
        <v>2.7</v>
      </c>
    </row>
    <row r="461" spans="2:15" x14ac:dyDescent="0.35">
      <c r="B461" t="s">
        <v>1859</v>
      </c>
      <c r="C461">
        <v>461</v>
      </c>
      <c r="D461" t="s">
        <v>2318</v>
      </c>
      <c r="E461" t="s">
        <v>1863</v>
      </c>
      <c r="F461" s="533">
        <f t="shared" si="48"/>
        <v>11.4</v>
      </c>
      <c r="G461">
        <v>2.2999999999999998</v>
      </c>
      <c r="J461" t="s">
        <v>2996</v>
      </c>
      <c r="K461">
        <v>461</v>
      </c>
      <c r="L461" t="s">
        <v>2814</v>
      </c>
      <c r="M461" t="s">
        <v>2396</v>
      </c>
      <c r="N461" s="533">
        <f t="shared" si="49"/>
        <v>11.433333333333334</v>
      </c>
      <c r="O461">
        <v>2.7</v>
      </c>
    </row>
    <row r="462" spans="2:15" x14ac:dyDescent="0.35">
      <c r="B462" t="s">
        <v>1859</v>
      </c>
      <c r="C462">
        <v>462</v>
      </c>
      <c r="D462" t="s">
        <v>2319</v>
      </c>
      <c r="E462" t="s">
        <v>1870</v>
      </c>
      <c r="F462" s="533">
        <f>11+(25/60)</f>
        <v>11.416666666666666</v>
      </c>
      <c r="G462">
        <v>2.2999999999999998</v>
      </c>
      <c r="J462" t="s">
        <v>2996</v>
      </c>
      <c r="K462">
        <v>462</v>
      </c>
      <c r="L462" t="s">
        <v>2815</v>
      </c>
      <c r="M462" t="s">
        <v>2396</v>
      </c>
      <c r="N462" s="533">
        <f t="shared" si="49"/>
        <v>11.433333333333334</v>
      </c>
      <c r="O462">
        <v>2.7</v>
      </c>
    </row>
    <row r="463" spans="2:15" x14ac:dyDescent="0.35">
      <c r="B463" t="s">
        <v>1859</v>
      </c>
      <c r="C463" s="532">
        <v>463</v>
      </c>
      <c r="D463" t="s">
        <v>2320</v>
      </c>
      <c r="E463" t="s">
        <v>1863</v>
      </c>
      <c r="F463" s="533">
        <f t="shared" ref="F463:F470" si="50">11+(24/60)</f>
        <v>11.4</v>
      </c>
      <c r="G463">
        <v>2.2999999999999998</v>
      </c>
      <c r="J463" t="s">
        <v>2996</v>
      </c>
      <c r="K463" s="532">
        <v>463</v>
      </c>
      <c r="L463" t="s">
        <v>2816</v>
      </c>
      <c r="M463" t="s">
        <v>2396</v>
      </c>
      <c r="N463" s="533">
        <f t="shared" si="49"/>
        <v>11.433333333333334</v>
      </c>
      <c r="O463">
        <v>2.7</v>
      </c>
    </row>
    <row r="464" spans="2:15" x14ac:dyDescent="0.35">
      <c r="B464" t="s">
        <v>1859</v>
      </c>
      <c r="C464">
        <v>464</v>
      </c>
      <c r="D464" t="s">
        <v>2321</v>
      </c>
      <c r="E464" t="s">
        <v>1863</v>
      </c>
      <c r="F464" s="533">
        <f t="shared" si="50"/>
        <v>11.4</v>
      </c>
      <c r="G464">
        <v>2.2999999999999998</v>
      </c>
      <c r="J464" t="s">
        <v>2996</v>
      </c>
      <c r="K464">
        <v>464</v>
      </c>
      <c r="L464" t="s">
        <v>2817</v>
      </c>
      <c r="M464" t="s">
        <v>2396</v>
      </c>
      <c r="N464" s="533">
        <f t="shared" si="49"/>
        <v>11.433333333333334</v>
      </c>
      <c r="O464">
        <v>2.7</v>
      </c>
    </row>
    <row r="465" spans="2:15" x14ac:dyDescent="0.35">
      <c r="B465" t="s">
        <v>1859</v>
      </c>
      <c r="C465">
        <v>465</v>
      </c>
      <c r="D465" t="s">
        <v>2322</v>
      </c>
      <c r="E465" t="s">
        <v>1863</v>
      </c>
      <c r="F465" s="533">
        <f t="shared" si="50"/>
        <v>11.4</v>
      </c>
      <c r="G465">
        <v>2.2999999999999998</v>
      </c>
      <c r="J465" t="s">
        <v>2996</v>
      </c>
      <c r="K465">
        <v>465</v>
      </c>
      <c r="L465" t="s">
        <v>2818</v>
      </c>
      <c r="M465" t="s">
        <v>2396</v>
      </c>
      <c r="N465" s="533">
        <f t="shared" si="49"/>
        <v>11.433333333333334</v>
      </c>
      <c r="O465">
        <v>2.7</v>
      </c>
    </row>
    <row r="466" spans="2:15" x14ac:dyDescent="0.35">
      <c r="B466" t="s">
        <v>1859</v>
      </c>
      <c r="C466" s="532">
        <v>466</v>
      </c>
      <c r="D466" t="s">
        <v>2323</v>
      </c>
      <c r="E466" t="s">
        <v>1863</v>
      </c>
      <c r="F466" s="533">
        <f t="shared" si="50"/>
        <v>11.4</v>
      </c>
      <c r="G466">
        <v>2.2999999999999998</v>
      </c>
      <c r="J466" t="s">
        <v>2996</v>
      </c>
      <c r="K466" s="532">
        <v>466</v>
      </c>
      <c r="L466" t="s">
        <v>2819</v>
      </c>
      <c r="M466" t="s">
        <v>2396</v>
      </c>
      <c r="N466" s="533">
        <f t="shared" si="49"/>
        <v>11.433333333333334</v>
      </c>
      <c r="O466">
        <v>2.7</v>
      </c>
    </row>
    <row r="467" spans="2:15" x14ac:dyDescent="0.35">
      <c r="B467" t="s">
        <v>1859</v>
      </c>
      <c r="C467">
        <v>467</v>
      </c>
      <c r="D467" t="s">
        <v>2324</v>
      </c>
      <c r="E467" t="s">
        <v>1863</v>
      </c>
      <c r="F467" s="533">
        <f t="shared" si="50"/>
        <v>11.4</v>
      </c>
      <c r="G467">
        <v>2.2999999999999998</v>
      </c>
      <c r="J467" t="s">
        <v>2996</v>
      </c>
      <c r="K467">
        <v>467</v>
      </c>
      <c r="L467" t="s">
        <v>2820</v>
      </c>
      <c r="M467" t="s">
        <v>2396</v>
      </c>
      <c r="N467" s="533">
        <f t="shared" si="49"/>
        <v>11.433333333333334</v>
      </c>
      <c r="O467">
        <v>2.7</v>
      </c>
    </row>
    <row r="468" spans="2:15" x14ac:dyDescent="0.35">
      <c r="B468" t="s">
        <v>1859</v>
      </c>
      <c r="C468">
        <v>468</v>
      </c>
      <c r="D468" t="s">
        <v>2325</v>
      </c>
      <c r="E468" t="s">
        <v>1863</v>
      </c>
      <c r="F468" s="533">
        <f t="shared" si="50"/>
        <v>11.4</v>
      </c>
      <c r="G468">
        <v>2.2999999999999998</v>
      </c>
      <c r="J468" t="s">
        <v>2996</v>
      </c>
      <c r="K468">
        <v>468</v>
      </c>
      <c r="L468" t="s">
        <v>2821</v>
      </c>
      <c r="M468" t="s">
        <v>2396</v>
      </c>
      <c r="N468" s="533">
        <f t="shared" si="49"/>
        <v>11.433333333333334</v>
      </c>
      <c r="O468">
        <v>2.7</v>
      </c>
    </row>
    <row r="469" spans="2:15" x14ac:dyDescent="0.35">
      <c r="B469" t="s">
        <v>1859</v>
      </c>
      <c r="C469" s="532">
        <v>469</v>
      </c>
      <c r="D469" t="s">
        <v>2326</v>
      </c>
      <c r="E469" t="s">
        <v>1863</v>
      </c>
      <c r="F469" s="533">
        <f t="shared" si="50"/>
        <v>11.4</v>
      </c>
      <c r="G469">
        <v>2.2999999999999998</v>
      </c>
      <c r="J469" t="s">
        <v>2996</v>
      </c>
      <c r="K469" s="532">
        <v>469</v>
      </c>
      <c r="L469" t="s">
        <v>2822</v>
      </c>
      <c r="M469" t="s">
        <v>2396</v>
      </c>
      <c r="N469" s="533">
        <f t="shared" si="49"/>
        <v>11.433333333333334</v>
      </c>
      <c r="O469">
        <v>2.7</v>
      </c>
    </row>
    <row r="470" spans="2:15" x14ac:dyDescent="0.35">
      <c r="B470" t="s">
        <v>1859</v>
      </c>
      <c r="C470">
        <v>470</v>
      </c>
      <c r="D470" t="s">
        <v>2327</v>
      </c>
      <c r="E470" t="s">
        <v>1863</v>
      </c>
      <c r="F470" s="533">
        <f t="shared" si="50"/>
        <v>11.4</v>
      </c>
      <c r="G470">
        <v>2.2999999999999998</v>
      </c>
      <c r="J470" t="s">
        <v>2996</v>
      </c>
      <c r="K470">
        <v>470</v>
      </c>
      <c r="L470" t="s">
        <v>2823</v>
      </c>
      <c r="M470" t="s">
        <v>2396</v>
      </c>
      <c r="N470" s="533">
        <f t="shared" si="49"/>
        <v>11.433333333333334</v>
      </c>
      <c r="O470">
        <v>2.7</v>
      </c>
    </row>
    <row r="471" spans="2:15" x14ac:dyDescent="0.35">
      <c r="B471" t="s">
        <v>1859</v>
      </c>
      <c r="C471">
        <v>471</v>
      </c>
      <c r="D471" t="s">
        <v>2328</v>
      </c>
      <c r="E471" t="s">
        <v>1861</v>
      </c>
      <c r="F471" s="533">
        <f>11+(23/60)</f>
        <v>11.383333333333333</v>
      </c>
      <c r="G471">
        <v>2.2999999999999998</v>
      </c>
      <c r="J471" t="s">
        <v>2996</v>
      </c>
      <c r="K471">
        <v>471</v>
      </c>
      <c r="L471" t="s">
        <v>2824</v>
      </c>
      <c r="M471" t="s">
        <v>2396</v>
      </c>
      <c r="N471" s="533">
        <f t="shared" si="49"/>
        <v>11.433333333333334</v>
      </c>
      <c r="O471">
        <v>2.7</v>
      </c>
    </row>
    <row r="472" spans="2:15" x14ac:dyDescent="0.35">
      <c r="B472" t="s">
        <v>1859</v>
      </c>
      <c r="C472" s="532">
        <v>472</v>
      </c>
      <c r="D472" t="s">
        <v>2329</v>
      </c>
      <c r="E472" t="s">
        <v>1863</v>
      </c>
      <c r="F472" s="533">
        <f t="shared" ref="F472:F486" si="51">11+(24/60)</f>
        <v>11.4</v>
      </c>
      <c r="G472">
        <v>2.2999999999999998</v>
      </c>
      <c r="J472" t="s">
        <v>2996</v>
      </c>
      <c r="K472" s="532">
        <v>472</v>
      </c>
      <c r="L472" t="s">
        <v>2825</v>
      </c>
      <c r="M472" t="s">
        <v>2396</v>
      </c>
      <c r="N472" s="533">
        <f t="shared" si="49"/>
        <v>11.433333333333334</v>
      </c>
      <c r="O472">
        <v>2.7</v>
      </c>
    </row>
    <row r="473" spans="2:15" x14ac:dyDescent="0.35">
      <c r="B473" t="s">
        <v>1859</v>
      </c>
      <c r="C473">
        <v>473</v>
      </c>
      <c r="D473" t="s">
        <v>2330</v>
      </c>
      <c r="E473" t="s">
        <v>1863</v>
      </c>
      <c r="F473" s="533">
        <f t="shared" si="51"/>
        <v>11.4</v>
      </c>
      <c r="G473">
        <v>2.2999999999999998</v>
      </c>
      <c r="J473" t="s">
        <v>2996</v>
      </c>
      <c r="K473">
        <v>473</v>
      </c>
      <c r="L473" t="s">
        <v>2826</v>
      </c>
      <c r="M473" t="s">
        <v>2396</v>
      </c>
      <c r="N473" s="533">
        <f t="shared" si="49"/>
        <v>11.433333333333334</v>
      </c>
      <c r="O473">
        <v>2.7</v>
      </c>
    </row>
    <row r="474" spans="2:15" x14ac:dyDescent="0.35">
      <c r="B474" t="s">
        <v>1859</v>
      </c>
      <c r="C474">
        <v>474</v>
      </c>
      <c r="D474" t="s">
        <v>2331</v>
      </c>
      <c r="E474" t="s">
        <v>1863</v>
      </c>
      <c r="F474" s="533">
        <f t="shared" si="51"/>
        <v>11.4</v>
      </c>
      <c r="G474">
        <v>2.2999999999999998</v>
      </c>
      <c r="J474" t="s">
        <v>2996</v>
      </c>
      <c r="K474">
        <v>474</v>
      </c>
      <c r="L474" t="s">
        <v>2827</v>
      </c>
      <c r="M474" t="s">
        <v>2396</v>
      </c>
      <c r="N474" s="533">
        <f t="shared" si="49"/>
        <v>11.433333333333334</v>
      </c>
      <c r="O474">
        <v>2.7</v>
      </c>
    </row>
    <row r="475" spans="2:15" x14ac:dyDescent="0.35">
      <c r="B475" t="s">
        <v>1859</v>
      </c>
      <c r="C475" s="532">
        <v>475</v>
      </c>
      <c r="D475" t="s">
        <v>2332</v>
      </c>
      <c r="E475" t="s">
        <v>1863</v>
      </c>
      <c r="F475" s="533">
        <f t="shared" si="51"/>
        <v>11.4</v>
      </c>
      <c r="G475">
        <v>2.2999999999999998</v>
      </c>
      <c r="J475" t="s">
        <v>2996</v>
      </c>
      <c r="K475" s="532">
        <v>475</v>
      </c>
      <c r="L475" t="s">
        <v>2828</v>
      </c>
      <c r="M475" t="s">
        <v>2396</v>
      </c>
      <c r="N475" s="533">
        <f t="shared" si="49"/>
        <v>11.433333333333334</v>
      </c>
      <c r="O475">
        <v>2.7</v>
      </c>
    </row>
    <row r="476" spans="2:15" x14ac:dyDescent="0.35">
      <c r="B476" t="s">
        <v>1859</v>
      </c>
      <c r="C476">
        <v>476</v>
      </c>
      <c r="D476" t="s">
        <v>2333</v>
      </c>
      <c r="E476" t="s">
        <v>1863</v>
      </c>
      <c r="F476" s="533">
        <f t="shared" si="51"/>
        <v>11.4</v>
      </c>
      <c r="G476">
        <v>2.2999999999999998</v>
      </c>
      <c r="J476" t="s">
        <v>2996</v>
      </c>
      <c r="K476">
        <v>476</v>
      </c>
      <c r="L476" t="s">
        <v>2829</v>
      </c>
      <c r="M476" t="s">
        <v>2396</v>
      </c>
      <c r="N476" s="533">
        <f t="shared" si="49"/>
        <v>11.433333333333334</v>
      </c>
      <c r="O476">
        <v>2.7</v>
      </c>
    </row>
    <row r="477" spans="2:15" x14ac:dyDescent="0.35">
      <c r="B477" t="s">
        <v>1859</v>
      </c>
      <c r="C477">
        <v>477</v>
      </c>
      <c r="D477" t="s">
        <v>2334</v>
      </c>
      <c r="E477" t="s">
        <v>1863</v>
      </c>
      <c r="F477" s="533">
        <f t="shared" si="51"/>
        <v>11.4</v>
      </c>
      <c r="G477">
        <v>2.2999999999999998</v>
      </c>
      <c r="J477" t="s">
        <v>2996</v>
      </c>
      <c r="K477">
        <v>477</v>
      </c>
      <c r="L477" t="s">
        <v>2830</v>
      </c>
      <c r="M477" t="s">
        <v>2396</v>
      </c>
      <c r="N477" s="533">
        <f t="shared" si="49"/>
        <v>11.433333333333334</v>
      </c>
      <c r="O477">
        <v>2.7</v>
      </c>
    </row>
    <row r="478" spans="2:15" x14ac:dyDescent="0.35">
      <c r="B478" t="s">
        <v>1859</v>
      </c>
      <c r="C478" s="532">
        <v>478</v>
      </c>
      <c r="D478" t="s">
        <v>2335</v>
      </c>
      <c r="E478" t="s">
        <v>1863</v>
      </c>
      <c r="F478" s="533">
        <f t="shared" si="51"/>
        <v>11.4</v>
      </c>
      <c r="G478">
        <v>2.2999999999999998</v>
      </c>
      <c r="J478" t="s">
        <v>2996</v>
      </c>
      <c r="K478" s="532">
        <v>478</v>
      </c>
      <c r="L478" t="s">
        <v>2831</v>
      </c>
      <c r="M478" t="s">
        <v>2396</v>
      </c>
      <c r="N478" s="533">
        <f t="shared" si="49"/>
        <v>11.433333333333334</v>
      </c>
      <c r="O478">
        <v>2.7</v>
      </c>
    </row>
    <row r="479" spans="2:15" x14ac:dyDescent="0.35">
      <c r="B479" t="s">
        <v>1859</v>
      </c>
      <c r="C479">
        <v>479</v>
      </c>
      <c r="D479" t="s">
        <v>2336</v>
      </c>
      <c r="E479" t="s">
        <v>1863</v>
      </c>
      <c r="F479" s="533">
        <f t="shared" si="51"/>
        <v>11.4</v>
      </c>
      <c r="G479">
        <v>2.2999999999999998</v>
      </c>
      <c r="J479" t="s">
        <v>2996</v>
      </c>
      <c r="K479">
        <v>479</v>
      </c>
      <c r="L479" t="s">
        <v>2832</v>
      </c>
      <c r="M479" t="s">
        <v>2396</v>
      </c>
      <c r="N479" s="533">
        <f t="shared" si="49"/>
        <v>11.433333333333334</v>
      </c>
      <c r="O479">
        <v>2.7</v>
      </c>
    </row>
    <row r="480" spans="2:15" x14ac:dyDescent="0.35">
      <c r="B480" t="s">
        <v>1859</v>
      </c>
      <c r="C480">
        <v>480</v>
      </c>
      <c r="D480" t="s">
        <v>2337</v>
      </c>
      <c r="E480" t="s">
        <v>1863</v>
      </c>
      <c r="F480" s="533">
        <f t="shared" si="51"/>
        <v>11.4</v>
      </c>
      <c r="G480">
        <v>2.2999999999999998</v>
      </c>
      <c r="J480" t="s">
        <v>2996</v>
      </c>
      <c r="K480">
        <v>480</v>
      </c>
      <c r="L480" t="s">
        <v>2833</v>
      </c>
      <c r="M480" t="s">
        <v>2396</v>
      </c>
      <c r="N480" s="533">
        <f t="shared" si="49"/>
        <v>11.433333333333334</v>
      </c>
      <c r="O480">
        <v>2.7</v>
      </c>
    </row>
    <row r="481" spans="2:15" x14ac:dyDescent="0.35">
      <c r="B481" t="s">
        <v>1859</v>
      </c>
      <c r="C481" s="532">
        <v>481</v>
      </c>
      <c r="D481" t="s">
        <v>2338</v>
      </c>
      <c r="E481" t="s">
        <v>1863</v>
      </c>
      <c r="F481" s="533">
        <f t="shared" si="51"/>
        <v>11.4</v>
      </c>
      <c r="G481">
        <v>2.2999999999999998</v>
      </c>
      <c r="J481" t="s">
        <v>2996</v>
      </c>
      <c r="K481" s="532">
        <v>481</v>
      </c>
      <c r="L481" t="s">
        <v>2834</v>
      </c>
      <c r="M481" t="s">
        <v>1870</v>
      </c>
      <c r="N481" s="533">
        <f>11+(25/60)</f>
        <v>11.416666666666666</v>
      </c>
      <c r="O481">
        <v>2.7</v>
      </c>
    </row>
    <row r="482" spans="2:15" x14ac:dyDescent="0.35">
      <c r="B482" t="s">
        <v>1859</v>
      </c>
      <c r="C482">
        <v>482</v>
      </c>
      <c r="D482" t="s">
        <v>2339</v>
      </c>
      <c r="E482" t="s">
        <v>1863</v>
      </c>
      <c r="F482" s="533">
        <f t="shared" si="51"/>
        <v>11.4</v>
      </c>
      <c r="G482">
        <v>2.2999999999999998</v>
      </c>
      <c r="J482" t="s">
        <v>2996</v>
      </c>
      <c r="K482">
        <v>482</v>
      </c>
      <c r="L482" t="s">
        <v>2835</v>
      </c>
      <c r="M482" t="s">
        <v>2397</v>
      </c>
      <c r="N482" s="533">
        <f>11+(27/60)</f>
        <v>11.45</v>
      </c>
      <c r="O482">
        <v>2.7</v>
      </c>
    </row>
    <row r="483" spans="2:15" x14ac:dyDescent="0.35">
      <c r="B483" t="s">
        <v>1859</v>
      </c>
      <c r="C483">
        <v>483</v>
      </c>
      <c r="D483" t="s">
        <v>2340</v>
      </c>
      <c r="E483" t="s">
        <v>1863</v>
      </c>
      <c r="F483" s="533">
        <f t="shared" si="51"/>
        <v>11.4</v>
      </c>
      <c r="G483">
        <v>2.2999999999999998</v>
      </c>
      <c r="J483" t="s">
        <v>2996</v>
      </c>
      <c r="K483">
        <v>483</v>
      </c>
      <c r="L483" t="s">
        <v>2836</v>
      </c>
      <c r="M483" t="s">
        <v>1870</v>
      </c>
      <c r="N483" s="533">
        <f>11+(25/60)</f>
        <v>11.416666666666666</v>
      </c>
      <c r="O483">
        <v>2.7</v>
      </c>
    </row>
    <row r="484" spans="2:15" x14ac:dyDescent="0.35">
      <c r="B484" t="s">
        <v>1859</v>
      </c>
      <c r="C484" s="532">
        <v>484</v>
      </c>
      <c r="D484" t="s">
        <v>2341</v>
      </c>
      <c r="E484" t="s">
        <v>1863</v>
      </c>
      <c r="F484" s="533">
        <f t="shared" si="51"/>
        <v>11.4</v>
      </c>
      <c r="G484">
        <v>2.2999999999999998</v>
      </c>
      <c r="J484" t="s">
        <v>2996</v>
      </c>
      <c r="K484" s="532">
        <v>484</v>
      </c>
      <c r="L484" t="s">
        <v>2837</v>
      </c>
      <c r="M484" t="s">
        <v>2396</v>
      </c>
      <c r="N484" s="533">
        <f>11+(26/60)</f>
        <v>11.433333333333334</v>
      </c>
      <c r="O484">
        <v>2.7</v>
      </c>
    </row>
    <row r="485" spans="2:15" x14ac:dyDescent="0.35">
      <c r="B485" t="s">
        <v>1859</v>
      </c>
      <c r="C485">
        <v>485</v>
      </c>
      <c r="D485" t="s">
        <v>2342</v>
      </c>
      <c r="E485" t="s">
        <v>1863</v>
      </c>
      <c r="F485" s="533">
        <f t="shared" si="51"/>
        <v>11.4</v>
      </c>
      <c r="G485">
        <v>2.2999999999999998</v>
      </c>
      <c r="J485" t="s">
        <v>2996</v>
      </c>
      <c r="K485">
        <v>485</v>
      </c>
      <c r="L485" t="s">
        <v>2838</v>
      </c>
      <c r="M485" t="s">
        <v>2396</v>
      </c>
      <c r="N485" s="533">
        <f>11+(26/60)</f>
        <v>11.433333333333334</v>
      </c>
      <c r="O485">
        <v>2.7</v>
      </c>
    </row>
    <row r="486" spans="2:15" x14ac:dyDescent="0.35">
      <c r="B486" t="s">
        <v>1859</v>
      </c>
      <c r="C486">
        <v>486</v>
      </c>
      <c r="D486" t="s">
        <v>2343</v>
      </c>
      <c r="E486" t="s">
        <v>1863</v>
      </c>
      <c r="F486" s="533">
        <f t="shared" si="51"/>
        <v>11.4</v>
      </c>
      <c r="G486">
        <v>2.2999999999999998</v>
      </c>
      <c r="J486" t="s">
        <v>2996</v>
      </c>
      <c r="K486">
        <v>486</v>
      </c>
      <c r="L486" t="s">
        <v>2839</v>
      </c>
      <c r="M486" t="s">
        <v>2397</v>
      </c>
      <c r="N486" s="533">
        <f>11+(27/60)</f>
        <v>11.45</v>
      </c>
      <c r="O486">
        <v>2.7</v>
      </c>
    </row>
    <row r="487" spans="2:15" x14ac:dyDescent="0.35">
      <c r="B487" t="s">
        <v>1859</v>
      </c>
      <c r="C487" s="532">
        <v>487</v>
      </c>
      <c r="D487" t="s">
        <v>2344</v>
      </c>
      <c r="E487" t="s">
        <v>1870</v>
      </c>
      <c r="F487" s="533">
        <f>11+(25/60)</f>
        <v>11.416666666666666</v>
      </c>
      <c r="G487">
        <v>2.2999999999999998</v>
      </c>
      <c r="J487" t="s">
        <v>2996</v>
      </c>
      <c r="K487" s="532">
        <v>487</v>
      </c>
      <c r="L487" t="s">
        <v>2840</v>
      </c>
      <c r="M487" t="s">
        <v>2396</v>
      </c>
      <c r="N487" s="533">
        <f>11+(26/60)</f>
        <v>11.433333333333334</v>
      </c>
      <c r="O487">
        <v>2.7</v>
      </c>
    </row>
    <row r="488" spans="2:15" x14ac:dyDescent="0.35">
      <c r="B488" t="s">
        <v>1859</v>
      </c>
      <c r="C488">
        <v>488</v>
      </c>
      <c r="D488" t="s">
        <v>2345</v>
      </c>
      <c r="E488" t="s">
        <v>1863</v>
      </c>
      <c r="F488" s="533">
        <f>11+(24/60)</f>
        <v>11.4</v>
      </c>
      <c r="G488">
        <v>2.2999999999999998</v>
      </c>
      <c r="J488" t="s">
        <v>2996</v>
      </c>
      <c r="K488">
        <v>488</v>
      </c>
      <c r="L488" t="s">
        <v>2841</v>
      </c>
      <c r="M488" t="s">
        <v>2396</v>
      </c>
      <c r="N488" s="533">
        <f>11+(26/60)</f>
        <v>11.433333333333334</v>
      </c>
      <c r="O488">
        <v>2.7</v>
      </c>
    </row>
    <row r="489" spans="2:15" x14ac:dyDescent="0.35">
      <c r="B489" t="s">
        <v>1859</v>
      </c>
      <c r="C489">
        <v>489</v>
      </c>
      <c r="D489" t="s">
        <v>2346</v>
      </c>
      <c r="E489" t="s">
        <v>1863</v>
      </c>
      <c r="F489" s="533">
        <f>11+(24/60)</f>
        <v>11.4</v>
      </c>
      <c r="G489">
        <v>2.2999999999999998</v>
      </c>
      <c r="J489" t="s">
        <v>2996</v>
      </c>
      <c r="K489">
        <v>489</v>
      </c>
      <c r="L489" t="s">
        <v>2842</v>
      </c>
      <c r="M489" t="s">
        <v>2396</v>
      </c>
      <c r="N489" s="533">
        <f>11+(26/60)</f>
        <v>11.433333333333334</v>
      </c>
      <c r="O489">
        <v>2.7</v>
      </c>
    </row>
    <row r="490" spans="2:15" x14ac:dyDescent="0.35">
      <c r="B490" t="s">
        <v>1859</v>
      </c>
      <c r="C490" s="532">
        <v>490</v>
      </c>
      <c r="D490" t="s">
        <v>2347</v>
      </c>
      <c r="E490" t="s">
        <v>1863</v>
      </c>
      <c r="F490" s="533">
        <f>11+(24/60)</f>
        <v>11.4</v>
      </c>
      <c r="G490">
        <v>2.2999999999999998</v>
      </c>
      <c r="J490" t="s">
        <v>2996</v>
      </c>
      <c r="K490" s="532">
        <v>490</v>
      </c>
      <c r="L490" t="s">
        <v>2843</v>
      </c>
      <c r="M490" t="s">
        <v>2396</v>
      </c>
      <c r="N490" s="533">
        <f>11+(26/60)</f>
        <v>11.433333333333334</v>
      </c>
      <c r="O490">
        <v>2.7</v>
      </c>
    </row>
    <row r="491" spans="2:15" x14ac:dyDescent="0.35">
      <c r="B491" t="s">
        <v>1859</v>
      </c>
      <c r="C491">
        <v>491</v>
      </c>
      <c r="D491" t="s">
        <v>2348</v>
      </c>
      <c r="E491" t="s">
        <v>1863</v>
      </c>
      <c r="F491" s="533">
        <f>11+(24/60)</f>
        <v>11.4</v>
      </c>
      <c r="G491">
        <v>2.2999999999999998</v>
      </c>
      <c r="J491" t="s">
        <v>2996</v>
      </c>
      <c r="K491">
        <v>491</v>
      </c>
      <c r="L491" t="s">
        <v>786</v>
      </c>
      <c r="M491" t="s">
        <v>2396</v>
      </c>
      <c r="N491" s="533">
        <f>11+(26/60)</f>
        <v>11.433333333333334</v>
      </c>
      <c r="O491">
        <v>2.7</v>
      </c>
    </row>
    <row r="492" spans="2:15" x14ac:dyDescent="0.35">
      <c r="B492" t="s">
        <v>1859</v>
      </c>
      <c r="C492">
        <v>492</v>
      </c>
      <c r="D492" t="s">
        <v>2349</v>
      </c>
      <c r="E492" t="s">
        <v>1861</v>
      </c>
      <c r="F492" s="533">
        <f>11+(23/60)</f>
        <v>11.383333333333333</v>
      </c>
      <c r="G492">
        <v>2.2999999999999998</v>
      </c>
      <c r="J492" t="s">
        <v>2996</v>
      </c>
      <c r="K492">
        <v>492</v>
      </c>
      <c r="L492" t="s">
        <v>2844</v>
      </c>
      <c r="M492" t="s">
        <v>2397</v>
      </c>
      <c r="N492" s="533">
        <f>11+(27/60)</f>
        <v>11.45</v>
      </c>
      <c r="O492">
        <v>2.7</v>
      </c>
    </row>
    <row r="493" spans="2:15" x14ac:dyDescent="0.35">
      <c r="B493" t="s">
        <v>1859</v>
      </c>
      <c r="C493" s="532">
        <v>493</v>
      </c>
      <c r="D493" t="s">
        <v>2350</v>
      </c>
      <c r="E493" t="s">
        <v>1870</v>
      </c>
      <c r="F493" s="533">
        <f>11+(25/60)</f>
        <v>11.416666666666666</v>
      </c>
      <c r="G493">
        <v>2.2999999999999998</v>
      </c>
      <c r="J493" t="s">
        <v>2996</v>
      </c>
      <c r="K493" s="532">
        <v>493</v>
      </c>
      <c r="L493" t="s">
        <v>2845</v>
      </c>
      <c r="M493" t="s">
        <v>2396</v>
      </c>
      <c r="N493" s="533">
        <f>11+(26/60)</f>
        <v>11.433333333333334</v>
      </c>
      <c r="O493">
        <v>2.7</v>
      </c>
    </row>
    <row r="494" spans="2:15" x14ac:dyDescent="0.35">
      <c r="B494" t="s">
        <v>1859</v>
      </c>
      <c r="C494">
        <v>494</v>
      </c>
      <c r="D494" t="s">
        <v>2351</v>
      </c>
      <c r="E494" t="s">
        <v>1863</v>
      </c>
      <c r="F494" s="533">
        <f>11+(24/60)</f>
        <v>11.4</v>
      </c>
      <c r="G494">
        <v>2.2999999999999998</v>
      </c>
      <c r="J494" t="s">
        <v>2996</v>
      </c>
      <c r="K494">
        <v>494</v>
      </c>
      <c r="L494" t="s">
        <v>2846</v>
      </c>
      <c r="M494" t="s">
        <v>2396</v>
      </c>
      <c r="N494" s="533">
        <f>11+(26/60)</f>
        <v>11.433333333333334</v>
      </c>
      <c r="O494">
        <v>2.7</v>
      </c>
    </row>
    <row r="495" spans="2:15" x14ac:dyDescent="0.35">
      <c r="B495" t="s">
        <v>1859</v>
      </c>
      <c r="C495">
        <v>495</v>
      </c>
      <c r="D495" t="s">
        <v>2352</v>
      </c>
      <c r="E495" t="s">
        <v>1870</v>
      </c>
      <c r="F495" s="533">
        <f>11+(25/60)</f>
        <v>11.416666666666666</v>
      </c>
      <c r="G495">
        <v>2.2999999999999998</v>
      </c>
      <c r="J495" t="s">
        <v>2996</v>
      </c>
      <c r="K495">
        <v>495</v>
      </c>
      <c r="L495" t="s">
        <v>2847</v>
      </c>
      <c r="M495" t="s">
        <v>2396</v>
      </c>
      <c r="N495" s="533">
        <f>11+(26/60)</f>
        <v>11.433333333333334</v>
      </c>
      <c r="O495">
        <v>2.7</v>
      </c>
    </row>
    <row r="496" spans="2:15" x14ac:dyDescent="0.35">
      <c r="B496" t="s">
        <v>1859</v>
      </c>
      <c r="C496" s="532">
        <v>496</v>
      </c>
      <c r="D496" t="s">
        <v>2353</v>
      </c>
      <c r="E496" t="s">
        <v>1863</v>
      </c>
      <c r="F496" s="533">
        <f>11+(24/60)</f>
        <v>11.4</v>
      </c>
      <c r="G496">
        <v>2.2999999999999998</v>
      </c>
      <c r="J496" t="s">
        <v>2996</v>
      </c>
      <c r="K496" s="532">
        <v>496</v>
      </c>
      <c r="L496" t="s">
        <v>2848</v>
      </c>
      <c r="M496" t="s">
        <v>2396</v>
      </c>
      <c r="N496" s="533">
        <f>11+(26/60)</f>
        <v>11.433333333333334</v>
      </c>
      <c r="O496">
        <v>2.7</v>
      </c>
    </row>
    <row r="497" spans="2:15" x14ac:dyDescent="0.35">
      <c r="B497" t="s">
        <v>1859</v>
      </c>
      <c r="C497">
        <v>497</v>
      </c>
      <c r="D497" t="s">
        <v>2354</v>
      </c>
      <c r="E497" t="s">
        <v>1863</v>
      </c>
      <c r="F497" s="533">
        <f>11+(24/60)</f>
        <v>11.4</v>
      </c>
      <c r="G497">
        <v>2.2999999999999998</v>
      </c>
      <c r="J497" t="s">
        <v>2996</v>
      </c>
      <c r="K497">
        <v>497</v>
      </c>
      <c r="L497" t="s">
        <v>2849</v>
      </c>
      <c r="M497" t="s">
        <v>2396</v>
      </c>
      <c r="N497" s="533">
        <f>11+(26/60)</f>
        <v>11.433333333333334</v>
      </c>
      <c r="O497">
        <v>2.7</v>
      </c>
    </row>
    <row r="498" spans="2:15" x14ac:dyDescent="0.35">
      <c r="B498" t="s">
        <v>1859</v>
      </c>
      <c r="C498">
        <v>498</v>
      </c>
      <c r="D498" t="s">
        <v>2355</v>
      </c>
      <c r="E498" t="s">
        <v>1863</v>
      </c>
      <c r="F498" s="533">
        <f>11+(24/60)</f>
        <v>11.4</v>
      </c>
      <c r="G498">
        <v>2.2999999999999998</v>
      </c>
      <c r="J498" t="s">
        <v>2996</v>
      </c>
      <c r="K498">
        <v>498</v>
      </c>
      <c r="L498" t="s">
        <v>2850</v>
      </c>
      <c r="M498" t="s">
        <v>2397</v>
      </c>
      <c r="N498" s="533">
        <f>11+(27/60)</f>
        <v>11.45</v>
      </c>
      <c r="O498">
        <v>2.7</v>
      </c>
    </row>
    <row r="499" spans="2:15" x14ac:dyDescent="0.35">
      <c r="J499" t="s">
        <v>2996</v>
      </c>
      <c r="K499" s="532">
        <v>499</v>
      </c>
      <c r="L499" t="s">
        <v>2851</v>
      </c>
      <c r="M499" t="s">
        <v>2396</v>
      </c>
      <c r="N499" s="533">
        <f>11+(26/60)</f>
        <v>11.433333333333334</v>
      </c>
      <c r="O499">
        <v>2.7</v>
      </c>
    </row>
    <row r="500" spans="2:15" x14ac:dyDescent="0.35">
      <c r="J500" t="s">
        <v>2996</v>
      </c>
      <c r="K500">
        <v>500</v>
      </c>
      <c r="L500" t="s">
        <v>2852</v>
      </c>
      <c r="M500" t="s">
        <v>2396</v>
      </c>
      <c r="N500" s="533">
        <f>11+(26/60)</f>
        <v>11.433333333333334</v>
      </c>
      <c r="O500">
        <v>2.7</v>
      </c>
    </row>
    <row r="501" spans="2:15" x14ac:dyDescent="0.35">
      <c r="J501" t="s">
        <v>2996</v>
      </c>
      <c r="K501">
        <v>501</v>
      </c>
      <c r="L501" t="s">
        <v>2853</v>
      </c>
      <c r="M501" t="s">
        <v>2396</v>
      </c>
      <c r="N501" s="533">
        <f>11+(26/60)</f>
        <v>11.433333333333334</v>
      </c>
      <c r="O501">
        <v>2.7</v>
      </c>
    </row>
    <row r="502" spans="2:15" x14ac:dyDescent="0.35">
      <c r="J502" t="s">
        <v>2996</v>
      </c>
      <c r="K502" s="532">
        <v>502</v>
      </c>
      <c r="L502" t="s">
        <v>2854</v>
      </c>
      <c r="M502" t="s">
        <v>2396</v>
      </c>
      <c r="N502" s="533">
        <f>11+(26/60)</f>
        <v>11.433333333333334</v>
      </c>
      <c r="O502">
        <v>2.7</v>
      </c>
    </row>
    <row r="503" spans="2:15" x14ac:dyDescent="0.35">
      <c r="J503" t="s">
        <v>2996</v>
      </c>
      <c r="K503">
        <v>503</v>
      </c>
      <c r="L503" t="s">
        <v>2855</v>
      </c>
      <c r="M503" t="s">
        <v>2397</v>
      </c>
      <c r="N503" s="533">
        <f>11+(27/60)</f>
        <v>11.45</v>
      </c>
      <c r="O503">
        <v>2.7</v>
      </c>
    </row>
    <row r="504" spans="2:15" x14ac:dyDescent="0.35">
      <c r="J504" t="s">
        <v>2996</v>
      </c>
      <c r="K504">
        <v>504</v>
      </c>
      <c r="L504" t="s">
        <v>2856</v>
      </c>
      <c r="M504" t="s">
        <v>2396</v>
      </c>
      <c r="N504" s="533">
        <f>11+(26/60)</f>
        <v>11.433333333333334</v>
      </c>
      <c r="O504">
        <v>2.7</v>
      </c>
    </row>
    <row r="505" spans="2:15" x14ac:dyDescent="0.35">
      <c r="J505" t="s">
        <v>2996</v>
      </c>
      <c r="K505" s="532">
        <v>505</v>
      </c>
      <c r="L505" t="s">
        <v>2857</v>
      </c>
      <c r="M505" t="s">
        <v>2396</v>
      </c>
      <c r="N505" s="533">
        <f>11+(26/60)</f>
        <v>11.433333333333334</v>
      </c>
      <c r="O505">
        <v>2.7</v>
      </c>
    </row>
    <row r="506" spans="2:15" x14ac:dyDescent="0.35">
      <c r="J506" t="s">
        <v>2996</v>
      </c>
      <c r="K506">
        <v>506</v>
      </c>
      <c r="L506" t="s">
        <v>2858</v>
      </c>
      <c r="M506" t="s">
        <v>2396</v>
      </c>
      <c r="N506" s="533">
        <f>11+(26/60)</f>
        <v>11.433333333333334</v>
      </c>
      <c r="O506">
        <v>2.7</v>
      </c>
    </row>
    <row r="507" spans="2:15" x14ac:dyDescent="0.35">
      <c r="J507" t="s">
        <v>2996</v>
      </c>
      <c r="K507">
        <v>507</v>
      </c>
      <c r="L507" t="s">
        <v>2859</v>
      </c>
      <c r="M507" t="s">
        <v>2397</v>
      </c>
      <c r="N507" s="533">
        <f>11+(27/60)</f>
        <v>11.45</v>
      </c>
      <c r="O507">
        <v>2.7</v>
      </c>
    </row>
    <row r="508" spans="2:15" x14ac:dyDescent="0.35">
      <c r="J508" t="s">
        <v>2996</v>
      </c>
      <c r="K508" s="532">
        <v>508</v>
      </c>
      <c r="L508" t="s">
        <v>2860</v>
      </c>
      <c r="M508" t="s">
        <v>2396</v>
      </c>
      <c r="N508" s="533">
        <f t="shared" ref="N508:N515" si="52">11+(26/60)</f>
        <v>11.433333333333334</v>
      </c>
      <c r="O508">
        <v>2.7</v>
      </c>
    </row>
    <row r="509" spans="2:15" x14ac:dyDescent="0.35">
      <c r="J509" t="s">
        <v>2996</v>
      </c>
      <c r="K509">
        <v>509</v>
      </c>
      <c r="L509" t="s">
        <v>2861</v>
      </c>
      <c r="M509" t="s">
        <v>2396</v>
      </c>
      <c r="N509" s="533">
        <f t="shared" si="52"/>
        <v>11.433333333333334</v>
      </c>
      <c r="O509">
        <v>2.7</v>
      </c>
    </row>
    <row r="510" spans="2:15" x14ac:dyDescent="0.35">
      <c r="J510" t="s">
        <v>2996</v>
      </c>
      <c r="K510">
        <v>510</v>
      </c>
      <c r="L510" t="s">
        <v>2862</v>
      </c>
      <c r="M510" t="s">
        <v>2396</v>
      </c>
      <c r="N510" s="533">
        <f t="shared" si="52"/>
        <v>11.433333333333334</v>
      </c>
      <c r="O510">
        <v>2.7</v>
      </c>
    </row>
    <row r="511" spans="2:15" x14ac:dyDescent="0.35">
      <c r="J511" t="s">
        <v>2996</v>
      </c>
      <c r="K511" s="532">
        <v>511</v>
      </c>
      <c r="L511" t="s">
        <v>2863</v>
      </c>
      <c r="M511" t="s">
        <v>2396</v>
      </c>
      <c r="N511" s="533">
        <f t="shared" si="52"/>
        <v>11.433333333333334</v>
      </c>
      <c r="O511">
        <v>2.7</v>
      </c>
    </row>
    <row r="512" spans="2:15" x14ac:dyDescent="0.35">
      <c r="J512" t="s">
        <v>2996</v>
      </c>
      <c r="K512">
        <v>512</v>
      </c>
      <c r="L512" t="s">
        <v>2864</v>
      </c>
      <c r="M512" t="s">
        <v>2396</v>
      </c>
      <c r="N512" s="533">
        <f t="shared" si="52"/>
        <v>11.433333333333334</v>
      </c>
      <c r="O512">
        <v>2.7</v>
      </c>
    </row>
    <row r="513" spans="10:15" x14ac:dyDescent="0.35">
      <c r="J513" t="s">
        <v>2996</v>
      </c>
      <c r="K513">
        <v>513</v>
      </c>
      <c r="L513" t="s">
        <v>2865</v>
      </c>
      <c r="M513" t="s">
        <v>2396</v>
      </c>
      <c r="N513" s="533">
        <f t="shared" si="52"/>
        <v>11.433333333333334</v>
      </c>
      <c r="O513">
        <v>2.7</v>
      </c>
    </row>
    <row r="514" spans="10:15" x14ac:dyDescent="0.35">
      <c r="J514" t="s">
        <v>2996</v>
      </c>
      <c r="K514" s="532">
        <v>514</v>
      </c>
      <c r="L514" t="s">
        <v>2866</v>
      </c>
      <c r="M514" t="s">
        <v>2396</v>
      </c>
      <c r="N514" s="533">
        <f t="shared" si="52"/>
        <v>11.433333333333334</v>
      </c>
      <c r="O514">
        <v>2.7</v>
      </c>
    </row>
    <row r="515" spans="10:15" x14ac:dyDescent="0.35">
      <c r="J515" t="s">
        <v>2996</v>
      </c>
      <c r="K515">
        <v>515</v>
      </c>
      <c r="L515" t="s">
        <v>2867</v>
      </c>
      <c r="M515" t="s">
        <v>2396</v>
      </c>
      <c r="N515" s="533">
        <f t="shared" si="52"/>
        <v>11.433333333333334</v>
      </c>
      <c r="O515">
        <v>2.7</v>
      </c>
    </row>
    <row r="516" spans="10:15" x14ac:dyDescent="0.35">
      <c r="J516" t="s">
        <v>2996</v>
      </c>
      <c r="K516">
        <v>516</v>
      </c>
      <c r="L516" t="s">
        <v>2868</v>
      </c>
      <c r="M516" t="s">
        <v>2397</v>
      </c>
      <c r="N516" s="533">
        <f>11+(27/60)</f>
        <v>11.45</v>
      </c>
      <c r="O516">
        <v>2.7</v>
      </c>
    </row>
    <row r="517" spans="10:15" x14ac:dyDescent="0.35">
      <c r="J517" t="s">
        <v>2996</v>
      </c>
      <c r="K517" s="532">
        <v>517</v>
      </c>
      <c r="L517" t="s">
        <v>2869</v>
      </c>
      <c r="M517" t="s">
        <v>2396</v>
      </c>
      <c r="N517" s="533">
        <f>11+(26/60)</f>
        <v>11.433333333333334</v>
      </c>
      <c r="O517">
        <v>2.7</v>
      </c>
    </row>
    <row r="518" spans="10:15" x14ac:dyDescent="0.35">
      <c r="J518" t="s">
        <v>2996</v>
      </c>
      <c r="K518">
        <v>518</v>
      </c>
      <c r="L518" t="s">
        <v>2870</v>
      </c>
      <c r="M518" t="s">
        <v>2396</v>
      </c>
      <c r="N518" s="533">
        <f>11+(26/60)</f>
        <v>11.433333333333334</v>
      </c>
      <c r="O518">
        <v>2.7</v>
      </c>
    </row>
    <row r="519" spans="10:15" x14ac:dyDescent="0.35">
      <c r="J519" t="s">
        <v>2996</v>
      </c>
      <c r="K519">
        <v>519</v>
      </c>
      <c r="L519" t="s">
        <v>2871</v>
      </c>
      <c r="M519" t="s">
        <v>2397</v>
      </c>
      <c r="N519" s="533">
        <f>11+(27/60)</f>
        <v>11.45</v>
      </c>
      <c r="O519">
        <v>2.7</v>
      </c>
    </row>
    <row r="520" spans="10:15" x14ac:dyDescent="0.35">
      <c r="J520" t="s">
        <v>2996</v>
      </c>
      <c r="K520" s="532">
        <v>520</v>
      </c>
      <c r="L520" t="s">
        <v>2872</v>
      </c>
      <c r="M520" t="s">
        <v>2396</v>
      </c>
      <c r="N520" s="533">
        <f>11+(26/60)</f>
        <v>11.433333333333334</v>
      </c>
      <c r="O520">
        <v>2.7</v>
      </c>
    </row>
    <row r="521" spans="10:15" x14ac:dyDescent="0.35">
      <c r="J521" t="s">
        <v>2996</v>
      </c>
      <c r="K521">
        <v>521</v>
      </c>
      <c r="L521" t="s">
        <v>2873</v>
      </c>
      <c r="M521" t="s">
        <v>2396</v>
      </c>
      <c r="N521" s="533">
        <f>11+(26/60)</f>
        <v>11.433333333333334</v>
      </c>
      <c r="O521">
        <v>2.7</v>
      </c>
    </row>
    <row r="522" spans="10:15" x14ac:dyDescent="0.35">
      <c r="J522" t="s">
        <v>2996</v>
      </c>
      <c r="K522">
        <v>522</v>
      </c>
      <c r="L522" t="s">
        <v>2874</v>
      </c>
      <c r="M522" t="s">
        <v>2396</v>
      </c>
      <c r="N522" s="533">
        <f>11+(26/60)</f>
        <v>11.433333333333334</v>
      </c>
      <c r="O522">
        <v>2.7</v>
      </c>
    </row>
    <row r="523" spans="10:15" x14ac:dyDescent="0.35">
      <c r="J523" t="s">
        <v>2996</v>
      </c>
      <c r="K523" s="532">
        <v>523</v>
      </c>
      <c r="L523" t="s">
        <v>2875</v>
      </c>
      <c r="M523" t="s">
        <v>2396</v>
      </c>
      <c r="N523" s="533">
        <f>11+(26/60)</f>
        <v>11.433333333333334</v>
      </c>
      <c r="O523">
        <v>2.7</v>
      </c>
    </row>
    <row r="524" spans="10:15" x14ac:dyDescent="0.35">
      <c r="J524" t="s">
        <v>2996</v>
      </c>
      <c r="K524">
        <v>524</v>
      </c>
      <c r="L524" t="s">
        <v>2876</v>
      </c>
      <c r="M524" t="s">
        <v>2396</v>
      </c>
      <c r="N524" s="533">
        <f>11+(26/60)</f>
        <v>11.433333333333334</v>
      </c>
      <c r="O524">
        <v>2.7</v>
      </c>
    </row>
    <row r="525" spans="10:15" x14ac:dyDescent="0.35">
      <c r="J525" t="s">
        <v>2996</v>
      </c>
      <c r="K525">
        <v>525</v>
      </c>
      <c r="L525" t="s">
        <v>2877</v>
      </c>
      <c r="M525" t="s">
        <v>2397</v>
      </c>
      <c r="N525" s="533">
        <f>11+(27/60)</f>
        <v>11.45</v>
      </c>
      <c r="O525">
        <v>2.7</v>
      </c>
    </row>
    <row r="526" spans="10:15" x14ac:dyDescent="0.35">
      <c r="J526" t="s">
        <v>2996</v>
      </c>
      <c r="K526" s="532">
        <v>526</v>
      </c>
      <c r="L526" t="s">
        <v>2878</v>
      </c>
      <c r="M526" t="s">
        <v>2396</v>
      </c>
      <c r="N526" s="533">
        <f t="shared" ref="N526:N531" si="53">11+(26/60)</f>
        <v>11.433333333333334</v>
      </c>
      <c r="O526">
        <v>2.7</v>
      </c>
    </row>
    <row r="527" spans="10:15" x14ac:dyDescent="0.35">
      <c r="J527" t="s">
        <v>2996</v>
      </c>
      <c r="K527">
        <v>527</v>
      </c>
      <c r="L527" t="s">
        <v>2879</v>
      </c>
      <c r="M527" t="s">
        <v>2396</v>
      </c>
      <c r="N527" s="533">
        <f t="shared" si="53"/>
        <v>11.433333333333334</v>
      </c>
      <c r="O527">
        <v>2.7</v>
      </c>
    </row>
    <row r="528" spans="10:15" x14ac:dyDescent="0.35">
      <c r="J528" t="s">
        <v>2996</v>
      </c>
      <c r="K528">
        <v>528</v>
      </c>
      <c r="L528" t="s">
        <v>2880</v>
      </c>
      <c r="M528" t="s">
        <v>2396</v>
      </c>
      <c r="N528" s="533">
        <f t="shared" si="53"/>
        <v>11.433333333333334</v>
      </c>
      <c r="O528">
        <v>2.7</v>
      </c>
    </row>
    <row r="529" spans="10:15" x14ac:dyDescent="0.35">
      <c r="J529" t="s">
        <v>2996</v>
      </c>
      <c r="K529" s="532">
        <v>529</v>
      </c>
      <c r="L529" t="s">
        <v>2881</v>
      </c>
      <c r="M529" t="s">
        <v>2396</v>
      </c>
      <c r="N529" s="533">
        <f t="shared" si="53"/>
        <v>11.433333333333334</v>
      </c>
      <c r="O529">
        <v>2.7</v>
      </c>
    </row>
    <row r="530" spans="10:15" x14ac:dyDescent="0.35">
      <c r="J530" t="s">
        <v>2996</v>
      </c>
      <c r="K530">
        <v>530</v>
      </c>
      <c r="L530" t="s">
        <v>2882</v>
      </c>
      <c r="M530" t="s">
        <v>2396</v>
      </c>
      <c r="N530" s="533">
        <f t="shared" si="53"/>
        <v>11.433333333333334</v>
      </c>
      <c r="O530">
        <v>2.7</v>
      </c>
    </row>
    <row r="531" spans="10:15" x14ac:dyDescent="0.35">
      <c r="J531" t="s">
        <v>2996</v>
      </c>
      <c r="K531">
        <v>531</v>
      </c>
      <c r="L531" t="s">
        <v>2883</v>
      </c>
      <c r="M531" t="s">
        <v>2396</v>
      </c>
      <c r="N531" s="533">
        <f t="shared" si="53"/>
        <v>11.433333333333334</v>
      </c>
      <c r="O531">
        <v>2.7</v>
      </c>
    </row>
    <row r="532" spans="10:15" x14ac:dyDescent="0.35">
      <c r="J532" t="s">
        <v>2996</v>
      </c>
      <c r="K532" s="532">
        <v>532</v>
      </c>
      <c r="L532" t="s">
        <v>2884</v>
      </c>
      <c r="M532" t="s">
        <v>2397</v>
      </c>
      <c r="N532" s="533">
        <f>11+(27/60)</f>
        <v>11.45</v>
      </c>
      <c r="O532">
        <v>2.7</v>
      </c>
    </row>
    <row r="533" spans="10:15" x14ac:dyDescent="0.35">
      <c r="J533" t="s">
        <v>2996</v>
      </c>
      <c r="K533">
        <v>533</v>
      </c>
      <c r="L533" t="s">
        <v>2885</v>
      </c>
      <c r="M533" t="s">
        <v>2396</v>
      </c>
      <c r="N533" s="533">
        <f>11+(26/60)</f>
        <v>11.433333333333334</v>
      </c>
      <c r="O533">
        <v>2.7</v>
      </c>
    </row>
    <row r="534" spans="10:15" x14ac:dyDescent="0.35">
      <c r="J534" t="s">
        <v>2996</v>
      </c>
      <c r="K534">
        <v>534</v>
      </c>
      <c r="L534" t="s">
        <v>2886</v>
      </c>
      <c r="M534" t="s">
        <v>2397</v>
      </c>
      <c r="N534" s="533">
        <f>11+(27/60)</f>
        <v>11.45</v>
      </c>
      <c r="O534">
        <v>2.7</v>
      </c>
    </row>
    <row r="535" spans="10:15" x14ac:dyDescent="0.35">
      <c r="J535" t="s">
        <v>2996</v>
      </c>
      <c r="K535" s="532">
        <v>535</v>
      </c>
      <c r="L535" t="s">
        <v>2887</v>
      </c>
      <c r="M535" t="s">
        <v>2397</v>
      </c>
      <c r="N535" s="533">
        <f>11+(27/60)</f>
        <v>11.45</v>
      </c>
      <c r="O535">
        <v>2.7</v>
      </c>
    </row>
    <row r="536" spans="10:15" x14ac:dyDescent="0.35">
      <c r="J536" t="s">
        <v>2996</v>
      </c>
      <c r="K536">
        <v>536</v>
      </c>
      <c r="L536" t="s">
        <v>2888</v>
      </c>
      <c r="M536" t="s">
        <v>2396</v>
      </c>
      <c r="N536" s="533">
        <f t="shared" ref="N536:N550" si="54">11+(26/60)</f>
        <v>11.433333333333334</v>
      </c>
      <c r="O536">
        <v>2.7</v>
      </c>
    </row>
    <row r="537" spans="10:15" x14ac:dyDescent="0.35">
      <c r="J537" t="s">
        <v>2996</v>
      </c>
      <c r="K537">
        <v>537</v>
      </c>
      <c r="L537" t="s">
        <v>2889</v>
      </c>
      <c r="M537" t="s">
        <v>2396</v>
      </c>
      <c r="N537" s="533">
        <f t="shared" si="54"/>
        <v>11.433333333333334</v>
      </c>
      <c r="O537">
        <v>2.7</v>
      </c>
    </row>
    <row r="538" spans="10:15" x14ac:dyDescent="0.35">
      <c r="J538" t="s">
        <v>2996</v>
      </c>
      <c r="K538" s="532">
        <v>538</v>
      </c>
      <c r="L538" t="s">
        <v>2890</v>
      </c>
      <c r="M538" t="s">
        <v>2396</v>
      </c>
      <c r="N538" s="533">
        <f t="shared" si="54"/>
        <v>11.433333333333334</v>
      </c>
      <c r="O538">
        <v>2.7</v>
      </c>
    </row>
    <row r="539" spans="10:15" x14ac:dyDescent="0.35">
      <c r="J539" t="s">
        <v>2996</v>
      </c>
      <c r="K539">
        <v>539</v>
      </c>
      <c r="L539" t="s">
        <v>2891</v>
      </c>
      <c r="M539" t="s">
        <v>2396</v>
      </c>
      <c r="N539" s="533">
        <f t="shared" si="54"/>
        <v>11.433333333333334</v>
      </c>
      <c r="O539">
        <v>2.7</v>
      </c>
    </row>
    <row r="540" spans="10:15" x14ac:dyDescent="0.35">
      <c r="J540" t="s">
        <v>2996</v>
      </c>
      <c r="K540">
        <v>540</v>
      </c>
      <c r="L540" t="s">
        <v>2892</v>
      </c>
      <c r="M540" t="s">
        <v>2396</v>
      </c>
      <c r="N540" s="533">
        <f t="shared" si="54"/>
        <v>11.433333333333334</v>
      </c>
      <c r="O540">
        <v>2.7</v>
      </c>
    </row>
    <row r="541" spans="10:15" x14ac:dyDescent="0.35">
      <c r="J541" t="s">
        <v>2996</v>
      </c>
      <c r="K541" s="532">
        <v>541</v>
      </c>
      <c r="L541" t="s">
        <v>2893</v>
      </c>
      <c r="M541" t="s">
        <v>2396</v>
      </c>
      <c r="N541" s="533">
        <f t="shared" si="54"/>
        <v>11.433333333333334</v>
      </c>
      <c r="O541">
        <v>2.7</v>
      </c>
    </row>
    <row r="542" spans="10:15" x14ac:dyDescent="0.35">
      <c r="J542" t="s">
        <v>2996</v>
      </c>
      <c r="K542">
        <v>542</v>
      </c>
      <c r="L542" t="s">
        <v>2894</v>
      </c>
      <c r="M542" t="s">
        <v>2396</v>
      </c>
      <c r="N542" s="533">
        <f t="shared" si="54"/>
        <v>11.433333333333334</v>
      </c>
      <c r="O542">
        <v>2.7</v>
      </c>
    </row>
    <row r="543" spans="10:15" x14ac:dyDescent="0.35">
      <c r="J543" t="s">
        <v>2996</v>
      </c>
      <c r="K543">
        <v>543</v>
      </c>
      <c r="L543" t="s">
        <v>2895</v>
      </c>
      <c r="M543" t="s">
        <v>2396</v>
      </c>
      <c r="N543" s="533">
        <f t="shared" si="54"/>
        <v>11.433333333333334</v>
      </c>
      <c r="O543">
        <v>2.7</v>
      </c>
    </row>
    <row r="544" spans="10:15" x14ac:dyDescent="0.35">
      <c r="J544" t="s">
        <v>2996</v>
      </c>
      <c r="K544" s="532">
        <v>544</v>
      </c>
      <c r="L544" t="s">
        <v>2896</v>
      </c>
      <c r="M544" t="s">
        <v>2396</v>
      </c>
      <c r="N544" s="533">
        <f t="shared" si="54"/>
        <v>11.433333333333334</v>
      </c>
      <c r="O544">
        <v>2.7</v>
      </c>
    </row>
    <row r="545" spans="10:15" x14ac:dyDescent="0.35">
      <c r="J545" t="s">
        <v>2996</v>
      </c>
      <c r="K545">
        <v>545</v>
      </c>
      <c r="L545" t="s">
        <v>2897</v>
      </c>
      <c r="M545" t="s">
        <v>2396</v>
      </c>
      <c r="N545" s="533">
        <f t="shared" si="54"/>
        <v>11.433333333333334</v>
      </c>
      <c r="O545">
        <v>2.7</v>
      </c>
    </row>
    <row r="546" spans="10:15" x14ac:dyDescent="0.35">
      <c r="J546" t="s">
        <v>2996</v>
      </c>
      <c r="K546">
        <v>546</v>
      </c>
      <c r="L546" t="s">
        <v>2898</v>
      </c>
      <c r="M546" t="s">
        <v>2396</v>
      </c>
      <c r="N546" s="533">
        <f t="shared" si="54"/>
        <v>11.433333333333334</v>
      </c>
      <c r="O546">
        <v>2.7</v>
      </c>
    </row>
    <row r="547" spans="10:15" x14ac:dyDescent="0.35">
      <c r="J547" t="s">
        <v>2996</v>
      </c>
      <c r="K547" s="532">
        <v>547</v>
      </c>
      <c r="L547" t="s">
        <v>2899</v>
      </c>
      <c r="M547" t="s">
        <v>2396</v>
      </c>
      <c r="N547" s="533">
        <f t="shared" si="54"/>
        <v>11.433333333333334</v>
      </c>
      <c r="O547">
        <v>2.7</v>
      </c>
    </row>
    <row r="548" spans="10:15" x14ac:dyDescent="0.35">
      <c r="J548" t="s">
        <v>2996</v>
      </c>
      <c r="K548">
        <v>548</v>
      </c>
      <c r="L548" t="s">
        <v>2900</v>
      </c>
      <c r="M548" t="s">
        <v>2396</v>
      </c>
      <c r="N548" s="533">
        <f t="shared" si="54"/>
        <v>11.433333333333334</v>
      </c>
      <c r="O548">
        <v>2.7</v>
      </c>
    </row>
    <row r="549" spans="10:15" x14ac:dyDescent="0.35">
      <c r="J549" t="s">
        <v>2996</v>
      </c>
      <c r="K549">
        <v>549</v>
      </c>
      <c r="L549" t="s">
        <v>2901</v>
      </c>
      <c r="M549" t="s">
        <v>2396</v>
      </c>
      <c r="N549" s="533">
        <f t="shared" si="54"/>
        <v>11.433333333333334</v>
      </c>
      <c r="O549">
        <v>2.7</v>
      </c>
    </row>
    <row r="550" spans="10:15" x14ac:dyDescent="0.35">
      <c r="J550" t="s">
        <v>2996</v>
      </c>
      <c r="K550" s="532">
        <v>550</v>
      </c>
      <c r="L550" t="s">
        <v>2902</v>
      </c>
      <c r="M550" t="s">
        <v>2396</v>
      </c>
      <c r="N550" s="533">
        <f t="shared" si="54"/>
        <v>11.433333333333334</v>
      </c>
      <c r="O550">
        <v>2.7</v>
      </c>
    </row>
    <row r="551" spans="10:15" x14ac:dyDescent="0.35">
      <c r="J551" t="s">
        <v>2996</v>
      </c>
      <c r="K551">
        <v>551</v>
      </c>
      <c r="L551" t="s">
        <v>2903</v>
      </c>
      <c r="M551" t="s">
        <v>2397</v>
      </c>
      <c r="N551" s="533">
        <f>11+(27/60)</f>
        <v>11.45</v>
      </c>
      <c r="O551">
        <v>2.7</v>
      </c>
    </row>
    <row r="552" spans="10:15" x14ac:dyDescent="0.35">
      <c r="J552" t="s">
        <v>2996</v>
      </c>
      <c r="K552">
        <v>552</v>
      </c>
      <c r="L552" t="s">
        <v>2904</v>
      </c>
      <c r="M552" t="s">
        <v>2396</v>
      </c>
      <c r="N552" s="533">
        <f>11+(26/60)</f>
        <v>11.433333333333334</v>
      </c>
      <c r="O552">
        <v>2.7</v>
      </c>
    </row>
    <row r="553" spans="10:15" x14ac:dyDescent="0.35">
      <c r="J553" t="s">
        <v>2996</v>
      </c>
      <c r="K553" s="532">
        <v>553</v>
      </c>
      <c r="L553" t="s">
        <v>2905</v>
      </c>
      <c r="M553" t="s">
        <v>2397</v>
      </c>
      <c r="N553" s="533">
        <f>11+(27/60)</f>
        <v>11.45</v>
      </c>
      <c r="O553">
        <v>2.7</v>
      </c>
    </row>
    <row r="554" spans="10:15" x14ac:dyDescent="0.35">
      <c r="J554" t="s">
        <v>2996</v>
      </c>
      <c r="K554">
        <v>554</v>
      </c>
      <c r="L554" t="s">
        <v>2906</v>
      </c>
      <c r="M554" t="s">
        <v>2397</v>
      </c>
      <c r="N554" s="533">
        <f>11+(27/60)</f>
        <v>11.45</v>
      </c>
      <c r="O554">
        <v>2.7</v>
      </c>
    </row>
    <row r="555" spans="10:15" x14ac:dyDescent="0.35">
      <c r="J555" t="s">
        <v>2996</v>
      </c>
      <c r="K555">
        <v>555</v>
      </c>
      <c r="L555" t="s">
        <v>2907</v>
      </c>
      <c r="M555" t="s">
        <v>2396</v>
      </c>
      <c r="N555" s="533">
        <f>11+(26/60)</f>
        <v>11.433333333333334</v>
      </c>
      <c r="O555">
        <v>2.7</v>
      </c>
    </row>
    <row r="556" spans="10:15" x14ac:dyDescent="0.35">
      <c r="J556" t="s">
        <v>2996</v>
      </c>
      <c r="K556" s="532">
        <v>556</v>
      </c>
      <c r="L556" t="s">
        <v>2908</v>
      </c>
      <c r="M556" t="s">
        <v>2397</v>
      </c>
      <c r="N556" s="533">
        <f>11+(27/60)</f>
        <v>11.45</v>
      </c>
      <c r="O556">
        <v>2.7</v>
      </c>
    </row>
    <row r="557" spans="10:15" x14ac:dyDescent="0.35">
      <c r="J557" t="s">
        <v>2996</v>
      </c>
      <c r="K557">
        <v>557</v>
      </c>
      <c r="L557" t="s">
        <v>2909</v>
      </c>
      <c r="M557" t="s">
        <v>2397</v>
      </c>
      <c r="N557" s="533">
        <f>11+(27/60)</f>
        <v>11.45</v>
      </c>
      <c r="O557">
        <v>2.7</v>
      </c>
    </row>
    <row r="558" spans="10:15" x14ac:dyDescent="0.35">
      <c r="J558" t="s">
        <v>2996</v>
      </c>
      <c r="K558">
        <v>558</v>
      </c>
      <c r="L558" t="s">
        <v>2910</v>
      </c>
      <c r="M558" t="s">
        <v>2396</v>
      </c>
      <c r="N558" s="533">
        <f>11+(26/60)</f>
        <v>11.433333333333334</v>
      </c>
      <c r="O558">
        <v>2.7</v>
      </c>
    </row>
    <row r="559" spans="10:15" x14ac:dyDescent="0.35">
      <c r="J559" t="s">
        <v>2996</v>
      </c>
      <c r="K559" s="532">
        <v>559</v>
      </c>
      <c r="L559" t="s">
        <v>2911</v>
      </c>
      <c r="M559" t="s">
        <v>2396</v>
      </c>
      <c r="N559" s="533">
        <f>11+(26/60)</f>
        <v>11.433333333333334</v>
      </c>
      <c r="O559">
        <v>2.7</v>
      </c>
    </row>
    <row r="560" spans="10:15" x14ac:dyDescent="0.35">
      <c r="J560" t="s">
        <v>2996</v>
      </c>
      <c r="K560">
        <v>560</v>
      </c>
      <c r="L560" t="s">
        <v>2912</v>
      </c>
      <c r="M560" t="s">
        <v>2397</v>
      </c>
      <c r="N560" s="533">
        <f>11+(27/60)</f>
        <v>11.45</v>
      </c>
      <c r="O560">
        <v>2.7</v>
      </c>
    </row>
    <row r="561" spans="10:15" x14ac:dyDescent="0.35">
      <c r="J561" t="s">
        <v>2996</v>
      </c>
      <c r="K561">
        <v>561</v>
      </c>
      <c r="L561" t="s">
        <v>2913</v>
      </c>
      <c r="M561" t="s">
        <v>2396</v>
      </c>
      <c r="N561" s="533">
        <f t="shared" ref="N561:N575" si="55">11+(26/60)</f>
        <v>11.433333333333334</v>
      </c>
      <c r="O561">
        <v>2.7</v>
      </c>
    </row>
    <row r="562" spans="10:15" x14ac:dyDescent="0.35">
      <c r="J562" t="s">
        <v>2996</v>
      </c>
      <c r="K562" s="532">
        <v>562</v>
      </c>
      <c r="L562" t="s">
        <v>2914</v>
      </c>
      <c r="M562" t="s">
        <v>2396</v>
      </c>
      <c r="N562" s="533">
        <f t="shared" si="55"/>
        <v>11.433333333333334</v>
      </c>
      <c r="O562">
        <v>2.7</v>
      </c>
    </row>
    <row r="563" spans="10:15" x14ac:dyDescent="0.35">
      <c r="J563" t="s">
        <v>2996</v>
      </c>
      <c r="K563">
        <v>563</v>
      </c>
      <c r="L563" t="s">
        <v>2915</v>
      </c>
      <c r="M563" t="s">
        <v>2396</v>
      </c>
      <c r="N563" s="533">
        <f t="shared" si="55"/>
        <v>11.433333333333334</v>
      </c>
      <c r="O563">
        <v>2.7</v>
      </c>
    </row>
    <row r="564" spans="10:15" x14ac:dyDescent="0.35">
      <c r="J564" t="s">
        <v>2996</v>
      </c>
      <c r="K564">
        <v>564</v>
      </c>
      <c r="L564" t="s">
        <v>2916</v>
      </c>
      <c r="M564" t="s">
        <v>2396</v>
      </c>
      <c r="N564" s="533">
        <f t="shared" si="55"/>
        <v>11.433333333333334</v>
      </c>
      <c r="O564">
        <v>2.7</v>
      </c>
    </row>
    <row r="565" spans="10:15" x14ac:dyDescent="0.35">
      <c r="J565" t="s">
        <v>2996</v>
      </c>
      <c r="K565" s="532">
        <v>565</v>
      </c>
      <c r="L565" t="s">
        <v>2917</v>
      </c>
      <c r="M565" t="s">
        <v>2396</v>
      </c>
      <c r="N565" s="533">
        <f t="shared" si="55"/>
        <v>11.433333333333334</v>
      </c>
      <c r="O565">
        <v>2.7</v>
      </c>
    </row>
    <row r="566" spans="10:15" x14ac:dyDescent="0.35">
      <c r="J566" t="s">
        <v>2996</v>
      </c>
      <c r="K566">
        <v>566</v>
      </c>
      <c r="L566" t="s">
        <v>790</v>
      </c>
      <c r="M566" t="s">
        <v>2396</v>
      </c>
      <c r="N566" s="533">
        <f t="shared" si="55"/>
        <v>11.433333333333334</v>
      </c>
      <c r="O566">
        <v>2.7</v>
      </c>
    </row>
    <row r="567" spans="10:15" x14ac:dyDescent="0.35">
      <c r="J567" t="s">
        <v>2996</v>
      </c>
      <c r="K567">
        <v>567</v>
      </c>
      <c r="L567" t="s">
        <v>2918</v>
      </c>
      <c r="M567" t="s">
        <v>2396</v>
      </c>
      <c r="N567" s="533">
        <f t="shared" si="55"/>
        <v>11.433333333333334</v>
      </c>
      <c r="O567">
        <v>2.7</v>
      </c>
    </row>
    <row r="568" spans="10:15" x14ac:dyDescent="0.35">
      <c r="J568" t="s">
        <v>2996</v>
      </c>
      <c r="K568" s="532">
        <v>568</v>
      </c>
      <c r="L568" t="s">
        <v>2919</v>
      </c>
      <c r="M568" t="s">
        <v>2396</v>
      </c>
      <c r="N568" s="533">
        <f t="shared" si="55"/>
        <v>11.433333333333334</v>
      </c>
      <c r="O568">
        <v>2.7</v>
      </c>
    </row>
    <row r="569" spans="10:15" x14ac:dyDescent="0.35">
      <c r="J569" t="s">
        <v>2996</v>
      </c>
      <c r="K569">
        <v>569</v>
      </c>
      <c r="L569" t="s">
        <v>2920</v>
      </c>
      <c r="M569" t="s">
        <v>2396</v>
      </c>
      <c r="N569" s="533">
        <f t="shared" si="55"/>
        <v>11.433333333333334</v>
      </c>
      <c r="O569">
        <v>2.7</v>
      </c>
    </row>
    <row r="570" spans="10:15" x14ac:dyDescent="0.35">
      <c r="J570" t="s">
        <v>2996</v>
      </c>
      <c r="K570">
        <v>570</v>
      </c>
      <c r="L570" t="s">
        <v>2921</v>
      </c>
      <c r="M570" t="s">
        <v>2396</v>
      </c>
      <c r="N570" s="533">
        <f t="shared" si="55"/>
        <v>11.433333333333334</v>
      </c>
      <c r="O570">
        <v>2.7</v>
      </c>
    </row>
    <row r="571" spans="10:15" x14ac:dyDescent="0.35">
      <c r="J571" t="s">
        <v>2996</v>
      </c>
      <c r="K571" s="532">
        <v>571</v>
      </c>
      <c r="L571" t="s">
        <v>2922</v>
      </c>
      <c r="M571" t="s">
        <v>2396</v>
      </c>
      <c r="N571" s="533">
        <f t="shared" si="55"/>
        <v>11.433333333333334</v>
      </c>
      <c r="O571">
        <v>2.7</v>
      </c>
    </row>
    <row r="572" spans="10:15" x14ac:dyDescent="0.35">
      <c r="J572" t="s">
        <v>2996</v>
      </c>
      <c r="K572">
        <v>572</v>
      </c>
      <c r="L572" t="s">
        <v>2923</v>
      </c>
      <c r="M572" t="s">
        <v>2396</v>
      </c>
      <c r="N572" s="533">
        <f t="shared" si="55"/>
        <v>11.433333333333334</v>
      </c>
      <c r="O572">
        <v>2.7</v>
      </c>
    </row>
    <row r="573" spans="10:15" x14ac:dyDescent="0.35">
      <c r="J573" t="s">
        <v>2996</v>
      </c>
      <c r="K573">
        <v>573</v>
      </c>
      <c r="L573" t="s">
        <v>2924</v>
      </c>
      <c r="M573" t="s">
        <v>2396</v>
      </c>
      <c r="N573" s="533">
        <f t="shared" si="55"/>
        <v>11.433333333333334</v>
      </c>
      <c r="O573">
        <v>2.7</v>
      </c>
    </row>
    <row r="574" spans="10:15" x14ac:dyDescent="0.35">
      <c r="J574" t="s">
        <v>2996</v>
      </c>
      <c r="K574" s="532">
        <v>574</v>
      </c>
      <c r="L574" t="s">
        <v>2925</v>
      </c>
      <c r="M574" t="s">
        <v>2396</v>
      </c>
      <c r="N574" s="533">
        <f t="shared" si="55"/>
        <v>11.433333333333334</v>
      </c>
      <c r="O574">
        <v>2.7</v>
      </c>
    </row>
    <row r="575" spans="10:15" x14ac:dyDescent="0.35">
      <c r="J575" t="s">
        <v>2996</v>
      </c>
      <c r="K575">
        <v>575</v>
      </c>
      <c r="L575" t="s">
        <v>2926</v>
      </c>
      <c r="M575" t="s">
        <v>2396</v>
      </c>
      <c r="N575" s="533">
        <f t="shared" si="55"/>
        <v>11.433333333333334</v>
      </c>
      <c r="O575">
        <v>2.7</v>
      </c>
    </row>
    <row r="576" spans="10:15" x14ac:dyDescent="0.35">
      <c r="J576" t="s">
        <v>2996</v>
      </c>
      <c r="K576">
        <v>576</v>
      </c>
      <c r="L576" t="s">
        <v>2927</v>
      </c>
      <c r="M576" t="s">
        <v>2397</v>
      </c>
      <c r="N576" s="533">
        <f>11+(27/60)</f>
        <v>11.45</v>
      </c>
      <c r="O576">
        <v>2.7</v>
      </c>
    </row>
    <row r="577" spans="10:15" x14ac:dyDescent="0.35">
      <c r="J577" t="s">
        <v>2996</v>
      </c>
      <c r="K577" s="532">
        <v>577</v>
      </c>
      <c r="L577" t="s">
        <v>2928</v>
      </c>
      <c r="M577" t="s">
        <v>2396</v>
      </c>
      <c r="N577" s="533">
        <f t="shared" ref="N577:N585" si="56">11+(26/60)</f>
        <v>11.433333333333334</v>
      </c>
      <c r="O577">
        <v>2.7</v>
      </c>
    </row>
    <row r="578" spans="10:15" x14ac:dyDescent="0.35">
      <c r="J578" t="s">
        <v>2996</v>
      </c>
      <c r="K578">
        <v>578</v>
      </c>
      <c r="L578" t="s">
        <v>2929</v>
      </c>
      <c r="M578" t="s">
        <v>2396</v>
      </c>
      <c r="N578" s="533">
        <f t="shared" si="56"/>
        <v>11.433333333333334</v>
      </c>
      <c r="O578">
        <v>2.7</v>
      </c>
    </row>
    <row r="579" spans="10:15" x14ac:dyDescent="0.35">
      <c r="J579" t="s">
        <v>2996</v>
      </c>
      <c r="K579">
        <v>579</v>
      </c>
      <c r="L579" t="s">
        <v>2930</v>
      </c>
      <c r="M579" t="s">
        <v>2396</v>
      </c>
      <c r="N579" s="533">
        <f t="shared" si="56"/>
        <v>11.433333333333334</v>
      </c>
      <c r="O579">
        <v>2.7</v>
      </c>
    </row>
    <row r="580" spans="10:15" x14ac:dyDescent="0.35">
      <c r="J580" t="s">
        <v>2996</v>
      </c>
      <c r="K580" s="532">
        <v>580</v>
      </c>
      <c r="L580" t="s">
        <v>2931</v>
      </c>
      <c r="M580" t="s">
        <v>2396</v>
      </c>
      <c r="N580" s="533">
        <f t="shared" si="56"/>
        <v>11.433333333333334</v>
      </c>
      <c r="O580">
        <v>2.7</v>
      </c>
    </row>
    <row r="581" spans="10:15" x14ac:dyDescent="0.35">
      <c r="J581" t="s">
        <v>2996</v>
      </c>
      <c r="K581">
        <v>581</v>
      </c>
      <c r="L581" t="s">
        <v>2932</v>
      </c>
      <c r="M581" t="s">
        <v>2396</v>
      </c>
      <c r="N581" s="533">
        <f t="shared" si="56"/>
        <v>11.433333333333334</v>
      </c>
      <c r="O581">
        <v>2.7</v>
      </c>
    </row>
    <row r="582" spans="10:15" x14ac:dyDescent="0.35">
      <c r="J582" t="s">
        <v>2996</v>
      </c>
      <c r="K582">
        <v>582</v>
      </c>
      <c r="L582" t="s">
        <v>2933</v>
      </c>
      <c r="M582" t="s">
        <v>2396</v>
      </c>
      <c r="N582" s="533">
        <f t="shared" si="56"/>
        <v>11.433333333333334</v>
      </c>
      <c r="O582">
        <v>2.7</v>
      </c>
    </row>
    <row r="583" spans="10:15" x14ac:dyDescent="0.35">
      <c r="J583" t="s">
        <v>2996</v>
      </c>
      <c r="K583" s="532">
        <v>583</v>
      </c>
      <c r="L583" t="s">
        <v>2934</v>
      </c>
      <c r="M583" t="s">
        <v>2396</v>
      </c>
      <c r="N583" s="533">
        <f t="shared" si="56"/>
        <v>11.433333333333334</v>
      </c>
      <c r="O583">
        <v>2.7</v>
      </c>
    </row>
    <row r="584" spans="10:15" x14ac:dyDescent="0.35">
      <c r="J584" t="s">
        <v>2996</v>
      </c>
      <c r="K584">
        <v>584</v>
      </c>
      <c r="L584" t="s">
        <v>2935</v>
      </c>
      <c r="M584" t="s">
        <v>2396</v>
      </c>
      <c r="N584" s="533">
        <f t="shared" si="56"/>
        <v>11.433333333333334</v>
      </c>
      <c r="O584">
        <v>2.7</v>
      </c>
    </row>
    <row r="585" spans="10:15" x14ac:dyDescent="0.35">
      <c r="J585" t="s">
        <v>2996</v>
      </c>
      <c r="K585">
        <v>585</v>
      </c>
      <c r="L585" t="s">
        <v>2936</v>
      </c>
      <c r="M585" t="s">
        <v>2396</v>
      </c>
      <c r="N585" s="533">
        <f t="shared" si="56"/>
        <v>11.433333333333334</v>
      </c>
      <c r="O585">
        <v>2.7</v>
      </c>
    </row>
    <row r="586" spans="10:15" x14ac:dyDescent="0.35">
      <c r="J586" t="s">
        <v>2996</v>
      </c>
      <c r="K586" s="532">
        <v>586</v>
      </c>
      <c r="L586" t="s">
        <v>2937</v>
      </c>
      <c r="M586" t="s">
        <v>2397</v>
      </c>
      <c r="N586" s="533">
        <f>11+(27/60)</f>
        <v>11.45</v>
      </c>
      <c r="O586">
        <v>2.7</v>
      </c>
    </row>
    <row r="587" spans="10:15" x14ac:dyDescent="0.35">
      <c r="J587" t="s">
        <v>2996</v>
      </c>
      <c r="K587">
        <v>587</v>
      </c>
      <c r="L587" t="s">
        <v>2938</v>
      </c>
      <c r="M587" t="s">
        <v>2396</v>
      </c>
      <c r="N587" s="533">
        <f>11+(26/60)</f>
        <v>11.433333333333334</v>
      </c>
      <c r="O587">
        <v>2.7</v>
      </c>
    </row>
    <row r="588" spans="10:15" x14ac:dyDescent="0.35">
      <c r="J588" t="s">
        <v>2996</v>
      </c>
      <c r="K588">
        <v>588</v>
      </c>
      <c r="L588" t="s">
        <v>2939</v>
      </c>
      <c r="M588" t="s">
        <v>2397</v>
      </c>
      <c r="N588" s="533">
        <f>11+(27/60)</f>
        <v>11.45</v>
      </c>
      <c r="O588">
        <v>2.7</v>
      </c>
    </row>
    <row r="589" spans="10:15" x14ac:dyDescent="0.35">
      <c r="J589" t="s">
        <v>2996</v>
      </c>
      <c r="K589" s="532">
        <v>589</v>
      </c>
      <c r="L589" t="s">
        <v>2940</v>
      </c>
      <c r="M589" t="s">
        <v>2396</v>
      </c>
      <c r="N589" s="533">
        <f t="shared" ref="N589:N597" si="57">11+(26/60)</f>
        <v>11.433333333333334</v>
      </c>
      <c r="O589">
        <v>2.7</v>
      </c>
    </row>
    <row r="590" spans="10:15" x14ac:dyDescent="0.35">
      <c r="J590" t="s">
        <v>2996</v>
      </c>
      <c r="K590">
        <v>590</v>
      </c>
      <c r="L590" t="s">
        <v>2941</v>
      </c>
      <c r="M590" t="s">
        <v>2396</v>
      </c>
      <c r="N590" s="533">
        <f t="shared" si="57"/>
        <v>11.433333333333334</v>
      </c>
      <c r="O590">
        <v>2.7</v>
      </c>
    </row>
    <row r="591" spans="10:15" x14ac:dyDescent="0.35">
      <c r="J591" t="s">
        <v>2996</v>
      </c>
      <c r="K591">
        <v>591</v>
      </c>
      <c r="L591" t="s">
        <v>2942</v>
      </c>
      <c r="M591" t="s">
        <v>2396</v>
      </c>
      <c r="N591" s="533">
        <f t="shared" si="57"/>
        <v>11.433333333333334</v>
      </c>
      <c r="O591">
        <v>2.7</v>
      </c>
    </row>
    <row r="592" spans="10:15" x14ac:dyDescent="0.35">
      <c r="J592" t="s">
        <v>2996</v>
      </c>
      <c r="K592" s="532">
        <v>592</v>
      </c>
      <c r="L592" t="s">
        <v>2943</v>
      </c>
      <c r="M592" t="s">
        <v>2396</v>
      </c>
      <c r="N592" s="533">
        <f t="shared" si="57"/>
        <v>11.433333333333334</v>
      </c>
      <c r="O592">
        <v>2.7</v>
      </c>
    </row>
    <row r="593" spans="10:15" x14ac:dyDescent="0.35">
      <c r="J593" t="s">
        <v>2996</v>
      </c>
      <c r="K593">
        <v>593</v>
      </c>
      <c r="L593" t="s">
        <v>2944</v>
      </c>
      <c r="M593" t="s">
        <v>2396</v>
      </c>
      <c r="N593" s="533">
        <f t="shared" si="57"/>
        <v>11.433333333333334</v>
      </c>
      <c r="O593">
        <v>2.7</v>
      </c>
    </row>
    <row r="594" spans="10:15" x14ac:dyDescent="0.35">
      <c r="J594" t="s">
        <v>2996</v>
      </c>
      <c r="K594">
        <v>594</v>
      </c>
      <c r="L594" t="s">
        <v>2945</v>
      </c>
      <c r="M594" t="s">
        <v>2396</v>
      </c>
      <c r="N594" s="533">
        <f t="shared" si="57"/>
        <v>11.433333333333334</v>
      </c>
      <c r="O594">
        <v>2.7</v>
      </c>
    </row>
    <row r="595" spans="10:15" x14ac:dyDescent="0.35">
      <c r="J595" t="s">
        <v>2996</v>
      </c>
      <c r="K595" s="532">
        <v>595</v>
      </c>
      <c r="L595" t="s">
        <v>2946</v>
      </c>
      <c r="M595" t="s">
        <v>2396</v>
      </c>
      <c r="N595" s="533">
        <f t="shared" si="57"/>
        <v>11.433333333333334</v>
      </c>
      <c r="O595">
        <v>2.7</v>
      </c>
    </row>
    <row r="596" spans="10:15" x14ac:dyDescent="0.35">
      <c r="J596" t="s">
        <v>2996</v>
      </c>
      <c r="K596">
        <v>596</v>
      </c>
      <c r="L596" t="s">
        <v>2947</v>
      </c>
      <c r="M596" t="s">
        <v>2396</v>
      </c>
      <c r="N596" s="533">
        <f t="shared" si="57"/>
        <v>11.433333333333334</v>
      </c>
      <c r="O596">
        <v>2.7</v>
      </c>
    </row>
    <row r="597" spans="10:15" x14ac:dyDescent="0.35">
      <c r="J597" t="s">
        <v>2996</v>
      </c>
      <c r="K597">
        <v>597</v>
      </c>
      <c r="L597" t="s">
        <v>2948</v>
      </c>
      <c r="M597" t="s">
        <v>2396</v>
      </c>
      <c r="N597" s="533">
        <f t="shared" si="57"/>
        <v>11.433333333333334</v>
      </c>
      <c r="O597">
        <v>2.7</v>
      </c>
    </row>
    <row r="598" spans="10:15" x14ac:dyDescent="0.35">
      <c r="J598" t="s">
        <v>2996</v>
      </c>
      <c r="K598" s="532">
        <v>598</v>
      </c>
      <c r="L598" t="s">
        <v>2949</v>
      </c>
      <c r="M598" t="s">
        <v>2397</v>
      </c>
      <c r="N598" s="533">
        <f>11+(27/60)</f>
        <v>11.45</v>
      </c>
      <c r="O598">
        <v>2.7</v>
      </c>
    </row>
    <row r="599" spans="10:15" x14ac:dyDescent="0.35">
      <c r="J599" t="s">
        <v>2996</v>
      </c>
      <c r="K599">
        <v>599</v>
      </c>
      <c r="L599" t="s">
        <v>2950</v>
      </c>
      <c r="M599" t="s">
        <v>2396</v>
      </c>
      <c r="N599" s="533">
        <f t="shared" ref="N599:N610" si="58">11+(26/60)</f>
        <v>11.433333333333334</v>
      </c>
      <c r="O599">
        <v>2.7</v>
      </c>
    </row>
    <row r="600" spans="10:15" x14ac:dyDescent="0.35">
      <c r="J600" t="s">
        <v>2996</v>
      </c>
      <c r="K600">
        <v>600</v>
      </c>
      <c r="L600" t="s">
        <v>2951</v>
      </c>
      <c r="M600" t="s">
        <v>2396</v>
      </c>
      <c r="N600" s="533">
        <f t="shared" si="58"/>
        <v>11.433333333333334</v>
      </c>
      <c r="O600">
        <v>2.7</v>
      </c>
    </row>
    <row r="601" spans="10:15" x14ac:dyDescent="0.35">
      <c r="J601" t="s">
        <v>2996</v>
      </c>
      <c r="K601" s="532">
        <v>601</v>
      </c>
      <c r="L601" t="s">
        <v>2952</v>
      </c>
      <c r="M601" t="s">
        <v>2396</v>
      </c>
      <c r="N601" s="533">
        <f t="shared" si="58"/>
        <v>11.433333333333334</v>
      </c>
      <c r="O601">
        <v>2.7</v>
      </c>
    </row>
    <row r="602" spans="10:15" x14ac:dyDescent="0.35">
      <c r="J602" t="s">
        <v>2996</v>
      </c>
      <c r="K602">
        <v>602</v>
      </c>
      <c r="L602" t="s">
        <v>2953</v>
      </c>
      <c r="M602" t="s">
        <v>2396</v>
      </c>
      <c r="N602" s="533">
        <f t="shared" si="58"/>
        <v>11.433333333333334</v>
      </c>
      <c r="O602">
        <v>2.7</v>
      </c>
    </row>
    <row r="603" spans="10:15" x14ac:dyDescent="0.35">
      <c r="J603" t="s">
        <v>2996</v>
      </c>
      <c r="K603">
        <v>603</v>
      </c>
      <c r="L603" t="s">
        <v>2954</v>
      </c>
      <c r="M603" t="s">
        <v>2396</v>
      </c>
      <c r="N603" s="533">
        <f t="shared" si="58"/>
        <v>11.433333333333334</v>
      </c>
      <c r="O603">
        <v>2.7</v>
      </c>
    </row>
    <row r="604" spans="10:15" x14ac:dyDescent="0.35">
      <c r="J604" t="s">
        <v>2996</v>
      </c>
      <c r="K604" s="532">
        <v>604</v>
      </c>
      <c r="L604" t="s">
        <v>2955</v>
      </c>
      <c r="M604" t="s">
        <v>2396</v>
      </c>
      <c r="N604" s="533">
        <f t="shared" si="58"/>
        <v>11.433333333333334</v>
      </c>
      <c r="O604">
        <v>2.7</v>
      </c>
    </row>
    <row r="605" spans="10:15" x14ac:dyDescent="0.35">
      <c r="J605" t="s">
        <v>2996</v>
      </c>
      <c r="K605">
        <v>605</v>
      </c>
      <c r="L605" t="s">
        <v>2956</v>
      </c>
      <c r="M605" t="s">
        <v>2396</v>
      </c>
      <c r="N605" s="533">
        <f t="shared" si="58"/>
        <v>11.433333333333334</v>
      </c>
      <c r="O605">
        <v>2.7</v>
      </c>
    </row>
    <row r="606" spans="10:15" x14ac:dyDescent="0.35">
      <c r="J606" t="s">
        <v>2996</v>
      </c>
      <c r="K606">
        <v>606</v>
      </c>
      <c r="L606" t="s">
        <v>2957</v>
      </c>
      <c r="M606" t="s">
        <v>2396</v>
      </c>
      <c r="N606" s="533">
        <f t="shared" si="58"/>
        <v>11.433333333333334</v>
      </c>
      <c r="O606">
        <v>2.7</v>
      </c>
    </row>
    <row r="607" spans="10:15" x14ac:dyDescent="0.35">
      <c r="J607" t="s">
        <v>2996</v>
      </c>
      <c r="K607" s="532">
        <v>607</v>
      </c>
      <c r="L607" t="s">
        <v>2958</v>
      </c>
      <c r="M607" t="s">
        <v>2396</v>
      </c>
      <c r="N607" s="533">
        <f t="shared" si="58"/>
        <v>11.433333333333334</v>
      </c>
      <c r="O607">
        <v>2.7</v>
      </c>
    </row>
    <row r="608" spans="10:15" x14ac:dyDescent="0.35">
      <c r="J608" t="s">
        <v>2996</v>
      </c>
      <c r="K608">
        <v>608</v>
      </c>
      <c r="L608" t="s">
        <v>2959</v>
      </c>
      <c r="M608" t="s">
        <v>2396</v>
      </c>
      <c r="N608" s="533">
        <f t="shared" si="58"/>
        <v>11.433333333333334</v>
      </c>
      <c r="O608">
        <v>2.7</v>
      </c>
    </row>
    <row r="609" spans="10:15" x14ac:dyDescent="0.35">
      <c r="J609" t="s">
        <v>2996</v>
      </c>
      <c r="K609">
        <v>609</v>
      </c>
      <c r="L609" t="s">
        <v>2960</v>
      </c>
      <c r="M609" t="s">
        <v>2396</v>
      </c>
      <c r="N609" s="533">
        <f t="shared" si="58"/>
        <v>11.433333333333334</v>
      </c>
      <c r="O609">
        <v>2.7</v>
      </c>
    </row>
    <row r="610" spans="10:15" x14ac:dyDescent="0.35">
      <c r="J610" t="s">
        <v>2996</v>
      </c>
      <c r="K610" s="532">
        <v>610</v>
      </c>
      <c r="L610" t="s">
        <v>2961</v>
      </c>
      <c r="M610" t="s">
        <v>2396</v>
      </c>
      <c r="N610" s="533">
        <f t="shared" si="58"/>
        <v>11.433333333333334</v>
      </c>
      <c r="O610">
        <v>2.7</v>
      </c>
    </row>
    <row r="611" spans="10:15" x14ac:dyDescent="0.35">
      <c r="J611" t="s">
        <v>2996</v>
      </c>
      <c r="K611">
        <v>611</v>
      </c>
      <c r="L611" t="s">
        <v>321</v>
      </c>
      <c r="M611" t="s">
        <v>2397</v>
      </c>
      <c r="N611" s="533">
        <f>11+(27/60)</f>
        <v>11.45</v>
      </c>
      <c r="O611">
        <v>2.7</v>
      </c>
    </row>
    <row r="612" spans="10:15" x14ac:dyDescent="0.35">
      <c r="J612" t="s">
        <v>2996</v>
      </c>
      <c r="K612">
        <v>612</v>
      </c>
      <c r="L612" t="s">
        <v>2962</v>
      </c>
      <c r="M612" t="s">
        <v>2396</v>
      </c>
      <c r="N612" s="533">
        <f t="shared" ref="N612:N617" si="59">11+(26/60)</f>
        <v>11.433333333333334</v>
      </c>
      <c r="O612">
        <v>2.7</v>
      </c>
    </row>
    <row r="613" spans="10:15" x14ac:dyDescent="0.35">
      <c r="J613" t="s">
        <v>2996</v>
      </c>
      <c r="K613" s="532">
        <v>613</v>
      </c>
      <c r="L613" t="s">
        <v>2963</v>
      </c>
      <c r="M613" t="s">
        <v>2396</v>
      </c>
      <c r="N613" s="533">
        <f t="shared" si="59"/>
        <v>11.433333333333334</v>
      </c>
      <c r="O613">
        <v>2.7</v>
      </c>
    </row>
    <row r="614" spans="10:15" x14ac:dyDescent="0.35">
      <c r="J614" t="s">
        <v>2996</v>
      </c>
      <c r="K614">
        <v>614</v>
      </c>
      <c r="L614" t="s">
        <v>2964</v>
      </c>
      <c r="M614" t="s">
        <v>2396</v>
      </c>
      <c r="N614" s="533">
        <f t="shared" si="59"/>
        <v>11.433333333333334</v>
      </c>
      <c r="O614">
        <v>2.7</v>
      </c>
    </row>
    <row r="615" spans="10:15" x14ac:dyDescent="0.35">
      <c r="J615" t="s">
        <v>2996</v>
      </c>
      <c r="K615">
        <v>615</v>
      </c>
      <c r="L615" t="s">
        <v>2965</v>
      </c>
      <c r="M615" t="s">
        <v>2396</v>
      </c>
      <c r="N615" s="533">
        <f t="shared" si="59"/>
        <v>11.433333333333334</v>
      </c>
      <c r="O615">
        <v>2.7</v>
      </c>
    </row>
    <row r="616" spans="10:15" x14ac:dyDescent="0.35">
      <c r="J616" t="s">
        <v>2996</v>
      </c>
      <c r="K616" s="532">
        <v>616</v>
      </c>
      <c r="L616" t="s">
        <v>2966</v>
      </c>
      <c r="M616" t="s">
        <v>2396</v>
      </c>
      <c r="N616" s="533">
        <f t="shared" si="59"/>
        <v>11.433333333333334</v>
      </c>
      <c r="O616">
        <v>2.7</v>
      </c>
    </row>
    <row r="617" spans="10:15" x14ac:dyDescent="0.35">
      <c r="J617" t="s">
        <v>2996</v>
      </c>
      <c r="K617">
        <v>617</v>
      </c>
      <c r="L617" t="s">
        <v>2967</v>
      </c>
      <c r="M617" t="s">
        <v>2396</v>
      </c>
      <c r="N617" s="533">
        <f t="shared" si="59"/>
        <v>11.433333333333334</v>
      </c>
      <c r="O617">
        <v>2.7</v>
      </c>
    </row>
    <row r="618" spans="10:15" x14ac:dyDescent="0.35">
      <c r="J618" t="s">
        <v>2996</v>
      </c>
      <c r="K618">
        <v>618</v>
      </c>
      <c r="L618" t="s">
        <v>2968</v>
      </c>
      <c r="M618" t="s">
        <v>2397</v>
      </c>
      <c r="N618" s="533">
        <f>11+(27/60)</f>
        <v>11.45</v>
      </c>
      <c r="O618">
        <v>2.7</v>
      </c>
    </row>
    <row r="619" spans="10:15" x14ac:dyDescent="0.35">
      <c r="J619" t="s">
        <v>2996</v>
      </c>
      <c r="K619" s="532">
        <v>619</v>
      </c>
      <c r="L619" t="s">
        <v>2969</v>
      </c>
      <c r="M619" t="s">
        <v>2396</v>
      </c>
      <c r="N619" s="533">
        <f>11+(26/60)</f>
        <v>11.433333333333334</v>
      </c>
      <c r="O619">
        <v>2.7</v>
      </c>
    </row>
    <row r="620" spans="10:15" x14ac:dyDescent="0.35">
      <c r="J620" t="s">
        <v>2996</v>
      </c>
      <c r="K620">
        <v>620</v>
      </c>
      <c r="L620" t="s">
        <v>2970</v>
      </c>
      <c r="M620" t="s">
        <v>2396</v>
      </c>
      <c r="N620" s="533">
        <f>11+(26/60)</f>
        <v>11.433333333333334</v>
      </c>
      <c r="O620">
        <v>2.7</v>
      </c>
    </row>
    <row r="621" spans="10:15" x14ac:dyDescent="0.35">
      <c r="J621" t="s">
        <v>2996</v>
      </c>
      <c r="K621">
        <v>621</v>
      </c>
      <c r="L621" t="s">
        <v>2971</v>
      </c>
      <c r="M621" t="s">
        <v>2396</v>
      </c>
      <c r="N621" s="533">
        <f>11+(26/60)</f>
        <v>11.433333333333334</v>
      </c>
      <c r="O621">
        <v>2.7</v>
      </c>
    </row>
    <row r="622" spans="10:15" x14ac:dyDescent="0.35">
      <c r="J622" t="s">
        <v>2996</v>
      </c>
      <c r="K622" s="532">
        <v>622</v>
      </c>
      <c r="L622" t="s">
        <v>2972</v>
      </c>
      <c r="M622" t="s">
        <v>2396</v>
      </c>
      <c r="N622" s="533">
        <f>11+(26/60)</f>
        <v>11.433333333333334</v>
      </c>
      <c r="O622">
        <v>2.7</v>
      </c>
    </row>
    <row r="623" spans="10:15" x14ac:dyDescent="0.35">
      <c r="J623" t="s">
        <v>2996</v>
      </c>
      <c r="K623">
        <v>623</v>
      </c>
      <c r="L623" t="s">
        <v>2973</v>
      </c>
      <c r="M623" t="s">
        <v>2397</v>
      </c>
      <c r="N623" s="533">
        <f>11+(27/60)</f>
        <v>11.45</v>
      </c>
      <c r="O623">
        <v>2.7</v>
      </c>
    </row>
    <row r="624" spans="10:15" x14ac:dyDescent="0.35">
      <c r="J624" t="s">
        <v>2996</v>
      </c>
      <c r="K624">
        <v>624</v>
      </c>
      <c r="L624" t="s">
        <v>2974</v>
      </c>
      <c r="M624" t="s">
        <v>2396</v>
      </c>
      <c r="N624" s="533">
        <f>11+(26/60)</f>
        <v>11.433333333333334</v>
      </c>
      <c r="O624">
        <v>2.7</v>
      </c>
    </row>
    <row r="625" spans="10:15" x14ac:dyDescent="0.35">
      <c r="J625" t="s">
        <v>2996</v>
      </c>
      <c r="K625" s="532">
        <v>625</v>
      </c>
      <c r="L625" t="s">
        <v>2975</v>
      </c>
      <c r="M625" t="s">
        <v>2396</v>
      </c>
      <c r="N625" s="533">
        <f>11+(26/60)</f>
        <v>11.433333333333334</v>
      </c>
      <c r="O625">
        <v>2.7</v>
      </c>
    </row>
    <row r="626" spans="10:15" x14ac:dyDescent="0.35">
      <c r="J626" t="s">
        <v>2996</v>
      </c>
      <c r="K626">
        <v>626</v>
      </c>
      <c r="L626" t="s">
        <v>2976</v>
      </c>
      <c r="M626" t="s">
        <v>2396</v>
      </c>
      <c r="N626" s="533">
        <f>11+(26/60)</f>
        <v>11.433333333333334</v>
      </c>
      <c r="O626">
        <v>2.7</v>
      </c>
    </row>
    <row r="627" spans="10:15" x14ac:dyDescent="0.35">
      <c r="J627" t="s">
        <v>2996</v>
      </c>
      <c r="K627">
        <v>627</v>
      </c>
      <c r="L627" t="s">
        <v>2977</v>
      </c>
      <c r="M627" t="s">
        <v>2396</v>
      </c>
      <c r="N627" s="533">
        <f>11+(26/60)</f>
        <v>11.433333333333334</v>
      </c>
      <c r="O627">
        <v>2.7</v>
      </c>
    </row>
    <row r="628" spans="10:15" x14ac:dyDescent="0.35">
      <c r="J628" t="s">
        <v>2996</v>
      </c>
      <c r="K628" s="532">
        <v>628</v>
      </c>
      <c r="L628" t="s">
        <v>2978</v>
      </c>
      <c r="M628" t="s">
        <v>2396</v>
      </c>
      <c r="N628" s="533">
        <f>11+(26/60)</f>
        <v>11.433333333333334</v>
      </c>
      <c r="O628">
        <v>2.7</v>
      </c>
    </row>
    <row r="629" spans="10:15" x14ac:dyDescent="0.35">
      <c r="J629" t="s">
        <v>2996</v>
      </c>
      <c r="K629">
        <v>629</v>
      </c>
      <c r="L629" t="s">
        <v>2979</v>
      </c>
      <c r="M629" t="s">
        <v>2397</v>
      </c>
      <c r="N629" s="533">
        <f>11+(27/60)</f>
        <v>11.45</v>
      </c>
      <c r="O629">
        <v>2.7</v>
      </c>
    </row>
    <row r="630" spans="10:15" x14ac:dyDescent="0.35">
      <c r="J630" t="s">
        <v>2996</v>
      </c>
      <c r="K630">
        <v>630</v>
      </c>
      <c r="L630" t="s">
        <v>2980</v>
      </c>
      <c r="M630" t="s">
        <v>2396</v>
      </c>
      <c r="N630" s="533">
        <f>11+(26/60)</f>
        <v>11.433333333333334</v>
      </c>
      <c r="O630">
        <v>2.7</v>
      </c>
    </row>
    <row r="631" spans="10:15" x14ac:dyDescent="0.35">
      <c r="J631" t="s">
        <v>2996</v>
      </c>
      <c r="K631" s="532">
        <v>631</v>
      </c>
      <c r="L631" t="s">
        <v>2981</v>
      </c>
      <c r="M631" t="s">
        <v>2396</v>
      </c>
      <c r="N631" s="533">
        <f>11+(26/60)</f>
        <v>11.433333333333334</v>
      </c>
      <c r="O631">
        <v>2.7</v>
      </c>
    </row>
    <row r="632" spans="10:15" x14ac:dyDescent="0.35">
      <c r="J632" t="s">
        <v>2996</v>
      </c>
      <c r="K632">
        <v>632</v>
      </c>
      <c r="L632" t="s">
        <v>2982</v>
      </c>
      <c r="M632" t="s">
        <v>2397</v>
      </c>
      <c r="N632" s="533">
        <f>11+(27/60)</f>
        <v>11.45</v>
      </c>
      <c r="O632">
        <v>2.7</v>
      </c>
    </row>
    <row r="633" spans="10:15" x14ac:dyDescent="0.35">
      <c r="J633" t="s">
        <v>2996</v>
      </c>
      <c r="K633">
        <v>633</v>
      </c>
      <c r="L633" t="s">
        <v>2983</v>
      </c>
      <c r="M633" t="s">
        <v>2396</v>
      </c>
      <c r="N633" s="533">
        <f t="shared" ref="N633:N642" si="60">11+(26/60)</f>
        <v>11.433333333333334</v>
      </c>
      <c r="O633">
        <v>2.7</v>
      </c>
    </row>
    <row r="634" spans="10:15" x14ac:dyDescent="0.35">
      <c r="J634" t="s">
        <v>2996</v>
      </c>
      <c r="K634" s="532">
        <v>634</v>
      </c>
      <c r="L634" t="s">
        <v>2984</v>
      </c>
      <c r="M634" t="s">
        <v>2396</v>
      </c>
      <c r="N634" s="533">
        <f t="shared" si="60"/>
        <v>11.433333333333334</v>
      </c>
      <c r="O634">
        <v>2.7</v>
      </c>
    </row>
    <row r="635" spans="10:15" x14ac:dyDescent="0.35">
      <c r="J635" t="s">
        <v>2996</v>
      </c>
      <c r="K635">
        <v>635</v>
      </c>
      <c r="L635" t="s">
        <v>2985</v>
      </c>
      <c r="M635" t="s">
        <v>2396</v>
      </c>
      <c r="N635" s="533">
        <f t="shared" si="60"/>
        <v>11.433333333333334</v>
      </c>
      <c r="O635">
        <v>2.7</v>
      </c>
    </row>
    <row r="636" spans="10:15" x14ac:dyDescent="0.35">
      <c r="J636" t="s">
        <v>2996</v>
      </c>
      <c r="K636">
        <v>636</v>
      </c>
      <c r="L636" t="s">
        <v>2986</v>
      </c>
      <c r="M636" t="s">
        <v>2396</v>
      </c>
      <c r="N636" s="533">
        <f t="shared" si="60"/>
        <v>11.433333333333334</v>
      </c>
      <c r="O636">
        <v>2.7</v>
      </c>
    </row>
    <row r="637" spans="10:15" x14ac:dyDescent="0.35">
      <c r="J637" t="s">
        <v>2996</v>
      </c>
      <c r="K637" s="532">
        <v>637</v>
      </c>
      <c r="L637" t="s">
        <v>2987</v>
      </c>
      <c r="M637" t="s">
        <v>2396</v>
      </c>
      <c r="N637" s="533">
        <f t="shared" si="60"/>
        <v>11.433333333333334</v>
      </c>
      <c r="O637">
        <v>2.7</v>
      </c>
    </row>
    <row r="638" spans="10:15" x14ac:dyDescent="0.35">
      <c r="J638" t="s">
        <v>2996</v>
      </c>
      <c r="K638">
        <v>638</v>
      </c>
      <c r="L638" t="s">
        <v>2988</v>
      </c>
      <c r="M638" t="s">
        <v>2396</v>
      </c>
      <c r="N638" s="533">
        <f t="shared" si="60"/>
        <v>11.433333333333334</v>
      </c>
      <c r="O638">
        <v>2.7</v>
      </c>
    </row>
    <row r="639" spans="10:15" x14ac:dyDescent="0.35">
      <c r="J639" t="s">
        <v>2996</v>
      </c>
      <c r="K639">
        <v>639</v>
      </c>
      <c r="L639" t="s">
        <v>2339</v>
      </c>
      <c r="M639" t="s">
        <v>2396</v>
      </c>
      <c r="N639" s="533">
        <f t="shared" si="60"/>
        <v>11.433333333333334</v>
      </c>
      <c r="O639">
        <v>2.7</v>
      </c>
    </row>
    <row r="640" spans="10:15" x14ac:dyDescent="0.35">
      <c r="J640" t="s">
        <v>2996</v>
      </c>
      <c r="K640" s="532">
        <v>640</v>
      </c>
      <c r="L640" t="s">
        <v>2989</v>
      </c>
      <c r="M640" t="s">
        <v>2396</v>
      </c>
      <c r="N640" s="533">
        <f t="shared" si="60"/>
        <v>11.433333333333334</v>
      </c>
      <c r="O640">
        <v>2.7</v>
      </c>
    </row>
    <row r="641" spans="10:15" x14ac:dyDescent="0.35">
      <c r="J641" t="s">
        <v>2996</v>
      </c>
      <c r="K641">
        <v>641</v>
      </c>
      <c r="L641" t="s">
        <v>2990</v>
      </c>
      <c r="M641" t="s">
        <v>2396</v>
      </c>
      <c r="N641" s="533">
        <f t="shared" si="60"/>
        <v>11.433333333333334</v>
      </c>
      <c r="O641">
        <v>2.7</v>
      </c>
    </row>
    <row r="642" spans="10:15" x14ac:dyDescent="0.35">
      <c r="J642" t="s">
        <v>2996</v>
      </c>
      <c r="K642">
        <v>642</v>
      </c>
      <c r="L642" t="s">
        <v>2991</v>
      </c>
      <c r="M642" t="s">
        <v>2396</v>
      </c>
      <c r="N642" s="533">
        <f t="shared" si="60"/>
        <v>11.433333333333334</v>
      </c>
      <c r="O642">
        <v>2.7</v>
      </c>
    </row>
    <row r="643" spans="10:15" x14ac:dyDescent="0.35">
      <c r="J643" t="s">
        <v>2996</v>
      </c>
      <c r="K643" s="532">
        <v>643</v>
      </c>
      <c r="L643" t="s">
        <v>2992</v>
      </c>
      <c r="M643" t="s">
        <v>2397</v>
      </c>
      <c r="N643" s="533">
        <f>11+(27/60)</f>
        <v>11.45</v>
      </c>
      <c r="O643">
        <v>2.7</v>
      </c>
    </row>
    <row r="644" spans="10:15" x14ac:dyDescent="0.35">
      <c r="J644" t="s">
        <v>2996</v>
      </c>
      <c r="K644">
        <v>644</v>
      </c>
      <c r="L644" t="s">
        <v>2993</v>
      </c>
      <c r="M644" t="s">
        <v>2396</v>
      </c>
      <c r="N644" s="533">
        <f>11+(26/60)</f>
        <v>11.433333333333334</v>
      </c>
      <c r="O644">
        <v>2.7</v>
      </c>
    </row>
    <row r="645" spans="10:15" x14ac:dyDescent="0.35">
      <c r="J645" t="s">
        <v>2996</v>
      </c>
      <c r="K645">
        <v>645</v>
      </c>
      <c r="L645" t="s">
        <v>2994</v>
      </c>
      <c r="M645" t="s">
        <v>2397</v>
      </c>
      <c r="N645" s="533">
        <f>11+(27/60)</f>
        <v>11.45</v>
      </c>
      <c r="O645">
        <v>2.7</v>
      </c>
    </row>
    <row r="646" spans="10:15" x14ac:dyDescent="0.35">
      <c r="J646" t="s">
        <v>2996</v>
      </c>
      <c r="K646" s="532">
        <v>646</v>
      </c>
      <c r="L646" t="s">
        <v>2995</v>
      </c>
      <c r="M646" t="s">
        <v>2396</v>
      </c>
      <c r="N646" s="533">
        <f>11+(26/60)</f>
        <v>11.433333333333334</v>
      </c>
      <c r="O646">
        <v>2.7</v>
      </c>
    </row>
  </sheetData>
  <sheetProtection algorithmName="SHA-512" hashValue="ou88JQhZz7ugwDU+QurNpMOx9DCP++HhXrjqJEViwk0VLA2hB0ZYpsPHPrr7OFECAMeebvqbdPb1IziwLKdctg==" saltValue="h4x50Sw7GuKNSDlZ0mgEV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7"/>
  <dimension ref="A1:R159"/>
  <sheetViews>
    <sheetView zoomScale="85" zoomScaleNormal="85" workbookViewId="0">
      <selection activeCell="G31" sqref="G31"/>
    </sheetView>
  </sheetViews>
  <sheetFormatPr defaultColWidth="0" defaultRowHeight="0" customHeight="1" zeroHeight="1" x14ac:dyDescent="0.35"/>
  <cols>
    <col min="1" max="1" width="2.54296875" style="53" customWidth="1"/>
    <col min="2" max="2" width="4.453125" style="53" customWidth="1"/>
    <col min="3" max="3" width="54.26953125" style="53" bestFit="1" customWidth="1"/>
    <col min="4" max="6" width="11.26953125" style="53" customWidth="1"/>
    <col min="7" max="7" width="15.453125" style="53" customWidth="1"/>
    <col min="8" max="12" width="11.26953125" style="53" customWidth="1"/>
    <col min="13" max="13" width="15.453125" style="53" customWidth="1"/>
    <col min="14" max="14" width="12" style="53" bestFit="1" customWidth="1"/>
    <col min="15" max="15" width="11.26953125" style="53" customWidth="1"/>
    <col min="16" max="16" width="15.453125" style="53" customWidth="1"/>
    <col min="17" max="17" width="16.81640625" style="53" customWidth="1"/>
    <col min="18" max="18" width="9.1796875" style="53" customWidth="1"/>
    <col min="19" max="16384" width="9.1796875" style="53" hidden="1"/>
  </cols>
  <sheetData>
    <row r="1" spans="2:17" ht="14.5" x14ac:dyDescent="0.35"/>
    <row r="2" spans="2:17" ht="20.25" customHeight="1" x14ac:dyDescent="0.35">
      <c r="B2" s="979" t="s">
        <v>1492</v>
      </c>
      <c r="C2" s="980"/>
      <c r="D2" s="980"/>
      <c r="E2" s="980"/>
      <c r="F2" s="981"/>
      <c r="G2" s="78"/>
      <c r="H2" s="78"/>
      <c r="I2" s="78"/>
      <c r="J2" s="78"/>
      <c r="K2" s="78"/>
      <c r="O2" s="507"/>
    </row>
    <row r="3" spans="2:17" ht="20.25" customHeight="1" x14ac:dyDescent="0.35">
      <c r="B3" s="982"/>
      <c r="C3" s="983"/>
      <c r="D3" s="983"/>
      <c r="E3" s="983"/>
      <c r="F3" s="984"/>
      <c r="G3" s="78"/>
      <c r="H3" s="78"/>
      <c r="I3" s="78"/>
      <c r="J3" s="78"/>
      <c r="K3" s="78"/>
      <c r="O3" s="507"/>
    </row>
    <row r="4" spans="2:17" ht="7.5" customHeight="1" x14ac:dyDescent="0.35"/>
    <row r="5" spans="2:17" ht="14.5" x14ac:dyDescent="0.35">
      <c r="B5" s="663" t="s">
        <v>850</v>
      </c>
      <c r="C5" s="663"/>
      <c r="D5" s="766" t="s">
        <v>851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767"/>
      <c r="P5" s="767"/>
      <c r="Q5" s="896" t="s">
        <v>852</v>
      </c>
    </row>
    <row r="6" spans="2:17" ht="14.5" x14ac:dyDescent="0.35">
      <c r="B6" s="663"/>
      <c r="C6" s="663"/>
      <c r="D6" s="412" t="s">
        <v>838</v>
      </c>
      <c r="E6" s="412" t="s">
        <v>839</v>
      </c>
      <c r="F6" s="412" t="s">
        <v>840</v>
      </c>
      <c r="G6" s="412" t="s">
        <v>841</v>
      </c>
      <c r="H6" s="412" t="s">
        <v>842</v>
      </c>
      <c r="I6" s="412" t="s">
        <v>843</v>
      </c>
      <c r="J6" s="412" t="s">
        <v>844</v>
      </c>
      <c r="K6" s="412" t="s">
        <v>845</v>
      </c>
      <c r="L6" s="412" t="s">
        <v>846</v>
      </c>
      <c r="M6" s="412" t="s">
        <v>847</v>
      </c>
      <c r="N6" s="412" t="s">
        <v>1498</v>
      </c>
      <c r="O6" s="412" t="s">
        <v>1497</v>
      </c>
      <c r="P6" s="412" t="s">
        <v>1429</v>
      </c>
      <c r="Q6" s="663"/>
    </row>
    <row r="7" spans="2:17" ht="18" customHeight="1" x14ac:dyDescent="0.35">
      <c r="B7" s="260">
        <v>1</v>
      </c>
      <c r="C7" s="414" t="s">
        <v>1432</v>
      </c>
      <c r="D7" s="523"/>
      <c r="E7" s="523"/>
      <c r="F7" s="523"/>
      <c r="G7" s="523"/>
      <c r="H7" s="523"/>
      <c r="I7" s="523"/>
      <c r="J7" s="523"/>
      <c r="K7" s="523"/>
      <c r="L7" s="523"/>
      <c r="M7" s="413" t="e">
        <f>SUM(IlumCusto!K111,SolarFVCusto!K61,MotorCusto!K111,SolarCusto!K61,CondAmbCusto!K111,#REF!,#REF!)</f>
        <v>#REF!</v>
      </c>
      <c r="N7" s="183"/>
      <c r="O7" s="523"/>
      <c r="P7" s="523"/>
      <c r="Q7" s="490" t="e">
        <f>SUM((D7:M7))</f>
        <v>#REF!</v>
      </c>
    </row>
    <row r="8" spans="2:17" ht="18" customHeight="1" x14ac:dyDescent="0.35">
      <c r="B8" s="260">
        <v>2</v>
      </c>
      <c r="C8" s="414" t="s">
        <v>1433</v>
      </c>
      <c r="D8" s="523"/>
      <c r="E8" s="523"/>
      <c r="F8" s="523"/>
      <c r="G8" s="523"/>
      <c r="H8" s="523"/>
      <c r="I8" s="523"/>
      <c r="J8" s="523"/>
      <c r="K8" s="523"/>
      <c r="L8" s="523"/>
      <c r="M8" s="413" t="e">
        <f>SUM(IlumCusto!K113,SolarFVCusto!K63,MotorCusto!K113,SolarCusto!K63,CondAmbCusto!K113,#REF!,#REF!)</f>
        <v>#REF!</v>
      </c>
      <c r="N8" s="183"/>
      <c r="O8" s="523"/>
      <c r="P8" s="523"/>
      <c r="Q8" s="490" t="e">
        <f>SUM((D8:M8))</f>
        <v>#REF!</v>
      </c>
    </row>
    <row r="9" spans="2:17" ht="18" customHeight="1" x14ac:dyDescent="0.35">
      <c r="B9" s="260">
        <v>3</v>
      </c>
      <c r="C9" s="486" t="s">
        <v>1434</v>
      </c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9"/>
      <c r="O9" s="486"/>
      <c r="P9" s="488"/>
      <c r="Q9" s="489"/>
    </row>
    <row r="10" spans="2:17" ht="18" customHeight="1" x14ac:dyDescent="0.35">
      <c r="B10" s="415" t="s">
        <v>1397</v>
      </c>
      <c r="C10" s="416" t="s">
        <v>555</v>
      </c>
      <c r="D10" s="523"/>
      <c r="E10" s="523"/>
      <c r="F10" s="523"/>
      <c r="G10" s="413">
        <f>IlumCusto!K107</f>
        <v>0</v>
      </c>
      <c r="H10" s="523"/>
      <c r="I10" s="523"/>
      <c r="J10" s="523"/>
      <c r="K10" s="523"/>
      <c r="L10" s="523"/>
      <c r="M10" s="523"/>
      <c r="N10" s="523"/>
      <c r="O10" s="523"/>
      <c r="P10" s="523"/>
      <c r="Q10" s="490">
        <f t="shared" ref="Q10:Q16" si="0">SUM((D10:G10))</f>
        <v>0</v>
      </c>
    </row>
    <row r="11" spans="2:17" ht="18" customHeight="1" x14ac:dyDescent="0.35">
      <c r="B11" s="415" t="s">
        <v>1398</v>
      </c>
      <c r="C11" s="416" t="s">
        <v>1449</v>
      </c>
      <c r="D11" s="523"/>
      <c r="E11" s="523"/>
      <c r="F11" s="523"/>
      <c r="G11" s="413">
        <f>SolarFVCusto!K57</f>
        <v>0</v>
      </c>
      <c r="H11" s="523"/>
      <c r="I11" s="523"/>
      <c r="J11" s="523"/>
      <c r="K11" s="523"/>
      <c r="L11" s="523"/>
      <c r="M11" s="523"/>
      <c r="N11" s="523"/>
      <c r="O11" s="523"/>
      <c r="P11" s="523"/>
      <c r="Q11" s="490">
        <f t="shared" si="0"/>
        <v>0</v>
      </c>
    </row>
    <row r="12" spans="2:17" ht="18" customHeight="1" x14ac:dyDescent="0.35">
      <c r="B12" s="415" t="s">
        <v>1399</v>
      </c>
      <c r="C12" s="416" t="s">
        <v>1448</v>
      </c>
      <c r="D12" s="523"/>
      <c r="E12" s="523"/>
      <c r="F12" s="523"/>
      <c r="G12" s="413">
        <f>MotorCusto!K107</f>
        <v>0</v>
      </c>
      <c r="H12" s="523"/>
      <c r="I12" s="523"/>
      <c r="J12" s="523"/>
      <c r="K12" s="523"/>
      <c r="L12" s="523"/>
      <c r="M12" s="523"/>
      <c r="N12" s="523"/>
      <c r="O12" s="523"/>
      <c r="P12" s="523"/>
      <c r="Q12" s="490">
        <f t="shared" si="0"/>
        <v>0</v>
      </c>
    </row>
    <row r="13" spans="2:17" ht="18" customHeight="1" x14ac:dyDescent="0.35">
      <c r="B13" s="415" t="s">
        <v>1436</v>
      </c>
      <c r="C13" s="416" t="s">
        <v>1407</v>
      </c>
      <c r="D13" s="523"/>
      <c r="E13" s="523"/>
      <c r="F13" s="523"/>
      <c r="G13" s="413">
        <f>SolarCusto!K57</f>
        <v>0</v>
      </c>
      <c r="H13" s="523"/>
      <c r="I13" s="523"/>
      <c r="J13" s="523"/>
      <c r="K13" s="523"/>
      <c r="L13" s="523"/>
      <c r="M13" s="523"/>
      <c r="N13" s="523"/>
      <c r="O13" s="523"/>
      <c r="P13" s="523"/>
      <c r="Q13" s="490">
        <f t="shared" si="0"/>
        <v>0</v>
      </c>
    </row>
    <row r="14" spans="2:17" ht="18" customHeight="1" x14ac:dyDescent="0.35">
      <c r="B14" s="415" t="s">
        <v>1437</v>
      </c>
      <c r="C14" s="416" t="s">
        <v>1435</v>
      </c>
      <c r="D14" s="523"/>
      <c r="E14" s="523"/>
      <c r="F14" s="523"/>
      <c r="G14" s="413">
        <f>CondAmbCusto!K107</f>
        <v>0</v>
      </c>
      <c r="H14" s="523"/>
      <c r="I14" s="523"/>
      <c r="J14" s="523"/>
      <c r="K14" s="523"/>
      <c r="L14" s="523"/>
      <c r="M14" s="523"/>
      <c r="N14" s="523"/>
      <c r="O14" s="523"/>
      <c r="P14" s="523"/>
      <c r="Q14" s="490">
        <f t="shared" si="0"/>
        <v>0</v>
      </c>
    </row>
    <row r="15" spans="2:17" ht="18" customHeight="1" x14ac:dyDescent="0.35">
      <c r="B15" s="415" t="s">
        <v>1437</v>
      </c>
      <c r="C15" s="416" t="s">
        <v>1408</v>
      </c>
      <c r="D15" s="523"/>
      <c r="E15" s="523"/>
      <c r="F15" s="523"/>
      <c r="G15" s="413" t="e">
        <f>#REF!</f>
        <v>#REF!</v>
      </c>
      <c r="H15" s="523"/>
      <c r="I15" s="523"/>
      <c r="J15" s="523"/>
      <c r="K15" s="523"/>
      <c r="L15" s="523"/>
      <c r="M15" s="523"/>
      <c r="N15" s="523"/>
      <c r="O15" s="523"/>
      <c r="P15" s="523"/>
      <c r="Q15" s="490" t="e">
        <f t="shared" si="0"/>
        <v>#REF!</v>
      </c>
    </row>
    <row r="16" spans="2:17" ht="18" customHeight="1" x14ac:dyDescent="0.35">
      <c r="B16" s="415" t="s">
        <v>1438</v>
      </c>
      <c r="C16" s="416" t="s">
        <v>561</v>
      </c>
      <c r="D16" s="523"/>
      <c r="E16" s="523"/>
      <c r="F16" s="523"/>
      <c r="G16" s="413" t="e">
        <f>#REF!</f>
        <v>#REF!</v>
      </c>
      <c r="H16" s="523"/>
      <c r="I16" s="523"/>
      <c r="J16" s="523"/>
      <c r="K16" s="523"/>
      <c r="L16" s="523"/>
      <c r="M16" s="523"/>
      <c r="N16" s="523"/>
      <c r="O16" s="523"/>
      <c r="P16" s="523"/>
      <c r="Q16" s="490" t="e">
        <f t="shared" si="0"/>
        <v>#REF!</v>
      </c>
    </row>
    <row r="17" spans="2:17" ht="18" customHeight="1" x14ac:dyDescent="0.35">
      <c r="B17" s="260">
        <v>4</v>
      </c>
      <c r="C17" s="988" t="s">
        <v>1442</v>
      </c>
      <c r="D17" s="989"/>
      <c r="E17" s="488"/>
      <c r="F17" s="488"/>
      <c r="G17" s="488"/>
      <c r="H17" s="488"/>
      <c r="I17" s="488"/>
      <c r="J17" s="488"/>
      <c r="K17" s="488"/>
      <c r="L17" s="488"/>
      <c r="M17" s="488"/>
      <c r="N17" s="488"/>
      <c r="O17" s="486"/>
      <c r="P17" s="488"/>
      <c r="Q17" s="489"/>
    </row>
    <row r="18" spans="2:17" ht="18" customHeight="1" x14ac:dyDescent="0.35">
      <c r="B18" s="415" t="s">
        <v>1400</v>
      </c>
      <c r="C18" s="416" t="s">
        <v>555</v>
      </c>
      <c r="D18" s="523"/>
      <c r="E18" s="523"/>
      <c r="F18" s="523"/>
      <c r="G18" s="523"/>
      <c r="H18" s="523"/>
      <c r="I18" s="523"/>
      <c r="J18" s="523"/>
      <c r="K18" s="523"/>
      <c r="L18" s="523"/>
      <c r="M18" s="413">
        <f>IlumCusto!K112+SUM(IlumCusto!K115:K117)</f>
        <v>0</v>
      </c>
      <c r="N18" s="183"/>
      <c r="O18" s="523"/>
      <c r="P18" s="523"/>
      <c r="Q18" s="490">
        <f t="shared" ref="Q18:Q29" si="1">SUM((D18:M18))</f>
        <v>0</v>
      </c>
    </row>
    <row r="19" spans="2:17" ht="18" customHeight="1" x14ac:dyDescent="0.35">
      <c r="B19" s="415" t="s">
        <v>1401</v>
      </c>
      <c r="C19" s="416" t="s">
        <v>1449</v>
      </c>
      <c r="D19" s="523"/>
      <c r="E19" s="523"/>
      <c r="F19" s="523"/>
      <c r="G19" s="523"/>
      <c r="H19" s="523"/>
      <c r="I19" s="523"/>
      <c r="J19" s="523"/>
      <c r="K19" s="523"/>
      <c r="L19" s="523"/>
      <c r="M19" s="413">
        <f>SolarFVCusto!K62+SUM(SolarFVCusto!K65:K67)</f>
        <v>0</v>
      </c>
      <c r="N19" s="183"/>
      <c r="O19" s="523"/>
      <c r="P19" s="523"/>
      <c r="Q19" s="490">
        <f t="shared" si="1"/>
        <v>0</v>
      </c>
    </row>
    <row r="20" spans="2:17" ht="18" customHeight="1" x14ac:dyDescent="0.35">
      <c r="B20" s="415" t="s">
        <v>1402</v>
      </c>
      <c r="C20" s="416" t="s">
        <v>1448</v>
      </c>
      <c r="D20" s="523"/>
      <c r="E20" s="523"/>
      <c r="F20" s="523"/>
      <c r="G20" s="523"/>
      <c r="H20" s="523"/>
      <c r="I20" s="523"/>
      <c r="J20" s="523"/>
      <c r="K20" s="523"/>
      <c r="L20" s="523"/>
      <c r="M20" s="413">
        <f>MotorCusto!K112+SUM(MotorCusto!K115:K117)</f>
        <v>0</v>
      </c>
      <c r="N20" s="183"/>
      <c r="O20" s="523"/>
      <c r="P20" s="523"/>
      <c r="Q20" s="490">
        <f t="shared" si="1"/>
        <v>0</v>
      </c>
    </row>
    <row r="21" spans="2:17" ht="18" customHeight="1" x14ac:dyDescent="0.35">
      <c r="B21" s="415" t="s">
        <v>1439</v>
      </c>
      <c r="C21" s="416" t="s">
        <v>1407</v>
      </c>
      <c r="D21" s="523"/>
      <c r="E21" s="523"/>
      <c r="F21" s="523"/>
      <c r="G21" s="523"/>
      <c r="H21" s="523"/>
      <c r="I21" s="523"/>
      <c r="J21" s="523"/>
      <c r="K21" s="523"/>
      <c r="L21" s="523"/>
      <c r="M21" s="413">
        <f>SolarCusto!K62+SUM(SolarCusto!K65:K67)</f>
        <v>0</v>
      </c>
      <c r="N21" s="183"/>
      <c r="O21" s="523"/>
      <c r="P21" s="523"/>
      <c r="Q21" s="490">
        <f t="shared" si="1"/>
        <v>0</v>
      </c>
    </row>
    <row r="22" spans="2:17" ht="18" customHeight="1" x14ac:dyDescent="0.35">
      <c r="B22" s="415" t="s">
        <v>1440</v>
      </c>
      <c r="C22" s="416" t="s">
        <v>1435</v>
      </c>
      <c r="D22" s="523"/>
      <c r="E22" s="523"/>
      <c r="F22" s="523"/>
      <c r="G22" s="523"/>
      <c r="H22" s="523"/>
      <c r="I22" s="523"/>
      <c r="J22" s="523"/>
      <c r="K22" s="523"/>
      <c r="L22" s="523"/>
      <c r="M22" s="413">
        <f>CondAmbCusto!K112+SUM(CondAmbCusto!K115:K117)</f>
        <v>0</v>
      </c>
      <c r="N22" s="183"/>
      <c r="O22" s="523"/>
      <c r="P22" s="523"/>
      <c r="Q22" s="490">
        <f t="shared" si="1"/>
        <v>0</v>
      </c>
    </row>
    <row r="23" spans="2:17" ht="18" customHeight="1" x14ac:dyDescent="0.35">
      <c r="B23" s="415" t="s">
        <v>1440</v>
      </c>
      <c r="C23" s="416" t="s">
        <v>1408</v>
      </c>
      <c r="D23" s="523"/>
      <c r="E23" s="523"/>
      <c r="F23" s="523"/>
      <c r="G23" s="523"/>
      <c r="H23" s="523"/>
      <c r="I23" s="523"/>
      <c r="J23" s="523"/>
      <c r="K23" s="523"/>
      <c r="L23" s="523"/>
      <c r="M23" s="413" t="e">
        <f>#REF!+SUM(#REF!)</f>
        <v>#REF!</v>
      </c>
      <c r="N23" s="183"/>
      <c r="O23" s="523"/>
      <c r="P23" s="523"/>
      <c r="Q23" s="490" t="e">
        <f t="shared" si="1"/>
        <v>#REF!</v>
      </c>
    </row>
    <row r="24" spans="2:17" ht="18" customHeight="1" x14ac:dyDescent="0.35">
      <c r="B24" s="415" t="s">
        <v>1441</v>
      </c>
      <c r="C24" s="416" t="s">
        <v>561</v>
      </c>
      <c r="D24" s="523"/>
      <c r="E24" s="523"/>
      <c r="F24" s="523"/>
      <c r="G24" s="523"/>
      <c r="H24" s="523"/>
      <c r="I24" s="523"/>
      <c r="J24" s="523"/>
      <c r="K24" s="523"/>
      <c r="L24" s="523"/>
      <c r="M24" s="413" t="e">
        <f>#REF!+SUM(#REF!)</f>
        <v>#REF!</v>
      </c>
      <c r="N24" s="183"/>
      <c r="O24" s="523"/>
      <c r="P24" s="523"/>
      <c r="Q24" s="490" t="e">
        <f t="shared" si="1"/>
        <v>#REF!</v>
      </c>
    </row>
    <row r="25" spans="2:17" ht="18" customHeight="1" x14ac:dyDescent="0.35">
      <c r="B25" s="260">
        <v>5</v>
      </c>
      <c r="C25" s="414" t="s">
        <v>1443</v>
      </c>
      <c r="D25" s="523"/>
      <c r="E25" s="523"/>
      <c r="F25" s="523"/>
      <c r="G25" s="523"/>
      <c r="H25" s="523"/>
      <c r="I25" s="523"/>
      <c r="J25" s="523"/>
      <c r="K25" s="523"/>
      <c r="L25" s="523"/>
      <c r="M25" s="413">
        <f>CustoContabil!F16</f>
        <v>0</v>
      </c>
      <c r="N25" s="183"/>
      <c r="O25" s="523"/>
      <c r="P25" s="523"/>
      <c r="Q25" s="490">
        <f t="shared" si="1"/>
        <v>0</v>
      </c>
    </row>
    <row r="26" spans="2:17" ht="18" customHeight="1" x14ac:dyDescent="0.35">
      <c r="B26" s="260">
        <v>6</v>
      </c>
      <c r="C26" s="414" t="s">
        <v>1444</v>
      </c>
      <c r="D26" s="523"/>
      <c r="E26" s="523"/>
      <c r="F26" s="523"/>
      <c r="G26" s="523"/>
      <c r="H26" s="523"/>
      <c r="I26" s="523"/>
      <c r="J26" s="523"/>
      <c r="K26" s="523"/>
      <c r="L26" s="523"/>
      <c r="M26" s="413">
        <f>CustoContabil!F15</f>
        <v>0</v>
      </c>
      <c r="N26" s="183"/>
      <c r="O26" s="523"/>
      <c r="P26" s="523"/>
      <c r="Q26" s="490">
        <f t="shared" si="1"/>
        <v>0</v>
      </c>
    </row>
    <row r="27" spans="2:17" ht="18" customHeight="1" x14ac:dyDescent="0.35">
      <c r="B27" s="260">
        <v>7</v>
      </c>
      <c r="C27" s="414" t="s">
        <v>1494</v>
      </c>
      <c r="D27" s="523"/>
      <c r="E27" s="523"/>
      <c r="F27" s="523"/>
      <c r="G27" s="523"/>
      <c r="H27" s="523"/>
      <c r="I27" s="523"/>
      <c r="J27" s="523"/>
      <c r="K27" s="523"/>
      <c r="L27" s="523"/>
      <c r="M27" s="413">
        <f>CustoContabil!F10</f>
        <v>0</v>
      </c>
      <c r="N27" s="183"/>
      <c r="O27" s="523"/>
      <c r="P27" s="523"/>
      <c r="Q27" s="490">
        <f t="shared" si="1"/>
        <v>0</v>
      </c>
    </row>
    <row r="28" spans="2:17" ht="18" customHeight="1" x14ac:dyDescent="0.35">
      <c r="B28" s="260">
        <v>8</v>
      </c>
      <c r="C28" s="414" t="s">
        <v>1495</v>
      </c>
      <c r="D28" s="523"/>
      <c r="E28" s="523"/>
      <c r="F28" s="523"/>
      <c r="G28" s="523"/>
      <c r="H28" s="523"/>
      <c r="I28" s="523"/>
      <c r="J28" s="523"/>
      <c r="K28" s="523"/>
      <c r="L28" s="523"/>
      <c r="M28" s="413">
        <f>CustoContabil!F19</f>
        <v>0</v>
      </c>
      <c r="N28" s="183"/>
      <c r="O28" s="523"/>
      <c r="P28" s="523"/>
      <c r="Q28" s="490">
        <f t="shared" si="1"/>
        <v>0</v>
      </c>
    </row>
    <row r="29" spans="2:17" ht="18" customHeight="1" x14ac:dyDescent="0.35">
      <c r="B29" s="260">
        <v>9</v>
      </c>
      <c r="C29" s="414" t="s">
        <v>1503</v>
      </c>
      <c r="D29" s="523"/>
      <c r="E29" s="523"/>
      <c r="F29" s="523"/>
      <c r="G29" s="523"/>
      <c r="H29" s="523"/>
      <c r="I29" s="523"/>
      <c r="J29" s="523"/>
      <c r="K29" s="523"/>
      <c r="L29" s="523"/>
      <c r="M29" s="413" t="e">
        <f>SUM(IlumCusto!K136+IlumCusto!K114,MotorCusto!K136+MotorCusto!K114,SolarCusto!K86+SolarCusto!K64,CondAmbCusto!K114+CondAmbCusto!K136,#REF!+#REF!,#REF!+#REF!)-M8</f>
        <v>#REF!</v>
      </c>
      <c r="N29" s="183"/>
      <c r="O29" s="523"/>
      <c r="P29" s="523"/>
      <c r="Q29" s="490" t="e">
        <f t="shared" si="1"/>
        <v>#REF!</v>
      </c>
    </row>
    <row r="30" spans="2:17" ht="18" customHeight="1" x14ac:dyDescent="0.35">
      <c r="B30" s="260">
        <v>10</v>
      </c>
      <c r="C30" s="414" t="s">
        <v>1502</v>
      </c>
      <c r="D30" s="523"/>
      <c r="E30" s="523"/>
      <c r="F30" s="523"/>
      <c r="G30" s="523"/>
      <c r="H30" s="523"/>
      <c r="I30" s="523"/>
      <c r="J30" s="523"/>
      <c r="K30" s="523"/>
      <c r="L30" s="523"/>
      <c r="M30" s="523"/>
      <c r="N30" s="523"/>
      <c r="O30" s="523"/>
      <c r="P30" s="413">
        <f>SUM(SolarFVCusto!K64,SolarFVCusto!K86)</f>
        <v>0</v>
      </c>
      <c r="Q30" s="490">
        <f>SUM((D30:P30))</f>
        <v>0</v>
      </c>
    </row>
    <row r="31" spans="2:17" ht="20.25" customHeight="1" x14ac:dyDescent="0.35">
      <c r="B31" s="986" t="s">
        <v>860</v>
      </c>
      <c r="C31" s="987"/>
      <c r="D31" s="417">
        <f t="shared" ref="D31:P31" si="2">SUM(D7:D30)</f>
        <v>0</v>
      </c>
      <c r="E31" s="417">
        <f t="shared" si="2"/>
        <v>0</v>
      </c>
      <c r="F31" s="417">
        <f t="shared" si="2"/>
        <v>0</v>
      </c>
      <c r="G31" s="417" t="e">
        <f t="shared" si="2"/>
        <v>#REF!</v>
      </c>
      <c r="H31" s="417">
        <f t="shared" si="2"/>
        <v>0</v>
      </c>
      <c r="I31" s="417">
        <f t="shared" si="2"/>
        <v>0</v>
      </c>
      <c r="J31" s="417">
        <f t="shared" si="2"/>
        <v>0</v>
      </c>
      <c r="K31" s="417">
        <f t="shared" si="2"/>
        <v>0</v>
      </c>
      <c r="L31" s="417">
        <f t="shared" si="2"/>
        <v>0</v>
      </c>
      <c r="M31" s="417" t="e">
        <f>SUM(M7:M30)</f>
        <v>#REF!</v>
      </c>
      <c r="N31" s="417">
        <f t="shared" si="2"/>
        <v>0</v>
      </c>
      <c r="O31" s="417">
        <f t="shared" si="2"/>
        <v>0</v>
      </c>
      <c r="P31" s="417">
        <f t="shared" si="2"/>
        <v>0</v>
      </c>
      <c r="Q31" s="417" t="e">
        <f>SUM(D31:P31)</f>
        <v>#REF!</v>
      </c>
    </row>
    <row r="32" spans="2:17" ht="6" customHeight="1" x14ac:dyDescent="0.35">
      <c r="B32" s="504"/>
      <c r="C32" s="504"/>
      <c r="D32" s="505"/>
      <c r="E32" s="505"/>
      <c r="F32" s="505"/>
      <c r="G32" s="505"/>
      <c r="H32" s="505"/>
      <c r="I32" s="505"/>
      <c r="J32" s="505"/>
      <c r="K32" s="505"/>
      <c r="L32" s="506"/>
      <c r="M32" s="506"/>
      <c r="N32" s="506"/>
      <c r="O32" s="506"/>
      <c r="P32" s="506"/>
      <c r="Q32" s="506"/>
    </row>
    <row r="33" spans="2:17" ht="14.5" x14ac:dyDescent="0.35">
      <c r="D33" s="990" t="s">
        <v>1488</v>
      </c>
      <c r="E33" s="990"/>
      <c r="F33" s="990"/>
      <c r="G33" s="990"/>
      <c r="H33" s="990"/>
      <c r="I33" s="990"/>
      <c r="J33" s="990"/>
      <c r="K33" s="990"/>
    </row>
    <row r="34" spans="2:17" ht="14.5" x14ac:dyDescent="0.35">
      <c r="L34" s="990" t="s">
        <v>1499</v>
      </c>
      <c r="M34" s="990"/>
      <c r="N34" s="990"/>
      <c r="O34" s="990"/>
    </row>
    <row r="35" spans="2:17" ht="14.5" x14ac:dyDescent="0.35"/>
    <row r="36" spans="2:17" s="508" customFormat="1" ht="20.25" customHeight="1" x14ac:dyDescent="0.45">
      <c r="B36" s="985" t="s">
        <v>3080</v>
      </c>
      <c r="C36" s="985"/>
      <c r="D36" s="985"/>
      <c r="E36" s="985"/>
      <c r="F36" s="985"/>
      <c r="G36" s="985"/>
      <c r="H36" s="985"/>
      <c r="I36" s="985"/>
      <c r="J36" s="985"/>
      <c r="K36" s="985"/>
      <c r="L36" s="985"/>
      <c r="M36" s="985"/>
      <c r="N36" s="985"/>
      <c r="O36" s="985"/>
      <c r="P36" s="985"/>
      <c r="Q36" s="985"/>
    </row>
    <row r="37" spans="2:17" ht="8.25" customHeight="1" x14ac:dyDescent="0.35">
      <c r="B37" s="78"/>
      <c r="C37" s="78"/>
      <c r="D37" s="78"/>
      <c r="E37" s="78"/>
      <c r="F37" s="78"/>
      <c r="G37" s="78"/>
      <c r="H37" s="78"/>
      <c r="I37" s="78"/>
      <c r="J37" s="78"/>
      <c r="K37" s="78"/>
      <c r="O37" s="507"/>
    </row>
    <row r="38" spans="2:17" ht="20.25" customHeight="1" x14ac:dyDescent="0.35">
      <c r="B38" s="991" t="s">
        <v>1490</v>
      </c>
      <c r="C38" s="991"/>
      <c r="D38" s="991"/>
      <c r="E38" s="991"/>
      <c r="F38" s="991"/>
      <c r="G38" s="991"/>
      <c r="H38" s="991"/>
      <c r="I38" s="991"/>
      <c r="J38" s="991"/>
      <c r="K38" s="991"/>
      <c r="L38" s="991"/>
      <c r="M38" s="991"/>
      <c r="N38" s="991"/>
      <c r="O38" s="991"/>
      <c r="P38" s="991"/>
      <c r="Q38" s="991"/>
    </row>
    <row r="39" spans="2:17" ht="20.25" customHeight="1" x14ac:dyDescent="0.35">
      <c r="B39" s="991"/>
      <c r="C39" s="991"/>
      <c r="D39" s="991"/>
      <c r="E39" s="991"/>
      <c r="F39" s="991"/>
      <c r="G39" s="991"/>
      <c r="H39" s="991"/>
      <c r="I39" s="991"/>
      <c r="J39" s="991"/>
      <c r="K39" s="991"/>
      <c r="L39" s="991"/>
      <c r="M39" s="991"/>
      <c r="N39" s="991"/>
      <c r="O39" s="991"/>
      <c r="P39" s="991"/>
      <c r="Q39" s="991"/>
    </row>
    <row r="40" spans="2:17" ht="7.5" customHeight="1" x14ac:dyDescent="0.35"/>
    <row r="41" spans="2:17" s="508" customFormat="1" ht="20.25" customHeight="1" x14ac:dyDescent="0.45">
      <c r="B41" s="985" t="s">
        <v>1491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5"/>
      <c r="N41" s="985"/>
      <c r="O41" s="985"/>
      <c r="P41" s="985"/>
      <c r="Q41" s="985"/>
    </row>
    <row r="42" spans="2:17" ht="7.5" customHeight="1" x14ac:dyDescent="0.35"/>
    <row r="43" spans="2:17" s="508" customFormat="1" ht="20.25" customHeight="1" x14ac:dyDescent="0.45">
      <c r="B43" s="985" t="s">
        <v>1496</v>
      </c>
      <c r="C43" s="985"/>
      <c r="D43" s="985"/>
      <c r="E43" s="985"/>
      <c r="F43" s="985"/>
      <c r="G43" s="985"/>
      <c r="H43" s="985"/>
      <c r="I43" s="985"/>
      <c r="J43" s="985"/>
      <c r="K43" s="985"/>
      <c r="L43" s="985"/>
      <c r="M43" s="985"/>
      <c r="N43" s="985"/>
      <c r="O43" s="985"/>
      <c r="P43" s="985"/>
      <c r="Q43" s="985"/>
    </row>
    <row r="44" spans="2:17" ht="14.5" x14ac:dyDescent="0.35"/>
    <row r="45" spans="2:17" ht="14.5" x14ac:dyDescent="0.35"/>
    <row r="46" spans="2:17" ht="14.5" x14ac:dyDescent="0.35"/>
    <row r="47" spans="2:17" ht="14.5" x14ac:dyDescent="0.35"/>
    <row r="48" spans="2:17" ht="14.5" x14ac:dyDescent="0.35"/>
    <row r="49" ht="14.5" x14ac:dyDescent="0.35"/>
    <row r="50" ht="14.5" x14ac:dyDescent="0.35"/>
    <row r="51" ht="14.5" x14ac:dyDescent="0.35"/>
    <row r="52" ht="14.5" x14ac:dyDescent="0.35"/>
    <row r="53" ht="14.5" x14ac:dyDescent="0.35"/>
    <row r="54" ht="14.5" x14ac:dyDescent="0.35"/>
    <row r="55" ht="14.5" x14ac:dyDescent="0.35"/>
    <row r="56" ht="14.5" x14ac:dyDescent="0.35"/>
    <row r="57" ht="14.5" x14ac:dyDescent="0.35"/>
    <row r="58" ht="14.5" x14ac:dyDescent="0.35"/>
    <row r="59" ht="14.5" x14ac:dyDescent="0.35"/>
    <row r="60" ht="14.5" x14ac:dyDescent="0.35"/>
    <row r="61" ht="14.5" x14ac:dyDescent="0.35"/>
    <row r="62" ht="14.5" x14ac:dyDescent="0.35"/>
    <row r="63" ht="14.5" x14ac:dyDescent="0.35"/>
    <row r="64" ht="14.5" x14ac:dyDescent="0.35"/>
    <row r="65" ht="14.5" x14ac:dyDescent="0.35"/>
    <row r="66" ht="14.5" x14ac:dyDescent="0.35"/>
    <row r="67" ht="14.5" x14ac:dyDescent="0.35"/>
    <row r="68" ht="14.5" x14ac:dyDescent="0.35"/>
    <row r="69" ht="14.5" x14ac:dyDescent="0.35"/>
    <row r="70" ht="14.5" x14ac:dyDescent="0.35"/>
    <row r="71" ht="14.5" x14ac:dyDescent="0.35"/>
    <row r="72" ht="14.5" x14ac:dyDescent="0.35"/>
    <row r="73" ht="14.5" x14ac:dyDescent="0.35"/>
    <row r="74" ht="14.5" x14ac:dyDescent="0.35"/>
    <row r="75" ht="14.5" x14ac:dyDescent="0.35"/>
    <row r="76" ht="14.5" x14ac:dyDescent="0.35"/>
    <row r="77" ht="14.5" x14ac:dyDescent="0.35"/>
    <row r="78" ht="14.5" x14ac:dyDescent="0.35"/>
    <row r="79" ht="14.5" x14ac:dyDescent="0.35"/>
    <row r="80" ht="14.5" x14ac:dyDescent="0.35"/>
    <row r="81" ht="14.5" x14ac:dyDescent="0.35"/>
    <row r="82" ht="14.5" x14ac:dyDescent="0.35"/>
    <row r="83" ht="14.5" x14ac:dyDescent="0.35"/>
    <row r="84" ht="14.5" x14ac:dyDescent="0.35"/>
    <row r="85" ht="14.5" x14ac:dyDescent="0.35"/>
    <row r="86" ht="14.5" x14ac:dyDescent="0.35"/>
    <row r="87" ht="14.5" x14ac:dyDescent="0.35"/>
    <row r="88" ht="14.5" x14ac:dyDescent="0.35"/>
    <row r="89" ht="14.5" x14ac:dyDescent="0.35"/>
    <row r="90" ht="14.5" x14ac:dyDescent="0.35"/>
    <row r="91" ht="14.5" x14ac:dyDescent="0.35"/>
    <row r="92" ht="14.5" x14ac:dyDescent="0.35"/>
    <row r="93" ht="14.5" x14ac:dyDescent="0.35"/>
    <row r="94" ht="14.5" x14ac:dyDescent="0.35"/>
    <row r="95" ht="14.5" x14ac:dyDescent="0.35"/>
    <row r="96" ht="14.5" x14ac:dyDescent="0.35"/>
    <row r="97" ht="14.5" x14ac:dyDescent="0.35"/>
    <row r="98" ht="14.5" x14ac:dyDescent="0.35"/>
    <row r="99" ht="14.5" x14ac:dyDescent="0.35"/>
    <row r="100" ht="14.5" x14ac:dyDescent="0.35"/>
    <row r="101" ht="14.5" x14ac:dyDescent="0.35"/>
    <row r="102" ht="14.5" x14ac:dyDescent="0.35"/>
    <row r="103" ht="14.5" x14ac:dyDescent="0.35"/>
    <row r="104" ht="14.5" x14ac:dyDescent="0.35"/>
    <row r="105" ht="14.5" x14ac:dyDescent="0.35"/>
    <row r="106" ht="14.5" x14ac:dyDescent="0.35"/>
    <row r="107" ht="14.5" x14ac:dyDescent="0.35"/>
    <row r="108" ht="14.5" x14ac:dyDescent="0.35"/>
    <row r="109" ht="14.5" x14ac:dyDescent="0.35"/>
    <row r="110" ht="14.5" x14ac:dyDescent="0.35"/>
    <row r="111" ht="14.5" x14ac:dyDescent="0.35"/>
    <row r="112" ht="14.5" x14ac:dyDescent="0.35"/>
    <row r="113" ht="14.5" x14ac:dyDescent="0.35"/>
    <row r="114" ht="14.5" x14ac:dyDescent="0.35"/>
    <row r="115" ht="14.5" x14ac:dyDescent="0.35"/>
    <row r="116" ht="14.5" x14ac:dyDescent="0.35"/>
    <row r="117" ht="14.5" x14ac:dyDescent="0.35"/>
    <row r="118" ht="14.5" x14ac:dyDescent="0.35"/>
    <row r="119" ht="14.5" x14ac:dyDescent="0.35"/>
    <row r="120" ht="14.5" x14ac:dyDescent="0.35"/>
    <row r="121" ht="14.5" x14ac:dyDescent="0.35"/>
    <row r="122" ht="14.5" x14ac:dyDescent="0.35"/>
    <row r="123" ht="14.5" x14ac:dyDescent="0.35"/>
    <row r="124" ht="14.5" x14ac:dyDescent="0.35"/>
    <row r="125" ht="14.5" x14ac:dyDescent="0.35"/>
    <row r="126" ht="14.5" x14ac:dyDescent="0.35"/>
    <row r="127" ht="14.5" x14ac:dyDescent="0.35"/>
    <row r="128" ht="14.5" x14ac:dyDescent="0.35"/>
    <row r="129" ht="14.5" x14ac:dyDescent="0.35"/>
    <row r="130" ht="14.5" x14ac:dyDescent="0.35"/>
    <row r="131" ht="15" customHeight="1" x14ac:dyDescent="0.35"/>
    <row r="132" ht="15" customHeight="1" x14ac:dyDescent="0.35"/>
    <row r="133" ht="15" customHeight="1" x14ac:dyDescent="0.35"/>
    <row r="134" ht="15" customHeight="1" x14ac:dyDescent="0.35"/>
    <row r="135" ht="15" customHeight="1" x14ac:dyDescent="0.35"/>
    <row r="136" ht="15" customHeight="1" x14ac:dyDescent="0.35"/>
    <row r="137" ht="15" customHeight="1" x14ac:dyDescent="0.35"/>
    <row r="138" ht="15" customHeight="1" x14ac:dyDescent="0.35"/>
    <row r="139" ht="15" customHeight="1" x14ac:dyDescent="0.35"/>
    <row r="140" ht="15" customHeight="1" x14ac:dyDescent="0.35"/>
    <row r="141" ht="15" customHeight="1" x14ac:dyDescent="0.35"/>
    <row r="142" ht="15" customHeight="1" x14ac:dyDescent="0.35"/>
    <row r="143" ht="15" customHeight="1" x14ac:dyDescent="0.35"/>
    <row r="144" ht="15" customHeight="1" x14ac:dyDescent="0.35"/>
    <row r="145" ht="15" customHeight="1" x14ac:dyDescent="0.35"/>
    <row r="146" ht="15" customHeight="1" x14ac:dyDescent="0.35"/>
    <row r="147" ht="15" customHeight="1" x14ac:dyDescent="0.35"/>
    <row r="148" ht="15" customHeight="1" x14ac:dyDescent="0.35"/>
    <row r="149" ht="15" customHeight="1" x14ac:dyDescent="0.35"/>
    <row r="150" ht="15" customHeight="1" x14ac:dyDescent="0.35"/>
    <row r="151" ht="15" customHeight="1" x14ac:dyDescent="0.35"/>
    <row r="152" ht="15" customHeight="1" x14ac:dyDescent="0.35"/>
    <row r="153" ht="15" customHeight="1" x14ac:dyDescent="0.35"/>
    <row r="154" ht="15" customHeight="1" x14ac:dyDescent="0.35"/>
    <row r="155" ht="15" customHeight="1" x14ac:dyDescent="0.35"/>
    <row r="156" ht="15" customHeight="1" x14ac:dyDescent="0.35"/>
    <row r="157" ht="15" customHeight="1" x14ac:dyDescent="0.35"/>
    <row r="158" ht="15" customHeight="1" x14ac:dyDescent="0.35"/>
    <row r="159" ht="15" customHeight="1" x14ac:dyDescent="0.35"/>
  </sheetData>
  <sheetProtection algorithmName="SHA-512" hashValue="Xn8xT25cSf917eOT+/McSwXnvxBrE3frWV+Zw1mlT2JWvducjyixzzBVpq8G6b3W+Kw78IXf5NEMbNBmsdymDA==" saltValue="WpPqFvhLh/mw0hAHFykN+A==" spinCount="100000" sheet="1" objects="1" scenarios="1"/>
  <mergeCells count="12">
    <mergeCell ref="B43:Q43"/>
    <mergeCell ref="B41:Q41"/>
    <mergeCell ref="L34:O34"/>
    <mergeCell ref="D33:K33"/>
    <mergeCell ref="B38:Q39"/>
    <mergeCell ref="B2:F3"/>
    <mergeCell ref="B36:Q36"/>
    <mergeCell ref="Q5:Q6"/>
    <mergeCell ref="B31:C31"/>
    <mergeCell ref="C17:D17"/>
    <mergeCell ref="B5:C6"/>
    <mergeCell ref="D5:P5"/>
  </mergeCells>
  <conditionalFormatting sqref="D7:M8">
    <cfRule type="cellIs" dxfId="10" priority="6" operator="notEqual">
      <formula>""</formula>
    </cfRule>
  </conditionalFormatting>
  <conditionalFormatting sqref="N30">
    <cfRule type="cellIs" dxfId="9" priority="5" operator="notEqual">
      <formula>""</formula>
    </cfRule>
  </conditionalFormatting>
  <conditionalFormatting sqref="O7:P8 D10:P16 D18:M30 O18:P30">
    <cfRule type="cellIs" dxfId="8" priority="8" operator="not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&amp;L&amp;"Calibri"&amp;10&amp;K0000FFUso Interno CPFL&amp;1#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3"/>
  <dimension ref="A1:I60"/>
  <sheetViews>
    <sheetView workbookViewId="0">
      <selection activeCell="H27" sqref="H27"/>
    </sheetView>
  </sheetViews>
  <sheetFormatPr defaultColWidth="20.26953125" defaultRowHeight="14.5" x14ac:dyDescent="0.35"/>
  <cols>
    <col min="1" max="1" width="5.7265625" style="581" customWidth="1"/>
    <col min="2" max="2" width="30" style="581" customWidth="1"/>
    <col min="3" max="3" width="31.7265625" style="581" customWidth="1"/>
    <col min="4" max="4" width="23.7265625" style="581" customWidth="1"/>
    <col min="5" max="5" width="24.1796875" style="581" customWidth="1"/>
    <col min="6" max="6" width="6.1796875" style="581" customWidth="1"/>
    <col min="7" max="7" width="9.1796875" style="581" customWidth="1"/>
    <col min="8" max="16384" width="20.26953125" style="581"/>
  </cols>
  <sheetData>
    <row r="1" spans="1:9" x14ac:dyDescent="0.35">
      <c r="A1" s="53"/>
      <c r="B1" s="992" t="s">
        <v>3069</v>
      </c>
      <c r="C1" s="992"/>
      <c r="D1" s="992"/>
      <c r="E1" s="992"/>
      <c r="F1" s="53"/>
    </row>
    <row r="2" spans="1:9" x14ac:dyDescent="0.35">
      <c r="A2" s="53"/>
      <c r="B2" s="993" t="s">
        <v>3071</v>
      </c>
      <c r="C2" s="993"/>
      <c r="D2" s="993"/>
      <c r="E2" s="993"/>
      <c r="F2" s="53"/>
    </row>
    <row r="3" spans="1:9" ht="15" customHeight="1" x14ac:dyDescent="0.35">
      <c r="A3" s="53"/>
      <c r="B3" s="993" t="s">
        <v>3072</v>
      </c>
      <c r="C3" s="993"/>
      <c r="D3" s="993"/>
      <c r="E3" s="993"/>
      <c r="F3" s="53"/>
      <c r="H3" s="739" t="s">
        <v>3074</v>
      </c>
      <c r="I3" s="740"/>
    </row>
    <row r="4" spans="1:9" ht="15" customHeight="1" x14ac:dyDescent="0.35">
      <c r="A4" s="53"/>
      <c r="B4" s="993" t="s">
        <v>3073</v>
      </c>
      <c r="C4" s="993"/>
      <c r="D4" s="993"/>
      <c r="E4" s="993"/>
      <c r="F4" s="53"/>
      <c r="H4" s="739"/>
      <c r="I4" s="740"/>
    </row>
    <row r="5" spans="1:9" ht="15.75" customHeight="1" thickBot="1" x14ac:dyDescent="0.4">
      <c r="A5" s="53"/>
      <c r="B5" s="57"/>
      <c r="C5" s="57"/>
      <c r="D5" s="57"/>
      <c r="E5" s="57"/>
      <c r="F5" s="53"/>
      <c r="H5" s="739"/>
      <c r="I5" s="740"/>
    </row>
    <row r="6" spans="1:9" ht="15" customHeight="1" x14ac:dyDescent="0.35">
      <c r="A6" s="53"/>
      <c r="B6" s="566"/>
      <c r="C6" s="1001" t="s">
        <v>3060</v>
      </c>
      <c r="D6" s="1002"/>
      <c r="E6" s="1003"/>
      <c r="F6" s="543"/>
      <c r="H6" s="739"/>
      <c r="I6" s="740"/>
    </row>
    <row r="7" spans="1:9" ht="15.75" customHeight="1" thickBot="1" x14ac:dyDescent="0.4">
      <c r="A7" s="53"/>
      <c r="B7" s="1007" t="s">
        <v>3061</v>
      </c>
      <c r="C7" s="1004"/>
      <c r="D7" s="1005"/>
      <c r="E7" s="1006"/>
      <c r="F7" s="543"/>
      <c r="H7" s="739"/>
      <c r="I7" s="740"/>
    </row>
    <row r="8" spans="1:9" ht="16.5" customHeight="1" thickBot="1" x14ac:dyDescent="0.4">
      <c r="A8" s="53"/>
      <c r="B8" s="1007"/>
      <c r="C8" s="1009" t="s">
        <v>3062</v>
      </c>
      <c r="D8" s="1011" t="s">
        <v>3063</v>
      </c>
      <c r="E8" s="1012"/>
      <c r="F8" s="543"/>
    </row>
    <row r="9" spans="1:9" ht="16.5" customHeight="1" thickBot="1" x14ac:dyDescent="0.4">
      <c r="A9" s="53"/>
      <c r="B9" s="1008"/>
      <c r="C9" s="1010"/>
      <c r="D9" s="567" t="s">
        <v>3064</v>
      </c>
      <c r="E9" s="567" t="s">
        <v>3065</v>
      </c>
      <c r="F9" s="543"/>
    </row>
    <row r="10" spans="1:9" ht="16.5" customHeight="1" thickBot="1" x14ac:dyDescent="0.4">
      <c r="A10" s="53"/>
      <c r="B10" s="568" t="s">
        <v>518</v>
      </c>
      <c r="C10" s="583">
        <f>CustoContabil!G6+CustoContabil!H6</f>
        <v>0</v>
      </c>
      <c r="D10" s="583">
        <f>CustoContabil!F6</f>
        <v>0</v>
      </c>
      <c r="E10" s="569" t="s">
        <v>3066</v>
      </c>
      <c r="F10" s="543"/>
    </row>
    <row r="11" spans="1:9" ht="16.5" customHeight="1" thickBot="1" x14ac:dyDescent="0.4">
      <c r="A11" s="53"/>
      <c r="B11" s="568" t="s">
        <v>543</v>
      </c>
      <c r="C11" s="569" t="s">
        <v>3066</v>
      </c>
      <c r="D11" s="569" t="s">
        <v>3066</v>
      </c>
      <c r="E11" s="583">
        <f>CustoContabil!F7</f>
        <v>0</v>
      </c>
      <c r="F11" s="543"/>
    </row>
    <row r="12" spans="1:9" ht="16.5" customHeight="1" thickBot="1" x14ac:dyDescent="0.4">
      <c r="A12" s="53"/>
      <c r="B12" s="568" t="s">
        <v>544</v>
      </c>
      <c r="C12" s="569" t="s">
        <v>3066</v>
      </c>
      <c r="D12" s="583">
        <f>CustoContabil!F8</f>
        <v>0</v>
      </c>
      <c r="E12" s="569" t="s">
        <v>3066</v>
      </c>
      <c r="F12" s="543"/>
    </row>
    <row r="13" spans="1:9" ht="16.5" customHeight="1" thickBot="1" x14ac:dyDescent="0.4">
      <c r="A13" s="53"/>
      <c r="B13" s="568" t="s">
        <v>519</v>
      </c>
      <c r="C13" s="569" t="s">
        <v>3066</v>
      </c>
      <c r="D13" s="569" t="s">
        <v>3066</v>
      </c>
      <c r="E13" s="583">
        <f>CustoContabil!F9</f>
        <v>0</v>
      </c>
      <c r="F13" s="543"/>
    </row>
    <row r="14" spans="1:9" ht="16.5" customHeight="1" thickBot="1" x14ac:dyDescent="0.4">
      <c r="A14" s="53"/>
      <c r="B14" s="570" t="s">
        <v>522</v>
      </c>
      <c r="C14" s="569" t="s">
        <v>3066</v>
      </c>
      <c r="D14" s="569" t="s">
        <v>3066</v>
      </c>
      <c r="E14" s="583">
        <f>CustoContabil!F13</f>
        <v>0</v>
      </c>
      <c r="F14" s="543"/>
    </row>
    <row r="15" spans="1:9" ht="16.5" customHeight="1" thickBot="1" x14ac:dyDescent="0.4">
      <c r="A15" s="53"/>
      <c r="B15" s="568" t="s">
        <v>521</v>
      </c>
      <c r="C15" s="569" t="s">
        <v>3066</v>
      </c>
      <c r="D15" s="569" t="s">
        <v>3066</v>
      </c>
      <c r="E15" s="583">
        <f>CustoContabil!F14</f>
        <v>0</v>
      </c>
      <c r="F15" s="543"/>
    </row>
    <row r="16" spans="1:9" ht="16.5" customHeight="1" thickBot="1" x14ac:dyDescent="0.4">
      <c r="A16" s="53"/>
      <c r="B16" s="568" t="s">
        <v>526</v>
      </c>
      <c r="C16" s="569" t="s">
        <v>3066</v>
      </c>
      <c r="D16" s="583">
        <f>CustoContabil!F15</f>
        <v>0</v>
      </c>
      <c r="E16" s="569" t="s">
        <v>3066</v>
      </c>
      <c r="F16" s="543"/>
    </row>
    <row r="17" spans="1:7" ht="16.5" customHeight="1" thickBot="1" x14ac:dyDescent="0.4">
      <c r="A17" s="53"/>
      <c r="B17" s="568" t="s">
        <v>523</v>
      </c>
      <c r="C17" s="569" t="s">
        <v>3066</v>
      </c>
      <c r="D17" s="583">
        <f>CustoContabil!F16</f>
        <v>0</v>
      </c>
      <c r="E17" s="569" t="s">
        <v>3066</v>
      </c>
      <c r="F17" s="543"/>
    </row>
    <row r="18" spans="1:7" ht="16.5" customHeight="1" thickBot="1" x14ac:dyDescent="0.4">
      <c r="A18" s="53"/>
      <c r="B18" s="568" t="s">
        <v>524</v>
      </c>
      <c r="C18" s="569" t="s">
        <v>3066</v>
      </c>
      <c r="D18" s="583">
        <f>CustoContabil!F17</f>
        <v>0</v>
      </c>
      <c r="E18" s="569" t="s">
        <v>3066</v>
      </c>
      <c r="F18" s="543"/>
    </row>
    <row r="19" spans="1:7" ht="16.5" customHeight="1" thickBot="1" x14ac:dyDescent="0.4">
      <c r="A19" s="53"/>
      <c r="B19" s="571" t="s">
        <v>3067</v>
      </c>
      <c r="C19" s="572" t="s">
        <v>3066</v>
      </c>
      <c r="D19" s="572" t="s">
        <v>3066</v>
      </c>
      <c r="E19" s="585">
        <f>CustoContabil!F18</f>
        <v>3000</v>
      </c>
      <c r="F19" s="543"/>
    </row>
    <row r="20" spans="1:7" ht="16.5" customHeight="1" thickBot="1" x14ac:dyDescent="0.4">
      <c r="A20" s="53"/>
      <c r="B20" s="573" t="s">
        <v>51</v>
      </c>
      <c r="C20" s="583">
        <f>C10</f>
        <v>0</v>
      </c>
      <c r="D20" s="583">
        <f>D10+D12+D16+D17+D18</f>
        <v>0</v>
      </c>
      <c r="E20" s="583">
        <f>E11+E13+E14+E15+E19</f>
        <v>3000</v>
      </c>
      <c r="F20" s="543"/>
    </row>
    <row r="21" spans="1:7" ht="16" thickBot="1" x14ac:dyDescent="0.4">
      <c r="A21" s="53"/>
      <c r="B21" s="574" t="s">
        <v>3068</v>
      </c>
      <c r="C21" s="1013">
        <f>C20+D20+E20</f>
        <v>3000</v>
      </c>
      <c r="D21" s="1014"/>
      <c r="E21" s="1015"/>
      <c r="F21" s="543"/>
    </row>
    <row r="22" spans="1:7" x14ac:dyDescent="0.35">
      <c r="A22" s="53"/>
      <c r="B22" s="78"/>
      <c r="C22" s="53"/>
      <c r="D22" s="53"/>
      <c r="E22" s="53"/>
      <c r="F22" s="53"/>
    </row>
    <row r="23" spans="1:7" x14ac:dyDescent="0.35">
      <c r="A23" s="53"/>
      <c r="B23" s="992" t="s">
        <v>3069</v>
      </c>
      <c r="C23" s="992"/>
      <c r="D23" s="992"/>
      <c r="E23" s="992"/>
      <c r="F23" s="53"/>
    </row>
    <row r="24" spans="1:7" x14ac:dyDescent="0.35">
      <c r="A24" s="53"/>
      <c r="B24" s="78" t="s">
        <v>3071</v>
      </c>
      <c r="C24" s="53"/>
      <c r="D24" s="53"/>
      <c r="E24" s="53"/>
      <c r="F24" s="53"/>
    </row>
    <row r="25" spans="1:7" ht="15" customHeight="1" x14ac:dyDescent="0.35">
      <c r="A25" s="53"/>
      <c r="B25" s="78" t="s">
        <v>3072</v>
      </c>
      <c r="C25" s="53"/>
      <c r="D25" s="53"/>
      <c r="E25" s="997" t="s">
        <v>3074</v>
      </c>
      <c r="F25" s="998"/>
      <c r="G25" s="998"/>
    </row>
    <row r="26" spans="1:7" ht="15" customHeight="1" x14ac:dyDescent="0.35">
      <c r="A26" s="53"/>
      <c r="B26" s="78" t="s">
        <v>3073</v>
      </c>
      <c r="C26" s="53"/>
      <c r="D26" s="53"/>
      <c r="E26" s="997"/>
      <c r="F26" s="998"/>
      <c r="G26" s="998"/>
    </row>
    <row r="27" spans="1:7" ht="15.75" customHeight="1" thickBot="1" x14ac:dyDescent="0.4">
      <c r="A27" s="53"/>
      <c r="B27" s="78"/>
      <c r="C27" s="53"/>
      <c r="D27" s="53"/>
      <c r="E27" s="997"/>
      <c r="F27" s="998"/>
      <c r="G27" s="998"/>
    </row>
    <row r="28" spans="1:7" ht="16.5" customHeight="1" thickBot="1" x14ac:dyDescent="0.4">
      <c r="A28" s="53"/>
      <c r="B28" s="994" t="s">
        <v>3061</v>
      </c>
      <c r="C28" s="575" t="s">
        <v>3060</v>
      </c>
      <c r="D28" s="53"/>
      <c r="E28" s="997"/>
      <c r="F28" s="998"/>
      <c r="G28" s="998"/>
    </row>
    <row r="29" spans="1:7" ht="16.5" customHeight="1" thickBot="1" x14ac:dyDescent="0.4">
      <c r="A29" s="53"/>
      <c r="B29" s="995"/>
      <c r="C29" s="567" t="s">
        <v>3063</v>
      </c>
      <c r="D29" s="53"/>
      <c r="E29" s="997"/>
      <c r="F29" s="998"/>
      <c r="G29" s="998"/>
    </row>
    <row r="30" spans="1:7" ht="16" thickBot="1" x14ac:dyDescent="0.4">
      <c r="A30" s="53"/>
      <c r="B30" s="996"/>
      <c r="C30" s="567" t="s">
        <v>3064</v>
      </c>
      <c r="D30" s="53"/>
      <c r="E30" s="53"/>
      <c r="F30" s="53"/>
    </row>
    <row r="31" spans="1:7" ht="16" thickBot="1" x14ac:dyDescent="0.4">
      <c r="A31" s="53"/>
      <c r="B31" s="576" t="s">
        <v>518</v>
      </c>
      <c r="C31" s="583">
        <f>CustoContabil!F6</f>
        <v>0</v>
      </c>
      <c r="D31" s="53"/>
      <c r="E31" s="53"/>
      <c r="F31" s="53"/>
    </row>
    <row r="32" spans="1:7" ht="16" thickBot="1" x14ac:dyDescent="0.4">
      <c r="A32" s="53"/>
      <c r="B32" s="576" t="s">
        <v>544</v>
      </c>
      <c r="C32" s="583">
        <f>CustoContabil!F8</f>
        <v>0</v>
      </c>
      <c r="D32" s="53"/>
      <c r="E32" s="53"/>
      <c r="F32" s="53"/>
    </row>
    <row r="33" spans="1:7" ht="16" thickBot="1" x14ac:dyDescent="0.4">
      <c r="A33" s="53"/>
      <c r="B33" s="576" t="s">
        <v>526</v>
      </c>
      <c r="C33" s="583">
        <f>CustoContabil!F15</f>
        <v>0</v>
      </c>
      <c r="D33" s="53"/>
      <c r="E33" s="53"/>
      <c r="F33" s="53"/>
    </row>
    <row r="34" spans="1:7" ht="16" thickBot="1" x14ac:dyDescent="0.4">
      <c r="A34" s="53"/>
      <c r="B34" s="576" t="s">
        <v>523</v>
      </c>
      <c r="C34" s="583">
        <f>CustoContabil!F16</f>
        <v>0</v>
      </c>
      <c r="D34" s="53"/>
      <c r="E34" s="53"/>
      <c r="F34" s="53"/>
    </row>
    <row r="35" spans="1:7" ht="16" thickBot="1" x14ac:dyDescent="0.4">
      <c r="A35" s="53"/>
      <c r="B35" s="576" t="s">
        <v>524</v>
      </c>
      <c r="C35" s="583">
        <f>CustoContabil!F17</f>
        <v>0</v>
      </c>
      <c r="D35" s="53"/>
      <c r="E35" s="53"/>
      <c r="F35" s="53"/>
    </row>
    <row r="36" spans="1:7" ht="16" thickBot="1" x14ac:dyDescent="0.4">
      <c r="A36" s="53"/>
      <c r="B36" s="574" t="s">
        <v>51</v>
      </c>
      <c r="C36" s="583">
        <f>SUM(C31:C35)</f>
        <v>0</v>
      </c>
      <c r="D36" s="53"/>
      <c r="E36" s="53"/>
      <c r="F36" s="53"/>
    </row>
    <row r="37" spans="1:7" x14ac:dyDescent="0.35">
      <c r="A37" s="53"/>
      <c r="B37" s="78"/>
      <c r="C37" s="53"/>
      <c r="D37" s="53"/>
      <c r="E37" s="53"/>
      <c r="F37" s="53"/>
    </row>
    <row r="38" spans="1:7" x14ac:dyDescent="0.35">
      <c r="A38" s="53"/>
      <c r="B38" s="53"/>
      <c r="C38" s="53"/>
      <c r="D38" s="53"/>
      <c r="E38" s="53"/>
      <c r="F38" s="53"/>
    </row>
    <row r="39" spans="1:7" x14ac:dyDescent="0.35">
      <c r="A39" s="53"/>
      <c r="B39" s="992" t="s">
        <v>3069</v>
      </c>
      <c r="C39" s="992"/>
      <c r="D39" s="992"/>
      <c r="E39" s="992"/>
      <c r="F39" s="53"/>
    </row>
    <row r="40" spans="1:7" ht="15" customHeight="1" x14ac:dyDescent="0.35">
      <c r="A40" s="53"/>
      <c r="B40" s="53" t="s">
        <v>3070</v>
      </c>
      <c r="C40" s="53"/>
      <c r="D40" s="53"/>
      <c r="E40" s="997" t="s">
        <v>3074</v>
      </c>
      <c r="F40" s="998"/>
      <c r="G40" s="998"/>
    </row>
    <row r="41" spans="1:7" ht="15.75" customHeight="1" thickBot="1" x14ac:dyDescent="0.4">
      <c r="A41" s="53"/>
      <c r="B41" s="53"/>
      <c r="C41" s="53"/>
      <c r="D41" s="53"/>
      <c r="E41" s="997"/>
      <c r="F41" s="998"/>
      <c r="G41" s="998"/>
    </row>
    <row r="42" spans="1:7" ht="15" customHeight="1" x14ac:dyDescent="0.35">
      <c r="A42" s="53"/>
      <c r="B42" s="999" t="s">
        <v>3061</v>
      </c>
      <c r="C42" s="577" t="s">
        <v>3060</v>
      </c>
      <c r="D42" s="53"/>
      <c r="E42" s="997"/>
      <c r="F42" s="998"/>
      <c r="G42" s="998"/>
    </row>
    <row r="43" spans="1:7" ht="15.75" customHeight="1" thickBot="1" x14ac:dyDescent="0.4">
      <c r="A43" s="53"/>
      <c r="B43" s="1000"/>
      <c r="C43" s="578" t="s">
        <v>3063</v>
      </c>
      <c r="D43" s="53"/>
      <c r="E43" s="997"/>
      <c r="F43" s="998"/>
      <c r="G43" s="998"/>
    </row>
    <row r="44" spans="1:7" ht="15.75" customHeight="1" thickBot="1" x14ac:dyDescent="0.4">
      <c r="A44" s="53"/>
      <c r="B44" s="576" t="s">
        <v>518</v>
      </c>
      <c r="C44" s="586">
        <f>CustoContabil!D6</f>
        <v>0</v>
      </c>
      <c r="D44" s="53"/>
      <c r="E44" s="997"/>
      <c r="F44" s="998"/>
      <c r="G44" s="998"/>
    </row>
    <row r="45" spans="1:7" ht="15.75" customHeight="1" thickBot="1" x14ac:dyDescent="0.4">
      <c r="A45" s="53"/>
      <c r="B45" s="576" t="s">
        <v>543</v>
      </c>
      <c r="C45" s="586">
        <f>CustoContabil!D7</f>
        <v>0</v>
      </c>
      <c r="D45" s="53"/>
      <c r="E45" s="53"/>
      <c r="F45" s="53"/>
    </row>
    <row r="46" spans="1:7" ht="16" thickBot="1" x14ac:dyDescent="0.4">
      <c r="A46" s="53"/>
      <c r="B46" s="576" t="s">
        <v>544</v>
      </c>
      <c r="C46" s="586">
        <f>CustoContabil!D8</f>
        <v>0</v>
      </c>
      <c r="D46" s="53"/>
      <c r="E46" s="53"/>
      <c r="F46" s="53"/>
    </row>
    <row r="47" spans="1:7" ht="16" thickBot="1" x14ac:dyDescent="0.4">
      <c r="A47" s="53"/>
      <c r="B47" s="576" t="s">
        <v>519</v>
      </c>
      <c r="C47" s="586">
        <f>CustoContabil!D9</f>
        <v>0</v>
      </c>
      <c r="D47" s="53"/>
      <c r="E47" s="53"/>
      <c r="F47" s="53"/>
    </row>
    <row r="48" spans="1:7" ht="16" thickBot="1" x14ac:dyDescent="0.4">
      <c r="A48" s="53"/>
      <c r="B48" s="576" t="s">
        <v>522</v>
      </c>
      <c r="C48" s="586">
        <f>CustoContabil!D13</f>
        <v>0</v>
      </c>
      <c r="D48" s="53"/>
      <c r="E48" s="53"/>
      <c r="F48" s="53"/>
    </row>
    <row r="49" spans="1:6" ht="16" thickBot="1" x14ac:dyDescent="0.4">
      <c r="A49" s="53"/>
      <c r="B49" s="576" t="s">
        <v>1506</v>
      </c>
      <c r="C49" s="586">
        <f>CustoContabil!D14</f>
        <v>0</v>
      </c>
      <c r="D49" s="53"/>
      <c r="E49" s="53"/>
      <c r="F49" s="53"/>
    </row>
    <row r="50" spans="1:6" ht="16" thickBot="1" x14ac:dyDescent="0.4">
      <c r="A50" s="53"/>
      <c r="B50" s="576" t="s">
        <v>526</v>
      </c>
      <c r="C50" s="586">
        <f>CustoContabil!D15</f>
        <v>0</v>
      </c>
      <c r="D50" s="53"/>
      <c r="E50" s="53"/>
      <c r="F50" s="53"/>
    </row>
    <row r="51" spans="1:6" ht="16" thickBot="1" x14ac:dyDescent="0.4">
      <c r="A51" s="53"/>
      <c r="B51" s="576" t="s">
        <v>523</v>
      </c>
      <c r="C51" s="586">
        <f>CustoContabil!D16</f>
        <v>0</v>
      </c>
      <c r="D51" s="53"/>
      <c r="E51" s="53"/>
      <c r="F51" s="53"/>
    </row>
    <row r="52" spans="1:6" ht="16" thickBot="1" x14ac:dyDescent="0.4">
      <c r="A52" s="53"/>
      <c r="B52" s="576" t="s">
        <v>524</v>
      </c>
      <c r="C52" s="586">
        <f>CustoContabil!D17</f>
        <v>0</v>
      </c>
      <c r="D52" s="53"/>
      <c r="E52" s="53"/>
      <c r="F52" s="53"/>
    </row>
    <row r="53" spans="1:6" ht="16" thickBot="1" x14ac:dyDescent="0.4">
      <c r="A53" s="53"/>
      <c r="B53" s="576" t="s">
        <v>3067</v>
      </c>
      <c r="C53" s="586">
        <f>CustoContabil!F18</f>
        <v>3000</v>
      </c>
      <c r="D53" s="53"/>
      <c r="E53" s="53"/>
      <c r="F53" s="53"/>
    </row>
    <row r="54" spans="1:6" ht="15" thickBot="1" x14ac:dyDescent="0.4">
      <c r="A54" s="53"/>
      <c r="B54" s="579" t="s">
        <v>51</v>
      </c>
      <c r="C54" s="586">
        <f>SUM(C44:C53)</f>
        <v>3000</v>
      </c>
      <c r="D54" s="53"/>
      <c r="E54" s="53"/>
      <c r="F54" s="53"/>
    </row>
    <row r="55" spans="1:6" ht="15.5" x14ac:dyDescent="0.35">
      <c r="A55" s="53"/>
      <c r="B55" s="580"/>
      <c r="C55" s="53"/>
      <c r="D55" s="53"/>
      <c r="E55" s="53"/>
      <c r="F55" s="53"/>
    </row>
    <row r="56" spans="1:6" ht="15.5" x14ac:dyDescent="0.35">
      <c r="B56" s="584"/>
    </row>
    <row r="57" spans="1:6" ht="15.5" x14ac:dyDescent="0.35">
      <c r="B57" s="584"/>
    </row>
    <row r="58" spans="1:6" x14ac:dyDescent="0.35">
      <c r="B58" s="582"/>
    </row>
    <row r="59" spans="1:6" x14ac:dyDescent="0.35">
      <c r="B59" s="582"/>
    </row>
    <row r="60" spans="1:6" x14ac:dyDescent="0.35">
      <c r="B60" s="582"/>
    </row>
  </sheetData>
  <sheetProtection algorithmName="SHA-512" hashValue="SCVQCdNIb3IssSUYWRkR+Rgc+U+HjLu4PNeMdq1qgE14OMWS0/WbYYW0UYeer+cTbkQCuIkmOKW9mIjhSH2eYg==" saltValue="qjygyM+uGga9aNSZF15dPQ==" spinCount="100000" sheet="1" objects="1" scenarios="1"/>
  <mergeCells count="16">
    <mergeCell ref="B28:B30"/>
    <mergeCell ref="H3:I7"/>
    <mergeCell ref="E25:G29"/>
    <mergeCell ref="E40:G44"/>
    <mergeCell ref="B42:B43"/>
    <mergeCell ref="B39:E39"/>
    <mergeCell ref="C6:E7"/>
    <mergeCell ref="B7:B9"/>
    <mergeCell ref="C8:C9"/>
    <mergeCell ref="D8:E8"/>
    <mergeCell ref="C21:E21"/>
    <mergeCell ref="B1:E1"/>
    <mergeCell ref="B2:E2"/>
    <mergeCell ref="B3:E3"/>
    <mergeCell ref="B4:E4"/>
    <mergeCell ref="B23:E23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3"/>
  <dimension ref="A2:S25"/>
  <sheetViews>
    <sheetView zoomScale="90" zoomScaleNormal="90" workbookViewId="0">
      <selection activeCell="Q25" sqref="Q25"/>
    </sheetView>
  </sheetViews>
  <sheetFormatPr defaultColWidth="9.1796875" defaultRowHeight="14.5" x14ac:dyDescent="0.35"/>
  <cols>
    <col min="1" max="2" width="3.7265625" style="53" customWidth="1"/>
    <col min="3" max="3" width="46" style="53" customWidth="1"/>
    <col min="4" max="4" width="9.1796875" style="53"/>
    <col min="5" max="5" width="11.54296875" style="53" bestFit="1" customWidth="1"/>
    <col min="6" max="6" width="12.1796875" style="53" customWidth="1"/>
    <col min="7" max="7" width="11.81640625" style="53" customWidth="1"/>
    <col min="8" max="10" width="14.453125" style="53" customWidth="1"/>
    <col min="11" max="11" width="14.81640625" style="53" customWidth="1"/>
    <col min="12" max="12" width="1.81640625" style="53" customWidth="1"/>
    <col min="13" max="13" width="6.7265625" style="53" hidden="1" customWidth="1"/>
    <col min="14" max="14" width="7.26953125" style="53" customWidth="1"/>
    <col min="15" max="17" width="9.1796875" style="53"/>
    <col min="18" max="18" width="9.7265625" style="53" bestFit="1" customWidth="1"/>
    <col min="19" max="19" width="11.81640625" style="53" bestFit="1" customWidth="1"/>
    <col min="20" max="16384" width="9.1796875" style="53"/>
  </cols>
  <sheetData>
    <row r="2" spans="2:19" ht="15" customHeight="1" x14ac:dyDescent="0.35">
      <c r="B2" s="668" t="s">
        <v>1389</v>
      </c>
      <c r="C2" s="669"/>
      <c r="D2" s="669"/>
      <c r="E2" s="669"/>
      <c r="F2" s="669"/>
      <c r="G2" s="669"/>
      <c r="H2" s="51"/>
      <c r="I2" s="51"/>
      <c r="J2" s="51"/>
      <c r="K2" s="52"/>
      <c r="M2" s="52"/>
      <c r="O2" s="653" t="s">
        <v>1378</v>
      </c>
      <c r="P2" s="654"/>
      <c r="Q2" s="654"/>
      <c r="R2" s="655"/>
    </row>
    <row r="3" spans="2:19" ht="15" customHeight="1" x14ac:dyDescent="0.35">
      <c r="B3" s="670"/>
      <c r="C3" s="671"/>
      <c r="D3" s="671"/>
      <c r="E3" s="671"/>
      <c r="F3" s="671"/>
      <c r="G3" s="671"/>
      <c r="H3" s="72"/>
      <c r="I3" s="72"/>
      <c r="J3" s="72"/>
      <c r="K3" s="73"/>
      <c r="M3" s="56"/>
      <c r="O3" s="656"/>
      <c r="P3" s="657"/>
      <c r="Q3" s="657"/>
      <c r="R3" s="658"/>
    </row>
    <row r="4" spans="2:19" ht="8.25" customHeight="1" x14ac:dyDescent="0.35">
      <c r="B4" s="51"/>
      <c r="M4" s="56"/>
      <c r="O4" s="656"/>
      <c r="P4" s="657"/>
      <c r="Q4" s="657"/>
      <c r="R4" s="658"/>
    </row>
    <row r="5" spans="2:19" s="55" customFormat="1" ht="18.75" customHeight="1" x14ac:dyDescent="0.35">
      <c r="B5" s="438" t="s">
        <v>1098</v>
      </c>
      <c r="C5" s="446"/>
      <c r="D5" s="664" t="str">
        <f>Teste!AA33</f>
        <v>CPFL Paulista</v>
      </c>
      <c r="E5" s="664"/>
      <c r="F5" s="447" t="s">
        <v>1351</v>
      </c>
      <c r="H5" s="646" t="s">
        <v>1334</v>
      </c>
      <c r="I5" s="647"/>
      <c r="J5" s="647"/>
      <c r="K5" s="648"/>
      <c r="L5" s="442"/>
      <c r="M5" s="441"/>
      <c r="O5" s="656"/>
      <c r="P5" s="657"/>
      <c r="Q5" s="657"/>
      <c r="R5" s="658"/>
    </row>
    <row r="6" spans="2:19" s="55" customFormat="1" ht="18.75" customHeight="1" x14ac:dyDescent="0.35">
      <c r="B6" s="491" t="s">
        <v>31</v>
      </c>
      <c r="C6" s="492"/>
      <c r="D6" s="493" t="s">
        <v>45</v>
      </c>
      <c r="E6" s="493" t="s">
        <v>46</v>
      </c>
      <c r="F6" s="494" t="s">
        <v>1373</v>
      </c>
      <c r="H6" s="456" t="s">
        <v>1335</v>
      </c>
      <c r="I6" s="665" t="s">
        <v>1336</v>
      </c>
      <c r="J6" s="666"/>
      <c r="K6" s="667"/>
      <c r="L6" s="410"/>
      <c r="M6" s="662" t="s">
        <v>569</v>
      </c>
      <c r="O6" s="656"/>
      <c r="P6" s="657"/>
      <c r="Q6" s="657"/>
      <c r="R6" s="658"/>
    </row>
    <row r="7" spans="2:19" ht="15" customHeight="1" x14ac:dyDescent="0.35">
      <c r="B7" s="459">
        <v>1</v>
      </c>
      <c r="C7" s="61" t="s">
        <v>32</v>
      </c>
      <c r="D7" s="495">
        <v>0</v>
      </c>
      <c r="E7" s="495">
        <v>0</v>
      </c>
      <c r="F7" s="496">
        <v>0</v>
      </c>
      <c r="H7" s="457"/>
      <c r="I7" s="453" t="s">
        <v>1337</v>
      </c>
      <c r="J7" s="453" t="s">
        <v>1338</v>
      </c>
      <c r="K7" s="454" t="s">
        <v>1339</v>
      </c>
      <c r="L7" s="410"/>
      <c r="M7" s="662"/>
      <c r="O7" s="656"/>
      <c r="P7" s="657"/>
      <c r="Q7" s="657"/>
      <c r="R7" s="658"/>
    </row>
    <row r="8" spans="2:19" ht="15" customHeight="1" thickBot="1" x14ac:dyDescent="0.4">
      <c r="B8" s="460">
        <v>2</v>
      </c>
      <c r="C8" s="64" t="s">
        <v>36</v>
      </c>
      <c r="D8" s="497">
        <f>Teste!AC36</f>
        <v>0</v>
      </c>
      <c r="E8" s="497">
        <f>Teste!AD36</f>
        <v>0</v>
      </c>
      <c r="F8" s="498">
        <f>Teste!AE36</f>
        <v>0</v>
      </c>
      <c r="H8" s="458">
        <f>Teste!Q35</f>
        <v>44986</v>
      </c>
      <c r="I8" s="455">
        <v>0.3</v>
      </c>
      <c r="J8" s="418">
        <f>Teste!AF36</f>
        <v>7.6E-3</v>
      </c>
      <c r="K8" s="444">
        <f>Teste!AG36</f>
        <v>3.5400000000000001E-2</v>
      </c>
      <c r="L8" s="418"/>
      <c r="M8" s="411">
        <f t="shared" ref="M8:M20" si="0">SUM(I8:K8)</f>
        <v>0.34299999999999997</v>
      </c>
      <c r="O8" s="656"/>
      <c r="P8" s="657"/>
      <c r="Q8" s="657"/>
      <c r="R8" s="658"/>
    </row>
    <row r="9" spans="2:19" ht="15" customHeight="1" x14ac:dyDescent="0.35">
      <c r="B9" s="460">
        <v>3</v>
      </c>
      <c r="C9" s="64" t="s">
        <v>37</v>
      </c>
      <c r="D9" s="497">
        <f>Teste!AC37</f>
        <v>394.74</v>
      </c>
      <c r="E9" s="497">
        <f>Teste!AD37</f>
        <v>271.94</v>
      </c>
      <c r="F9" s="498">
        <f>Teste!AE37</f>
        <v>375.34</v>
      </c>
      <c r="H9" s="458">
        <f>Teste!Q36</f>
        <v>44958</v>
      </c>
      <c r="I9" s="419">
        <f>$I$8</f>
        <v>0.3</v>
      </c>
      <c r="J9" s="418">
        <f>Teste!AF37</f>
        <v>8.9999999999999993E-3</v>
      </c>
      <c r="K9" s="444">
        <f>Teste!AG37</f>
        <v>4.1300000000000003E-2</v>
      </c>
      <c r="L9" s="418"/>
      <c r="M9" s="411">
        <f t="shared" si="0"/>
        <v>0.3503</v>
      </c>
      <c r="O9" s="656"/>
      <c r="P9" s="657"/>
      <c r="Q9" s="657"/>
      <c r="R9" s="658"/>
    </row>
    <row r="10" spans="2:19" ht="15" customHeight="1" x14ac:dyDescent="0.35">
      <c r="B10" s="460">
        <v>4</v>
      </c>
      <c r="C10" s="64" t="s">
        <v>38</v>
      </c>
      <c r="D10" s="497">
        <f>Teste!AC38</f>
        <v>420.88</v>
      </c>
      <c r="E10" s="497">
        <f>Teste!AD38</f>
        <v>656.31</v>
      </c>
      <c r="F10" s="498">
        <f>Teste!AE38</f>
        <v>401.47999999999996</v>
      </c>
      <c r="H10" s="458">
        <f>Teste!Q37</f>
        <v>44927</v>
      </c>
      <c r="I10" s="419">
        <f t="shared" ref="I10:I19" si="1">$I$8</f>
        <v>0.3</v>
      </c>
      <c r="J10" s="418">
        <f>Teste!AF38</f>
        <v>8.0000000000000002E-3</v>
      </c>
      <c r="K10" s="444">
        <f>Teste!AG38</f>
        <v>3.6299999999999999E-2</v>
      </c>
      <c r="L10" s="418"/>
      <c r="M10" s="411">
        <f t="shared" si="0"/>
        <v>0.34429999999999999</v>
      </c>
      <c r="O10" s="656"/>
      <c r="P10" s="657"/>
      <c r="Q10" s="657"/>
      <c r="R10" s="658"/>
    </row>
    <row r="11" spans="2:19" ht="15" customHeight="1" x14ac:dyDescent="0.35">
      <c r="B11" s="460">
        <v>5</v>
      </c>
      <c r="C11" s="64" t="s">
        <v>39</v>
      </c>
      <c r="D11" s="497">
        <f>Teste!AC39</f>
        <v>432.45</v>
      </c>
      <c r="E11" s="497">
        <f>Teste!AD39</f>
        <v>712.04</v>
      </c>
      <c r="F11" s="498">
        <f>Teste!AE39</f>
        <v>413.05</v>
      </c>
      <c r="H11" s="458">
        <f>Teste!Q38</f>
        <v>44896</v>
      </c>
      <c r="I11" s="419">
        <f t="shared" si="1"/>
        <v>0.3</v>
      </c>
      <c r="J11" s="418">
        <f>Teste!AF39</f>
        <v>7.9000000000000008E-3</v>
      </c>
      <c r="K11" s="444">
        <f>Teste!AG39</f>
        <v>3.6200000000000003E-2</v>
      </c>
      <c r="L11" s="418"/>
      <c r="M11" s="411">
        <f t="shared" si="0"/>
        <v>0.34410000000000002</v>
      </c>
      <c r="O11" s="656"/>
      <c r="P11" s="657"/>
      <c r="Q11" s="657"/>
      <c r="R11" s="658"/>
    </row>
    <row r="12" spans="2:19" ht="15" customHeight="1" x14ac:dyDescent="0.35">
      <c r="B12" s="460">
        <v>6</v>
      </c>
      <c r="C12" s="64" t="s">
        <v>40</v>
      </c>
      <c r="D12" s="497">
        <f>Teste!AC40</f>
        <v>432.45</v>
      </c>
      <c r="E12" s="497">
        <f>Teste!AD40</f>
        <v>712.04</v>
      </c>
      <c r="F12" s="498">
        <f>Teste!AE40</f>
        <v>413.05</v>
      </c>
      <c r="H12" s="458">
        <f>Teste!Q39</f>
        <v>44866</v>
      </c>
      <c r="I12" s="419">
        <f t="shared" si="1"/>
        <v>0.3</v>
      </c>
      <c r="J12" s="418">
        <f>Teste!AF40</f>
        <v>8.8999999999999999E-3</v>
      </c>
      <c r="K12" s="444">
        <f>Teste!AG40</f>
        <v>4.1599999999999998E-2</v>
      </c>
      <c r="L12" s="418"/>
      <c r="M12" s="411">
        <f t="shared" si="0"/>
        <v>0.35050000000000003</v>
      </c>
      <c r="O12" s="659"/>
      <c r="P12" s="660"/>
      <c r="Q12" s="660"/>
      <c r="R12" s="661"/>
    </row>
    <row r="13" spans="2:19" ht="15" customHeight="1" x14ac:dyDescent="0.35">
      <c r="B13" s="460">
        <v>7</v>
      </c>
      <c r="C13" s="64" t="s">
        <v>42</v>
      </c>
      <c r="D13" s="497">
        <f>Teste!AC41</f>
        <v>649.69000000000005</v>
      </c>
      <c r="E13" s="497">
        <f>Teste!AD41</f>
        <v>1781.74</v>
      </c>
      <c r="F13" s="498">
        <f>Teste!AE41</f>
        <v>576.54999999999995</v>
      </c>
      <c r="H13" s="458">
        <f>Teste!Q40</f>
        <v>44835</v>
      </c>
      <c r="I13" s="419">
        <f t="shared" si="1"/>
        <v>0.3</v>
      </c>
      <c r="J13" s="418">
        <f>Teste!AF41</f>
        <v>8.8000000000000005E-3</v>
      </c>
      <c r="K13" s="444">
        <f>Teste!AG41</f>
        <v>4.0599999999999997E-2</v>
      </c>
      <c r="L13" s="418"/>
      <c r="M13" s="411">
        <f t="shared" si="0"/>
        <v>0.34939999999999993</v>
      </c>
    </row>
    <row r="14" spans="2:19" ht="15" customHeight="1" x14ac:dyDescent="0.35">
      <c r="B14" s="460">
        <v>8</v>
      </c>
      <c r="C14" s="64" t="s">
        <v>43</v>
      </c>
      <c r="D14" s="497">
        <f>Teste!AC42</f>
        <v>659.31</v>
      </c>
      <c r="E14" s="497">
        <f>Teste!AD42</f>
        <v>1835.19</v>
      </c>
      <c r="F14" s="498">
        <f>Teste!AE42</f>
        <v>583.29</v>
      </c>
      <c r="H14" s="458">
        <f>Teste!Q41</f>
        <v>44805</v>
      </c>
      <c r="I14" s="419">
        <f t="shared" si="1"/>
        <v>0.3</v>
      </c>
      <c r="J14" s="418">
        <f>Teste!AF42</f>
        <v>7.4000000000000003E-3</v>
      </c>
      <c r="K14" s="444">
        <f>Teste!AG42</f>
        <v>3.4099999999999998E-2</v>
      </c>
      <c r="L14" s="418"/>
      <c r="M14" s="411">
        <f t="shared" si="0"/>
        <v>0.34150000000000003</v>
      </c>
      <c r="N14" s="663" t="s">
        <v>3002</v>
      </c>
      <c r="O14" s="663"/>
      <c r="P14" s="663"/>
      <c r="Q14" s="663"/>
      <c r="R14" s="663"/>
      <c r="S14" s="663"/>
    </row>
    <row r="15" spans="2:19" ht="15" customHeight="1" x14ac:dyDescent="0.35">
      <c r="B15" s="460">
        <v>9</v>
      </c>
      <c r="C15" s="64" t="s">
        <v>1380</v>
      </c>
      <c r="D15" s="497">
        <f>Teste!AC43</f>
        <v>0</v>
      </c>
      <c r="E15" s="497">
        <f>Teste!AD43</f>
        <v>0</v>
      </c>
      <c r="F15" s="498">
        <f>Teste!AE43</f>
        <v>0</v>
      </c>
      <c r="H15" s="458">
        <f>Teste!Q42</f>
        <v>44774</v>
      </c>
      <c r="I15" s="419">
        <f t="shared" si="1"/>
        <v>0.3</v>
      </c>
      <c r="J15" s="418">
        <f>Teste!AF43</f>
        <v>9.1999999999999998E-3</v>
      </c>
      <c r="K15" s="444">
        <f>Teste!AG43</f>
        <v>4.2599999999999999E-2</v>
      </c>
      <c r="L15" s="418"/>
      <c r="M15" s="411">
        <f t="shared" si="0"/>
        <v>0.3518</v>
      </c>
      <c r="N15" s="536" t="s">
        <v>1880</v>
      </c>
      <c r="O15" s="663" t="s">
        <v>3000</v>
      </c>
      <c r="P15" s="663"/>
      <c r="Q15" s="663"/>
      <c r="R15" s="536" t="s">
        <v>3001</v>
      </c>
      <c r="S15" s="536" t="s">
        <v>2997</v>
      </c>
    </row>
    <row r="16" spans="2:19" ht="15" customHeight="1" x14ac:dyDescent="0.35">
      <c r="B16" s="461">
        <v>10</v>
      </c>
      <c r="C16" s="67" t="s">
        <v>44</v>
      </c>
      <c r="D16" s="499">
        <f>Teste!AC44</f>
        <v>672.13</v>
      </c>
      <c r="E16" s="499">
        <f>Teste!AD44</f>
        <v>1906.43</v>
      </c>
      <c r="F16" s="500">
        <f>Teste!AE44</f>
        <v>592.27</v>
      </c>
      <c r="H16" s="458">
        <f>Teste!Q43</f>
        <v>44743</v>
      </c>
      <c r="I16" s="419">
        <f t="shared" si="1"/>
        <v>0.3</v>
      </c>
      <c r="J16" s="418">
        <f>Teste!AF44</f>
        <v>1.03E-2</v>
      </c>
      <c r="K16" s="444">
        <f>Teste!AG44</f>
        <v>4.7100000000000003E-2</v>
      </c>
      <c r="L16" s="418"/>
      <c r="M16" s="411">
        <f t="shared" si="0"/>
        <v>0.35739999999999994</v>
      </c>
      <c r="N16" s="537" t="s">
        <v>1859</v>
      </c>
      <c r="O16" s="540">
        <v>2</v>
      </c>
      <c r="P16" s="540"/>
      <c r="Q16" s="540"/>
      <c r="R16" s="534">
        <f>SUMIF((IP_Parâmetros!C2:C498),'Escolha tarifa'!$O$16,(IP_Parâmetros!F2:F498))</f>
        <v>11.383333333333333</v>
      </c>
      <c r="S16" s="534">
        <f>SUMIF(IP_Parâmetros!C:C,'Escolha tarifa'!O16,IP_Parâmetros!G:G)</f>
        <v>2.2999999999999998</v>
      </c>
    </row>
    <row r="17" spans="1:19" x14ac:dyDescent="0.35">
      <c r="B17" s="75"/>
      <c r="F17" s="56"/>
      <c r="H17" s="458">
        <f>Teste!Q44</f>
        <v>44713</v>
      </c>
      <c r="I17" s="419">
        <f t="shared" si="1"/>
        <v>0.3</v>
      </c>
      <c r="J17" s="418">
        <f>Teste!AF45</f>
        <v>7.9000000000000008E-3</v>
      </c>
      <c r="K17" s="444">
        <f>Teste!AG45</f>
        <v>3.5999999999999997E-2</v>
      </c>
      <c r="L17" s="418"/>
      <c r="M17" s="535">
        <f t="shared" si="0"/>
        <v>0.34389999999999998</v>
      </c>
      <c r="N17" s="537" t="s">
        <v>2996</v>
      </c>
      <c r="O17" s="540">
        <v>6</v>
      </c>
      <c r="P17" s="540"/>
      <c r="Q17" s="540"/>
      <c r="R17" s="534">
        <f>SUMIF(IP_Parâmetros!K:K,'Escolha tarifa'!$O$17,IP_Parâmetros!N:N)</f>
        <v>11.433333333333334</v>
      </c>
      <c r="S17" s="534">
        <f>SUMIF(IP_Parâmetros!K:K,'Escolha tarifa'!$O$17,IP_Parâmetros!O:O)</f>
        <v>2.7</v>
      </c>
    </row>
    <row r="18" spans="1:19" x14ac:dyDescent="0.35">
      <c r="A18" s="16"/>
      <c r="B18" s="462">
        <v>8</v>
      </c>
      <c r="C18" s="463" t="s">
        <v>38</v>
      </c>
      <c r="D18" s="501">
        <f>SUMIF($B$7:$B$16,$B$18,$D$7:$D$16)</f>
        <v>659.31</v>
      </c>
      <c r="E18" s="501">
        <f>SUMIF($B$7:$B$16,$B$18,$E$7:$E$16)</f>
        <v>1835.19</v>
      </c>
      <c r="F18" s="450">
        <f>SUMIF($B$7:$B$16,$B$18,$F$7:$F$16)</f>
        <v>583.29</v>
      </c>
      <c r="H18" s="458">
        <f>Teste!Q45</f>
        <v>44682</v>
      </c>
      <c r="I18" s="419">
        <f t="shared" si="1"/>
        <v>0.3</v>
      </c>
      <c r="J18" s="418">
        <f>Teste!AF46</f>
        <v>9.2999999999999992E-3</v>
      </c>
      <c r="K18" s="444">
        <f>Teste!AG46</f>
        <v>4.3400000000000001E-2</v>
      </c>
      <c r="L18" s="418"/>
      <c r="M18" s="411">
        <f t="shared" si="0"/>
        <v>0.35269999999999996</v>
      </c>
      <c r="N18" s="537" t="s">
        <v>3014</v>
      </c>
      <c r="O18" s="540">
        <v>2</v>
      </c>
      <c r="P18" s="540"/>
      <c r="Q18" s="540"/>
      <c r="R18" s="534">
        <f>SUMIF(IP_Parâmetros!R:R,'Escolha tarifa'!$O$18,IP_Parâmetros!U:U)</f>
        <v>11.433333333333334</v>
      </c>
      <c r="S18" s="534">
        <f>SUMIF(IP_Parâmetros!R:R,'Escolha tarifa'!$O$18,IP_Parâmetros!V:V)</f>
        <v>2.7</v>
      </c>
    </row>
    <row r="19" spans="1:19" x14ac:dyDescent="0.35">
      <c r="B19" s="75"/>
      <c r="C19" s="439" t="s">
        <v>1353</v>
      </c>
      <c r="F19" s="56"/>
      <c r="H19" s="458">
        <f>Teste!Q46</f>
        <v>44652</v>
      </c>
      <c r="I19" s="419">
        <f t="shared" si="1"/>
        <v>0.3</v>
      </c>
      <c r="J19" s="418">
        <f>Teste!AF47</f>
        <v>7.4000000000000003E-3</v>
      </c>
      <c r="K19" s="444">
        <f>Teste!AG47</f>
        <v>3.4599999999999999E-2</v>
      </c>
      <c r="L19" s="418"/>
      <c r="M19" s="411">
        <f t="shared" si="0"/>
        <v>0.34200000000000003</v>
      </c>
      <c r="N19" s="537" t="s">
        <v>3017</v>
      </c>
      <c r="O19" s="540">
        <v>2</v>
      </c>
      <c r="P19" s="540"/>
      <c r="Q19" s="540"/>
      <c r="R19" s="534">
        <f>SUMIF(IP_Parâmetros!Y:Y,'Escolha tarifa'!$O$19,IP_Parâmetros!AB:AB)</f>
        <v>11.433333333333334</v>
      </c>
      <c r="S19" s="534">
        <f>SUMIF(IP_Parâmetros!$Y:$Y,'Escolha tarifa'!$O$19,IP_Parâmetros!$AC:$AC)</f>
        <v>2.7</v>
      </c>
    </row>
    <row r="20" spans="1:19" ht="3.75" customHeight="1" x14ac:dyDescent="0.35">
      <c r="B20" s="75"/>
      <c r="F20" s="56"/>
      <c r="H20" s="448">
        <v>43556</v>
      </c>
      <c r="I20" s="87">
        <f>AVERAGE(I8:I19)</f>
        <v>0.29999999999999993</v>
      </c>
      <c r="J20" s="87">
        <f>AVERAGE(J8:J19)</f>
        <v>8.4750000000000016E-3</v>
      </c>
      <c r="K20" s="445">
        <f>AVERAGE(K8:K19)</f>
        <v>3.9100000000000003E-2</v>
      </c>
      <c r="L20" s="87"/>
      <c r="M20" s="88">
        <f t="shared" si="0"/>
        <v>0.34757499999999997</v>
      </c>
    </row>
    <row r="21" spans="1:19" x14ac:dyDescent="0.35">
      <c r="B21" s="644" t="s">
        <v>1101</v>
      </c>
      <c r="C21" s="645"/>
      <c r="D21" s="451">
        <f>Teste!AC45</f>
        <v>3183</v>
      </c>
      <c r="E21" s="651">
        <f>Teste!AD45</f>
        <v>45020</v>
      </c>
      <c r="F21" s="652"/>
      <c r="H21" s="172" t="s">
        <v>1409</v>
      </c>
      <c r="I21" s="449"/>
      <c r="J21" s="465"/>
      <c r="K21" s="464">
        <f>(IFERROR(((F18)/(1-M20)),0))</f>
        <v>894.03379698815945</v>
      </c>
      <c r="L21" s="440"/>
      <c r="M21" s="56"/>
      <c r="N21" s="529"/>
    </row>
    <row r="22" spans="1:19" x14ac:dyDescent="0.35">
      <c r="B22" s="644" t="s">
        <v>11</v>
      </c>
      <c r="C22" s="645"/>
      <c r="D22" s="452" t="s">
        <v>758</v>
      </c>
      <c r="E22" s="649">
        <f>Teste!AD46</f>
        <v>0.85</v>
      </c>
      <c r="F22" s="650"/>
      <c r="H22" s="172" t="s">
        <v>1410</v>
      </c>
      <c r="I22" s="449"/>
      <c r="J22" s="465"/>
      <c r="K22" s="464">
        <f>D18</f>
        <v>659.31</v>
      </c>
      <c r="L22" s="440"/>
      <c r="M22" s="56"/>
    </row>
    <row r="23" spans="1:19" x14ac:dyDescent="0.35">
      <c r="B23" s="644" t="s">
        <v>1100</v>
      </c>
      <c r="C23" s="645"/>
      <c r="D23" s="452" t="s">
        <v>1099</v>
      </c>
      <c r="E23" s="649">
        <v>0.15</v>
      </c>
      <c r="F23" s="650"/>
      <c r="H23" s="172" t="s">
        <v>1411</v>
      </c>
      <c r="I23" s="449"/>
      <c r="J23" s="465"/>
      <c r="K23" s="450">
        <f>IF(K21=0,K22,K21)</f>
        <v>894.03379698815945</v>
      </c>
      <c r="L23" s="443"/>
      <c r="M23" s="73"/>
    </row>
    <row r="24" spans="1:19" x14ac:dyDescent="0.35">
      <c r="B24" s="55"/>
      <c r="C24" s="55"/>
      <c r="D24" s="55"/>
      <c r="E24" s="55"/>
      <c r="F24" s="55"/>
    </row>
    <row r="25" spans="1:19" x14ac:dyDescent="0.35">
      <c r="B25" s="55"/>
    </row>
  </sheetData>
  <sheetProtection algorithmName="SHA-512" hashValue="aV/8xyQwCyKYLCnrffgCWbz9TowIJ5piy40dfYZY4gUlkq1YcL5UfmhuY7cwii0WtHqL5IxCdVdvgcvvMuO7FQ==" saltValue="UlaomxYqqxdRmjeOTR2GTQ==" spinCount="100000" sheet="1" objects="1" scenarios="1"/>
  <dataConsolidate/>
  <mergeCells count="14">
    <mergeCell ref="O2:R12"/>
    <mergeCell ref="M6:M7"/>
    <mergeCell ref="B21:C21"/>
    <mergeCell ref="B22:C22"/>
    <mergeCell ref="O15:Q15"/>
    <mergeCell ref="N14:S14"/>
    <mergeCell ref="D5:E5"/>
    <mergeCell ref="I6:K6"/>
    <mergeCell ref="B2:G3"/>
    <mergeCell ref="B23:C23"/>
    <mergeCell ref="H5:K5"/>
    <mergeCell ref="E22:F22"/>
    <mergeCell ref="E23:F23"/>
    <mergeCell ref="E21:F21"/>
  </mergeCells>
  <dataValidations disablePrompts="1" count="1">
    <dataValidation type="decimal" allowBlank="1" showInputMessage="1" showErrorMessage="1" errorTitle="Valor de ICMS não permite." error="Inserir valor númerico entre 1 e 50." sqref="I8" xr:uid="{00000000-0002-0000-0400-000000000000}">
      <formula1>0</formula1>
      <formula2>50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I21:J21 E5 D5 D6:E16 D18:E19 F8:F16 F18 I22:J22 I9:I19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Drop Down 1">
              <controlPr defaultSize="0" autoLine="0" autoPict="0">
                <anchor moveWithCells="1">
                  <from>
                    <xdr:col>1</xdr:col>
                    <xdr:colOff>228600</xdr:colOff>
                    <xdr:row>17</xdr:row>
                    <xdr:rowOff>0</xdr:rowOff>
                  </from>
                  <to>
                    <xdr:col>3</xdr:col>
                    <xdr:colOff>76200</xdr:colOff>
                    <xdr:row>18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2" r:id="rId5" name="Drop Down 4">
              <controlPr defaultSize="0" autoLine="0" autoPict="0">
                <anchor moveWithCells="1">
                  <from>
                    <xdr:col>6</xdr:col>
                    <xdr:colOff>228600</xdr:colOff>
                    <xdr:row>1</xdr:row>
                    <xdr:rowOff>0</xdr:rowOff>
                  </from>
                  <to>
                    <xdr:col>10</xdr:col>
                    <xdr:colOff>546100</xdr:colOff>
                    <xdr:row>2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6" r:id="rId6" name="Drop Down 8">
              <controlPr defaultSize="0" autoLine="0" autoPict="0">
                <anchor moveWithCells="1">
                  <from>
                    <xdr:col>14</xdr:col>
                    <xdr:colOff>12700</xdr:colOff>
                    <xdr:row>15</xdr:row>
                    <xdr:rowOff>0</xdr:rowOff>
                  </from>
                  <to>
                    <xdr:col>17</xdr:col>
                    <xdr:colOff>31750</xdr:colOff>
                    <xdr:row>15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7" r:id="rId7" name="Drop Down 9">
              <controlPr defaultSize="0" autoLine="0" autoPict="0">
                <anchor moveWithCells="1">
                  <from>
                    <xdr:col>14</xdr:col>
                    <xdr:colOff>12700</xdr:colOff>
                    <xdr:row>16</xdr:row>
                    <xdr:rowOff>0</xdr:rowOff>
                  </from>
                  <to>
                    <xdr:col>17</xdr:col>
                    <xdr:colOff>31750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8" r:id="rId8" name="Drop Down 10">
              <controlPr defaultSize="0" autoLine="0" autoPict="0">
                <anchor moveWithCells="1">
                  <from>
                    <xdr:col>14</xdr:col>
                    <xdr:colOff>12700</xdr:colOff>
                    <xdr:row>17</xdr:row>
                    <xdr:rowOff>0</xdr:rowOff>
                  </from>
                  <to>
                    <xdr:col>17</xdr:col>
                    <xdr:colOff>31750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9" r:id="rId9" name="Drop Down 11">
              <controlPr defaultSize="0" autoLine="0" autoPict="0">
                <anchor moveWithCells="1">
                  <from>
                    <xdr:col>14</xdr:col>
                    <xdr:colOff>12700</xdr:colOff>
                    <xdr:row>18</xdr:row>
                    <xdr:rowOff>0</xdr:rowOff>
                  </from>
                  <to>
                    <xdr:col>17</xdr:col>
                    <xdr:colOff>31750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E944F-A233-409E-A8E8-185EBB0C3426}">
  <dimension ref="A1:A21"/>
  <sheetViews>
    <sheetView showGridLines="0" workbookViewId="0">
      <selection activeCell="H7" sqref="H7"/>
    </sheetView>
  </sheetViews>
  <sheetFormatPr defaultRowHeight="14.5" x14ac:dyDescent="0.35"/>
  <sheetData>
    <row r="1" spans="1:1" x14ac:dyDescent="0.35">
      <c r="A1" t="s">
        <v>3116</v>
      </c>
    </row>
    <row r="2" spans="1:1" x14ac:dyDescent="0.35">
      <c r="A2">
        <f>UCs!E2</f>
        <v>0</v>
      </c>
    </row>
    <row r="3" spans="1:1" x14ac:dyDescent="0.35">
      <c r="A3">
        <f>UCs!J2</f>
        <v>0</v>
      </c>
    </row>
    <row r="4" spans="1:1" x14ac:dyDescent="0.35">
      <c r="A4">
        <f>UCs!O2</f>
        <v>0</v>
      </c>
    </row>
    <row r="5" spans="1:1" x14ac:dyDescent="0.35">
      <c r="A5">
        <f>UCs!T2</f>
        <v>0</v>
      </c>
    </row>
    <row r="6" spans="1:1" x14ac:dyDescent="0.35">
      <c r="A6">
        <f>UCs!Y2</f>
        <v>0</v>
      </c>
    </row>
    <row r="7" spans="1:1" x14ac:dyDescent="0.35">
      <c r="A7">
        <f>UCs!AD2</f>
        <v>0</v>
      </c>
    </row>
    <row r="8" spans="1:1" x14ac:dyDescent="0.35">
      <c r="A8">
        <f>UCs!AI2</f>
        <v>0</v>
      </c>
    </row>
    <row r="9" spans="1:1" x14ac:dyDescent="0.35">
      <c r="A9">
        <f>UCs!AN2</f>
        <v>0</v>
      </c>
    </row>
    <row r="10" spans="1:1" x14ac:dyDescent="0.35">
      <c r="A10">
        <f>UCs!AS2</f>
        <v>0</v>
      </c>
    </row>
    <row r="11" spans="1:1" x14ac:dyDescent="0.35">
      <c r="A11">
        <f>UCs!AX2</f>
        <v>0</v>
      </c>
    </row>
    <row r="12" spans="1:1" x14ac:dyDescent="0.35">
      <c r="A12">
        <f>UCs!BC2</f>
        <v>0</v>
      </c>
    </row>
    <row r="13" spans="1:1" x14ac:dyDescent="0.35">
      <c r="A13">
        <f>UCs!BH2</f>
        <v>0</v>
      </c>
    </row>
    <row r="14" spans="1:1" x14ac:dyDescent="0.35">
      <c r="A14">
        <f>UCs!BM2</f>
        <v>0</v>
      </c>
    </row>
    <row r="15" spans="1:1" x14ac:dyDescent="0.35">
      <c r="A15">
        <f>UCs!BR2</f>
        <v>0</v>
      </c>
    </row>
    <row r="16" spans="1:1" x14ac:dyDescent="0.35">
      <c r="A16">
        <f>UCs!BW2</f>
        <v>0</v>
      </c>
    </row>
    <row r="17" spans="1:1" x14ac:dyDescent="0.35">
      <c r="A17">
        <f>UCs!CB2</f>
        <v>0</v>
      </c>
    </row>
    <row r="18" spans="1:1" x14ac:dyDescent="0.35">
      <c r="A18">
        <f>UCs!CG2</f>
        <v>0</v>
      </c>
    </row>
    <row r="19" spans="1:1" x14ac:dyDescent="0.35">
      <c r="A19">
        <f>UCs!CL2</f>
        <v>0</v>
      </c>
    </row>
    <row r="20" spans="1:1" x14ac:dyDescent="0.35">
      <c r="A20">
        <f>UCs!CQ2</f>
        <v>0</v>
      </c>
    </row>
    <row r="21" spans="1:1" x14ac:dyDescent="0.35">
      <c r="A21">
        <f>UCs!CV2</f>
        <v>0</v>
      </c>
    </row>
  </sheetData>
  <sheetProtection algorithmName="SHA-512" hashValue="SK/3As8LpAYyFUcpmBIVaMfhWyprpqSoidcqwV7Am/0hYhw2AAygkJbLCQPMzTIpca9uYDQjKhHkPY4CwS7wlQ==" saltValue="Qxt0mmwj7bytosk3+CM/DA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2">
    <tabColor rgb="FFFFFF00"/>
  </sheetPr>
  <dimension ref="B2:BE401"/>
  <sheetViews>
    <sheetView zoomScale="70" zoomScaleNormal="70" workbookViewId="0">
      <selection activeCell="W8" sqref="W8"/>
    </sheetView>
  </sheetViews>
  <sheetFormatPr defaultColWidth="9.1796875" defaultRowHeight="14.5" x14ac:dyDescent="0.35"/>
  <cols>
    <col min="1" max="2" width="3.7265625" style="472" customWidth="1"/>
    <col min="3" max="3" width="36.7265625" style="472" customWidth="1"/>
    <col min="4" max="4" width="8.54296875" style="472" hidden="1" customWidth="1"/>
    <col min="5" max="5" width="4" style="472" hidden="1" customWidth="1"/>
    <col min="6" max="6" width="3.7265625" style="472" hidden="1" customWidth="1"/>
    <col min="7" max="7" width="30.54296875" style="472" hidden="1" customWidth="1"/>
    <col min="8" max="8" width="4.7265625" style="472" hidden="1" customWidth="1"/>
    <col min="9" max="10" width="3.7265625" style="472" customWidth="1"/>
    <col min="11" max="11" width="25.1796875" style="472" bestFit="1" customWidth="1"/>
    <col min="12" max="12" width="3.7265625" style="472" customWidth="1"/>
    <col min="13" max="13" width="26.7265625" style="472" bestFit="1" customWidth="1"/>
    <col min="14" max="14" width="4.7265625" style="472" bestFit="1" customWidth="1"/>
    <col min="15" max="15" width="3.7265625" style="472" customWidth="1"/>
    <col min="16" max="16" width="26.7265625" style="472" bestFit="1" customWidth="1"/>
    <col min="17" max="17" width="4.7265625" style="472" bestFit="1" customWidth="1"/>
    <col min="18" max="18" width="3.7265625" style="472" customWidth="1"/>
    <col min="19" max="19" width="24.7265625" style="472" bestFit="1" customWidth="1"/>
    <col min="20" max="20" width="6.1796875" style="472" bestFit="1" customWidth="1"/>
    <col min="21" max="22" width="3.7265625" style="472" customWidth="1"/>
    <col min="23" max="23" width="30.26953125" style="472" bestFit="1" customWidth="1"/>
    <col min="24" max="25" width="3.7265625" style="472" customWidth="1"/>
    <col min="26" max="26" width="5.7265625" style="472" customWidth="1"/>
    <col min="27" max="28" width="3.7265625" style="472" customWidth="1"/>
    <col min="29" max="29" width="35.54296875" style="472" bestFit="1" customWidth="1"/>
    <col min="30" max="30" width="3.7265625" style="472" customWidth="1"/>
    <col min="31" max="31" width="25.7265625" style="472" bestFit="1" customWidth="1"/>
    <col min="32" max="32" width="8.54296875" style="472" bestFit="1" customWidth="1"/>
    <col min="33" max="34" width="3.7265625" style="472" customWidth="1"/>
    <col min="35" max="35" width="19.1796875" style="472" bestFit="1" customWidth="1"/>
    <col min="36" max="37" width="3.7265625" style="472" customWidth="1"/>
    <col min="38" max="38" width="19.7265625" style="472" customWidth="1"/>
    <col min="39" max="39" width="21.81640625" style="472" customWidth="1"/>
    <col min="40" max="40" width="3.7265625" style="472" customWidth="1"/>
    <col min="41" max="41" width="26.7265625" style="472" bestFit="1" customWidth="1"/>
    <col min="42" max="43" width="3.7265625" style="472" customWidth="1"/>
    <col min="44" max="44" width="12.1796875" style="472" bestFit="1" customWidth="1"/>
    <col min="45" max="45" width="3.7265625" style="472" customWidth="1"/>
    <col min="46" max="46" width="26.7265625" style="472" bestFit="1" customWidth="1"/>
    <col min="47" max="47" width="10.7265625" style="472" customWidth="1"/>
    <col min="48" max="48" width="3.7265625" style="472" customWidth="1"/>
    <col min="49" max="49" width="14.54296875" style="472" bestFit="1" customWidth="1"/>
    <col min="50" max="50" width="3.7265625" style="472" customWidth="1"/>
    <col min="51" max="51" width="26.7265625" style="472" bestFit="1" customWidth="1"/>
    <col min="52" max="52" width="10.7265625" style="472" customWidth="1"/>
    <col min="53" max="53" width="3.7265625" style="472" customWidth="1"/>
    <col min="54" max="54" width="14.54296875" style="472" bestFit="1" customWidth="1"/>
    <col min="55" max="55" width="3.7265625" style="472" customWidth="1"/>
    <col min="56" max="56" width="18" style="472" customWidth="1"/>
    <col min="57" max="57" width="16.453125" style="472" bestFit="1" customWidth="1"/>
    <col min="58" max="16384" width="9.1796875" style="472"/>
  </cols>
  <sheetData>
    <row r="2" spans="2:57" s="470" customFormat="1" x14ac:dyDescent="0.35">
      <c r="B2" s="470" t="s">
        <v>12</v>
      </c>
      <c r="V2" s="470" t="s">
        <v>13</v>
      </c>
      <c r="AL2" s="470" t="s">
        <v>571</v>
      </c>
      <c r="AT2" s="470" t="s">
        <v>578</v>
      </c>
      <c r="BD2" s="470" t="s">
        <v>570</v>
      </c>
    </row>
    <row r="3" spans="2:57" s="470" customFormat="1" x14ac:dyDescent="0.35">
      <c r="B3" s="470" t="s">
        <v>9</v>
      </c>
      <c r="J3" s="470" t="s">
        <v>10</v>
      </c>
      <c r="M3" s="470" t="s">
        <v>854</v>
      </c>
      <c r="P3" s="470" t="s">
        <v>855</v>
      </c>
      <c r="S3" s="470" t="s">
        <v>552</v>
      </c>
      <c r="V3" s="470" t="s">
        <v>14</v>
      </c>
      <c r="Y3" s="470" t="s">
        <v>562</v>
      </c>
      <c r="AB3" s="470" t="s">
        <v>14</v>
      </c>
      <c r="AE3" s="470" t="s">
        <v>853</v>
      </c>
      <c r="AH3" s="470" t="s">
        <v>25</v>
      </c>
      <c r="AL3" s="470" t="s">
        <v>543</v>
      </c>
      <c r="AO3" s="470" t="s">
        <v>554</v>
      </c>
      <c r="AR3" s="471" t="s">
        <v>519</v>
      </c>
      <c r="AT3" s="470" t="s">
        <v>1108</v>
      </c>
      <c r="AW3" s="471" t="s">
        <v>584</v>
      </c>
      <c r="AX3" s="471"/>
      <c r="AY3" s="470" t="s">
        <v>1109</v>
      </c>
      <c r="BB3" s="471" t="s">
        <v>584</v>
      </c>
      <c r="BD3" s="470" t="s">
        <v>733</v>
      </c>
      <c r="BE3" s="470" t="s">
        <v>732</v>
      </c>
    </row>
    <row r="4" spans="2:57" x14ac:dyDescent="0.35">
      <c r="B4" s="472">
        <v>1</v>
      </c>
      <c r="C4" s="472" t="s">
        <v>22</v>
      </c>
      <c r="J4" s="472">
        <v>1</v>
      </c>
      <c r="K4" s="472" t="s">
        <v>15</v>
      </c>
      <c r="M4" s="472" t="s">
        <v>555</v>
      </c>
      <c r="N4" s="473" t="str">
        <f>IF(RCB!G7=0,"não",IF(RCB!G7&gt;0,"sim","erro"))</f>
        <v>não</v>
      </c>
      <c r="P4" s="472" t="s">
        <v>555</v>
      </c>
      <c r="Q4" s="473" t="str">
        <f>IF(RCB!G29=0,"não",IF(RCB!G29&gt;0,"sim","erro"))</f>
        <v>não</v>
      </c>
      <c r="S4" s="472" t="s">
        <v>1212</v>
      </c>
      <c r="T4" s="473">
        <v>2.3999999999999998E-3</v>
      </c>
      <c r="V4" s="472">
        <v>1</v>
      </c>
      <c r="W4" s="472" t="s">
        <v>24</v>
      </c>
      <c r="Y4" s="472">
        <v>1</v>
      </c>
      <c r="Z4" s="474">
        <v>0.75</v>
      </c>
      <c r="AB4" s="472">
        <v>1</v>
      </c>
      <c r="AC4" s="472" t="s">
        <v>767</v>
      </c>
      <c r="AE4" s="472" t="s">
        <v>1110</v>
      </c>
      <c r="AF4" s="475">
        <v>0</v>
      </c>
      <c r="AH4" s="472">
        <v>1</v>
      </c>
      <c r="AI4" s="472" t="s">
        <v>26</v>
      </c>
      <c r="AL4" s="472" t="s">
        <v>1127</v>
      </c>
      <c r="AM4" s="474">
        <v>80</v>
      </c>
      <c r="AO4" s="472" t="s">
        <v>555</v>
      </c>
      <c r="AP4" s="476">
        <f>IF(IlumCusto!N107&gt;0,1,0)</f>
        <v>0</v>
      </c>
      <c r="AQ4" s="477"/>
      <c r="AR4" s="478" t="e">
        <f t="shared" ref="AR4:AR10" si="0">IF($AP$11=0,0,$AR$11*(AP4/$AP$11))</f>
        <v>#REF!</v>
      </c>
      <c r="AT4" s="472" t="s">
        <v>555</v>
      </c>
      <c r="AU4" s="479">
        <f>RCB!C7</f>
        <v>0</v>
      </c>
      <c r="AV4" s="477"/>
      <c r="AW4" s="480">
        <f>IF(COUNT(IlumCusto!V6:V106)=0,0,AVERAGE(IlumCusto!V6:V106))</f>
        <v>0</v>
      </c>
      <c r="AY4" s="472" t="s">
        <v>555</v>
      </c>
      <c r="AZ4" s="479">
        <f>RCB!C29</f>
        <v>0</v>
      </c>
      <c r="BA4" s="477"/>
      <c r="BB4" s="480">
        <f>IF(COUNT(IlumCusto!V149:V199)=0,0,AVERAGE(IlumCusto!V149:V199))</f>
        <v>0</v>
      </c>
      <c r="BD4" s="472" t="s">
        <v>768</v>
      </c>
      <c r="BE4" s="481">
        <v>0.84</v>
      </c>
    </row>
    <row r="5" spans="2:57" x14ac:dyDescent="0.35">
      <c r="B5" s="472">
        <v>2</v>
      </c>
      <c r="C5" s="472" t="s">
        <v>550</v>
      </c>
      <c r="D5" s="472" t="s">
        <v>863</v>
      </c>
      <c r="J5" s="472">
        <v>2</v>
      </c>
      <c r="K5" s="472" t="s">
        <v>16</v>
      </c>
      <c r="M5" s="472" t="s">
        <v>556</v>
      </c>
      <c r="N5" s="473" t="str">
        <f>IF(RCB!G8=0,"não",IF(RCB!G8&gt;0,"sim","erro"))</f>
        <v>não</v>
      </c>
      <c r="P5" s="472" t="s">
        <v>556</v>
      </c>
      <c r="Q5" s="473" t="str">
        <f>IF(RCB!G30=0,"não",IF(RCB!G30&gt;0,"sim","erro"))</f>
        <v>não</v>
      </c>
      <c r="S5" s="472" t="s">
        <v>551</v>
      </c>
      <c r="T5" s="473">
        <v>0.02</v>
      </c>
      <c r="V5" s="472">
        <v>2</v>
      </c>
      <c r="W5" s="472" t="s">
        <v>578</v>
      </c>
      <c r="Y5" s="472">
        <v>2</v>
      </c>
      <c r="Z5" s="474">
        <v>0.85</v>
      </c>
      <c r="AB5" s="472">
        <v>2</v>
      </c>
      <c r="AC5" s="472" t="s">
        <v>1161</v>
      </c>
      <c r="AE5" s="472" t="s">
        <v>1162</v>
      </c>
      <c r="AF5" s="475">
        <v>0.8</v>
      </c>
      <c r="AH5" s="472">
        <v>2</v>
      </c>
      <c r="AI5" s="472" t="s">
        <v>27</v>
      </c>
      <c r="AL5" s="472" t="s">
        <v>1125</v>
      </c>
      <c r="AM5" s="477">
        <v>73.349999999999994</v>
      </c>
      <c r="AO5" s="472" t="s">
        <v>556</v>
      </c>
      <c r="AP5" s="476">
        <f>IF(CondAmbCusto!N107&gt;0,1,0)</f>
        <v>0</v>
      </c>
      <c r="AR5" s="478" t="e">
        <f t="shared" si="0"/>
        <v>#REF!</v>
      </c>
      <c r="AT5" s="472" t="s">
        <v>556</v>
      </c>
      <c r="AU5" s="479">
        <f>RCB!C8</f>
        <v>0</v>
      </c>
      <c r="AW5" s="480">
        <f>IF(COUNT(CondAmbCusto!V6:V106)=0,0,AVERAGE(CondAmbCusto!V6:V106))</f>
        <v>0</v>
      </c>
      <c r="AY5" s="472" t="s">
        <v>556</v>
      </c>
      <c r="AZ5" s="479">
        <f>RCB!C30</f>
        <v>0</v>
      </c>
      <c r="BB5" s="480">
        <f>IF(COUNT(CondAmbCusto!V149:V169)=0,0,AVERAGE(CondAmbCusto!V149:V169))</f>
        <v>0</v>
      </c>
      <c r="BD5" s="472" t="s">
        <v>769</v>
      </c>
      <c r="BE5" s="481">
        <v>0.65</v>
      </c>
    </row>
    <row r="6" spans="2:57" x14ac:dyDescent="0.35">
      <c r="B6" s="472">
        <v>3</v>
      </c>
      <c r="C6" s="472" t="str">
        <f t="shared" ref="C6:C69" si="1">CONCATENATE(G6," - ",H6)</f>
        <v>ABATIA - NRT</v>
      </c>
      <c r="D6" s="472" t="s">
        <v>1120</v>
      </c>
      <c r="E6" s="482">
        <f>COUNTIF($H$6:$H$401,D6)</f>
        <v>50</v>
      </c>
      <c r="F6" s="483"/>
      <c r="G6" s="472" t="s">
        <v>129</v>
      </c>
      <c r="H6" s="472" t="s">
        <v>1122</v>
      </c>
      <c r="J6" s="472">
        <v>3</v>
      </c>
      <c r="K6" s="472" t="s">
        <v>17</v>
      </c>
      <c r="M6" s="472" t="s">
        <v>1124</v>
      </c>
      <c r="N6" s="473" t="str">
        <f>IF(RCB!G9=0,"não",IF(RCB!G9&gt;0,"sim","erro"))</f>
        <v>não</v>
      </c>
      <c r="P6" s="472" t="s">
        <v>1124</v>
      </c>
      <c r="Q6" s="473" t="str">
        <f>IF(RCB!G31=0,"não",IF(RCB!G31&gt;0,"sim","erro"))</f>
        <v>não</v>
      </c>
      <c r="V6" s="472">
        <v>3</v>
      </c>
      <c r="W6" s="472" t="s">
        <v>1512</v>
      </c>
      <c r="Y6" s="472">
        <v>3</v>
      </c>
      <c r="Z6" s="474">
        <v>0.75</v>
      </c>
      <c r="AB6" s="472">
        <v>3</v>
      </c>
      <c r="AC6" s="472" t="s">
        <v>1093</v>
      </c>
      <c r="AE6" s="472" t="s">
        <v>1092</v>
      </c>
      <c r="AF6" s="475">
        <v>1</v>
      </c>
      <c r="AH6" s="472">
        <v>3</v>
      </c>
      <c r="AI6" s="472" t="s">
        <v>28</v>
      </c>
      <c r="AO6" s="472" t="s">
        <v>557</v>
      </c>
      <c r="AP6" s="476">
        <f>IF(MotorCusto!N107&gt;0,1,0)</f>
        <v>0</v>
      </c>
      <c r="AR6" s="478" t="e">
        <f t="shared" si="0"/>
        <v>#REF!</v>
      </c>
      <c r="AT6" s="472" t="s">
        <v>557</v>
      </c>
      <c r="AU6" s="479">
        <f>RCB!C9</f>
        <v>0</v>
      </c>
      <c r="AW6" s="480">
        <f>IF(COUNT(MotorCusto!V6:V106)=0,0,AVERAGE(MotorCusto!V6:V106))</f>
        <v>0</v>
      </c>
      <c r="AY6" s="472" t="s">
        <v>557</v>
      </c>
      <c r="AZ6" s="479">
        <f>RCB!C31</f>
        <v>0</v>
      </c>
      <c r="BB6" s="480">
        <f>IF(COUNT(MotorCusto!V149:V199)=0,0,AVERAGE(MotorCusto!V149:V199))</f>
        <v>0</v>
      </c>
      <c r="BD6" s="472" t="s">
        <v>770</v>
      </c>
      <c r="BE6" s="481">
        <v>0.68</v>
      </c>
    </row>
    <row r="7" spans="2:57" x14ac:dyDescent="0.35">
      <c r="B7" s="472">
        <v>4</v>
      </c>
      <c r="C7" s="472" t="str">
        <f t="shared" si="1"/>
        <v>ADRIANOPOLIS - LES</v>
      </c>
      <c r="D7" s="472" t="s">
        <v>1119</v>
      </c>
      <c r="E7" s="482">
        <f>COUNTIF($H$6:$H$401,D7)</f>
        <v>35</v>
      </c>
      <c r="F7" s="483"/>
      <c r="G7" s="472" t="s">
        <v>437</v>
      </c>
      <c r="H7" s="472" t="s">
        <v>1119</v>
      </c>
      <c r="J7" s="472">
        <v>4</v>
      </c>
      <c r="K7" s="472" t="s">
        <v>18</v>
      </c>
      <c r="M7" s="472" t="s">
        <v>558</v>
      </c>
      <c r="N7" s="473" t="str">
        <f>IF(RCB!G10=0,"não",IF(RCB!G10&gt;0,"sim","erro"))</f>
        <v>não</v>
      </c>
      <c r="P7" s="472" t="s">
        <v>558</v>
      </c>
      <c r="Q7" s="473" t="str">
        <f>IF(RCB!G32=0,"não",IF(RCB!G32&gt;0,"sim","erro"))</f>
        <v>não</v>
      </c>
      <c r="AB7" s="472">
        <v>4</v>
      </c>
      <c r="AC7" s="472" t="s">
        <v>1254</v>
      </c>
      <c r="AE7" s="472" t="s">
        <v>1265</v>
      </c>
      <c r="AF7" s="475">
        <v>1</v>
      </c>
      <c r="AH7" s="472">
        <v>4</v>
      </c>
      <c r="AI7" s="472" t="s">
        <v>29</v>
      </c>
      <c r="AL7" s="472" t="s">
        <v>1126</v>
      </c>
      <c r="AM7" s="477">
        <f>AM4*AM5</f>
        <v>5868</v>
      </c>
      <c r="AO7" s="472" t="s">
        <v>558</v>
      </c>
      <c r="AP7" s="476" t="e">
        <f>IF(#REF!&gt;0,1,0)</f>
        <v>#REF!</v>
      </c>
      <c r="AR7" s="478" t="e">
        <f t="shared" si="0"/>
        <v>#REF!</v>
      </c>
      <c r="AT7" s="472" t="s">
        <v>558</v>
      </c>
      <c r="AU7" s="479">
        <f>RCB!C10</f>
        <v>0</v>
      </c>
      <c r="AW7" s="480">
        <f>IF(COUNT(#REF!)=0,0,AVERAGE(#REF!))</f>
        <v>0</v>
      </c>
      <c r="AY7" s="472" t="s">
        <v>558</v>
      </c>
      <c r="AZ7" s="479">
        <f>RCB!C32</f>
        <v>0</v>
      </c>
      <c r="BB7" s="480">
        <f>IF(COUNT(#REF!)=0,0,AVERAGE(#REF!))</f>
        <v>0</v>
      </c>
      <c r="BD7" s="472" t="s">
        <v>771</v>
      </c>
      <c r="BE7" s="481">
        <v>0.7</v>
      </c>
    </row>
    <row r="8" spans="2:57" x14ac:dyDescent="0.35">
      <c r="B8" s="472">
        <v>5</v>
      </c>
      <c r="C8" s="472" t="str">
        <f t="shared" si="1"/>
        <v>AGUDOS DO SUL - LES</v>
      </c>
      <c r="D8" s="472" t="s">
        <v>1121</v>
      </c>
      <c r="E8" s="482">
        <f>COUNTIF($H$6:$H$401,D8)</f>
        <v>108</v>
      </c>
      <c r="F8" s="483"/>
      <c r="G8" s="472" t="s">
        <v>438</v>
      </c>
      <c r="H8" s="472" t="s">
        <v>1119</v>
      </c>
      <c r="J8" s="472">
        <v>5</v>
      </c>
      <c r="K8" s="472" t="s">
        <v>833</v>
      </c>
      <c r="M8" s="472" t="s">
        <v>559</v>
      </c>
      <c r="N8" s="473" t="str">
        <f>IF(RCB!G11=0,"não",IF(RCB!G11&gt;0,"sim","erro"))</f>
        <v>não</v>
      </c>
      <c r="P8" s="472" t="s">
        <v>559</v>
      </c>
      <c r="Q8" s="473" t="str">
        <f>IF(RCB!G33=0,"não",IF(RCB!G33&gt;0,"sim","erro"))</f>
        <v>não</v>
      </c>
      <c r="V8" s="472">
        <f>W8</f>
        <v>1</v>
      </c>
      <c r="W8" s="472">
        <v>1</v>
      </c>
      <c r="Y8" s="472">
        <f>$V$8</f>
        <v>1</v>
      </c>
      <c r="Z8" s="474">
        <f>SUMIF($Y$4:$Y$6,$Y$8,$Z$4:$Z$6)</f>
        <v>0.75</v>
      </c>
      <c r="AH8" s="472">
        <v>5</v>
      </c>
      <c r="AI8" s="472" t="s">
        <v>30</v>
      </c>
      <c r="AO8" s="472" t="s">
        <v>559</v>
      </c>
      <c r="AP8" s="476">
        <f>IF(SolarCusto!N57&gt;0,1,0)</f>
        <v>0</v>
      </c>
      <c r="AR8" s="478" t="e">
        <f t="shared" si="0"/>
        <v>#REF!</v>
      </c>
      <c r="AT8" s="472" t="s">
        <v>559</v>
      </c>
      <c r="AU8" s="479">
        <f>RCB!C11</f>
        <v>0</v>
      </c>
      <c r="AW8" s="480">
        <f>IF(COUNT(SolarCusto!V6:V56)=0,0,AVERAGE(SolarCusto!V6:V56))</f>
        <v>0</v>
      </c>
      <c r="AY8" s="472" t="s">
        <v>559</v>
      </c>
      <c r="AZ8" s="479">
        <f>RCB!C33</f>
        <v>0</v>
      </c>
      <c r="BB8" s="480">
        <f>IF(COUNT(SolarCusto!V99:V119)=0,0,AVERAGE(SolarCusto!V99:V119))</f>
        <v>0</v>
      </c>
      <c r="BD8" s="472" t="s">
        <v>772</v>
      </c>
      <c r="BE8" s="481">
        <v>0.73</v>
      </c>
    </row>
    <row r="9" spans="2:57" x14ac:dyDescent="0.35">
      <c r="B9" s="472">
        <v>6</v>
      </c>
      <c r="C9" s="472" t="str">
        <f t="shared" si="1"/>
        <v>ALMIRANTE TAMANDARE - LES</v>
      </c>
      <c r="D9" s="472" t="s">
        <v>1123</v>
      </c>
      <c r="E9" s="482">
        <f>COUNTIF($H$6:$H$401,D9)</f>
        <v>105</v>
      </c>
      <c r="F9" s="483"/>
      <c r="G9" s="472" t="s">
        <v>439</v>
      </c>
      <c r="H9" s="472" t="s">
        <v>1119</v>
      </c>
      <c r="J9" s="472">
        <v>6</v>
      </c>
      <c r="K9" s="472" t="s">
        <v>19</v>
      </c>
      <c r="M9" s="472" t="s">
        <v>560</v>
      </c>
      <c r="N9" s="473" t="str">
        <f>IF(RCB!G12=0,"não",IF(RCB!G12&gt;0,"sim","erro"))</f>
        <v>não</v>
      </c>
      <c r="P9" s="472" t="s">
        <v>560</v>
      </c>
      <c r="Q9" s="473" t="str">
        <f>IF(RCB!G34=0,"não",IF(RCB!G34&gt;0,"sim","erro"))</f>
        <v>não</v>
      </c>
      <c r="AB9" s="472">
        <f>AC9</f>
        <v>1</v>
      </c>
      <c r="AC9" s="472">
        <v>1</v>
      </c>
      <c r="AE9" s="472" t="s">
        <v>853</v>
      </c>
      <c r="AF9" s="475">
        <f>IF(AB9=2,AF5,IF(AB9=3,AF6,IF(AB9=4,AF7,AF4)))</f>
        <v>0</v>
      </c>
      <c r="AO9" s="472" t="s">
        <v>560</v>
      </c>
      <c r="AP9" s="476">
        <f>IF(SolarFVCusto!N57&gt;0,1,0)</f>
        <v>0</v>
      </c>
      <c r="AR9" s="478" t="e">
        <f t="shared" si="0"/>
        <v>#REF!</v>
      </c>
      <c r="AT9" s="472" t="s">
        <v>560</v>
      </c>
      <c r="AU9" s="479">
        <f>RCB!C12</f>
        <v>0</v>
      </c>
      <c r="AW9" s="480">
        <f>IF(COUNT(SolarFVCusto!V6:V56)=0,0,AVERAGE(SolarFVCusto!V6:V56))</f>
        <v>0</v>
      </c>
      <c r="AY9" s="472" t="s">
        <v>560</v>
      </c>
      <c r="AZ9" s="479">
        <f>RCB!C34</f>
        <v>0</v>
      </c>
      <c r="BB9" s="480">
        <f>IF(COUNT(SolarFVCusto!V99:V119)=0,0,AVERAGE(SolarFVCusto!V99:V119))</f>
        <v>0</v>
      </c>
      <c r="BD9" s="472" t="s">
        <v>773</v>
      </c>
      <c r="BE9" s="481">
        <v>0.74</v>
      </c>
    </row>
    <row r="10" spans="2:57" x14ac:dyDescent="0.35">
      <c r="B10" s="472">
        <v>7</v>
      </c>
      <c r="C10" s="472" t="str">
        <f t="shared" si="1"/>
        <v>ALTAMIRA DO PARANA - NRO</v>
      </c>
      <c r="D10" s="472" t="s">
        <v>1122</v>
      </c>
      <c r="E10" s="482">
        <f>COUNTIF($H$6:$H$401,D10)</f>
        <v>98</v>
      </c>
      <c r="F10" s="483"/>
      <c r="G10" s="472" t="s">
        <v>329</v>
      </c>
      <c r="H10" s="472" t="s">
        <v>1121</v>
      </c>
      <c r="J10" s="472">
        <v>7</v>
      </c>
      <c r="K10" s="472" t="s">
        <v>20</v>
      </c>
      <c r="M10" s="472" t="s">
        <v>561</v>
      </c>
      <c r="N10" s="473" t="str">
        <f>IF(RCB!G13=0,"não",IF(RCB!G13&gt;0,"sim","erro"))</f>
        <v>não</v>
      </c>
      <c r="P10" s="472" t="s">
        <v>561</v>
      </c>
      <c r="Q10" s="473" t="str">
        <f>IF(RCB!G35=0,"não",IF(RCB!G35&gt;0,"sim","erro"))</f>
        <v>não</v>
      </c>
      <c r="AH10" s="472">
        <f>SUMIF(Lista_Tarifa,AI10,AH4:AH8)</f>
        <v>2</v>
      </c>
      <c r="AI10" s="472" t="s">
        <v>27</v>
      </c>
      <c r="AO10" s="472" t="s">
        <v>561</v>
      </c>
      <c r="AP10" s="476" t="e">
        <f>IF(#REF!&gt;0,1,0)</f>
        <v>#REF!</v>
      </c>
      <c r="AR10" s="478" t="e">
        <f t="shared" si="0"/>
        <v>#REF!</v>
      </c>
      <c r="AT10" s="472" t="s">
        <v>561</v>
      </c>
      <c r="AU10" s="479">
        <f>RCB!C13</f>
        <v>0</v>
      </c>
      <c r="AW10" s="480">
        <f>IF(COUNT(#REF!)=0,0,AVERAGE(#REF!))</f>
        <v>0</v>
      </c>
      <c r="AY10" s="472" t="s">
        <v>561</v>
      </c>
      <c r="AZ10" s="479">
        <f>RCB!C35</f>
        <v>0</v>
      </c>
      <c r="BB10" s="480">
        <f>IF(COUNT(#REF!)=0,0,AVERAGE(#REF!))</f>
        <v>0</v>
      </c>
      <c r="BD10" s="472" t="s">
        <v>23</v>
      </c>
      <c r="BE10" s="481">
        <v>0.49</v>
      </c>
    </row>
    <row r="11" spans="2:57" x14ac:dyDescent="0.35">
      <c r="B11" s="472">
        <v>8</v>
      </c>
      <c r="C11" s="472" t="str">
        <f t="shared" si="1"/>
        <v>ALTO PARAISO (V. ALTA) - NRO</v>
      </c>
      <c r="D11" s="472" t="s">
        <v>864</v>
      </c>
      <c r="E11" s="482">
        <f>SUM(E6:E10)</f>
        <v>396</v>
      </c>
      <c r="G11" s="472" t="s">
        <v>330</v>
      </c>
      <c r="H11" s="472" t="s">
        <v>1121</v>
      </c>
      <c r="J11" s="472">
        <v>8</v>
      </c>
      <c r="K11" s="472" t="s">
        <v>21</v>
      </c>
      <c r="AO11" s="472" t="s">
        <v>51</v>
      </c>
      <c r="AP11" s="476" t="e">
        <f>SUM(AP4:AP10)</f>
        <v>#REF!</v>
      </c>
      <c r="AR11" s="478">
        <v>1000</v>
      </c>
      <c r="AT11" s="472" t="s">
        <v>51</v>
      </c>
      <c r="AU11" s="479">
        <f>SUM(AU4:AU10)</f>
        <v>0</v>
      </c>
      <c r="AW11" s="480">
        <f>IF(AU11=0,0,(AW4*(AU4/AU11))+(AW5*(AU5/AU11))+(AW6*(AU6/AU11))+(AW7*(AU7/AU11))+(AW8*(AU8/AU11))+(AW9*(AU9/AU11))+(AW10*(AU10/AU11)))</f>
        <v>0</v>
      </c>
      <c r="AY11" s="472" t="s">
        <v>51</v>
      </c>
      <c r="AZ11" s="479">
        <f>RCB!C36</f>
        <v>0</v>
      </c>
      <c r="BB11" s="480">
        <f>IF(AZ11=0,0,(BB4*(AZ4/AZ11))+(BB5*(AZ5/AZ11))+(BB6*(AZ6/AZ11))+(BB7*(AZ7/AZ11))+(BB8*(AZ8/AZ11))+(BB9*(AZ9/AZ11))+(BB10*(AZ10/AZ11)))</f>
        <v>0</v>
      </c>
      <c r="BD11" s="472" t="s">
        <v>774</v>
      </c>
      <c r="BE11" s="481">
        <v>0.55000000000000004</v>
      </c>
    </row>
    <row r="12" spans="2:57" x14ac:dyDescent="0.35">
      <c r="B12" s="472">
        <v>9</v>
      </c>
      <c r="C12" s="472" t="str">
        <f t="shared" si="1"/>
        <v>ALTO PARANA - NRO</v>
      </c>
      <c r="G12" s="472" t="s">
        <v>331</v>
      </c>
      <c r="H12" s="472" t="s">
        <v>1121</v>
      </c>
      <c r="BD12" s="472" t="s">
        <v>775</v>
      </c>
      <c r="BE12" s="481">
        <v>0.82</v>
      </c>
    </row>
    <row r="13" spans="2:57" x14ac:dyDescent="0.35">
      <c r="B13" s="472">
        <v>10</v>
      </c>
      <c r="C13" s="472" t="str">
        <f t="shared" si="1"/>
        <v>ALTO PIQUIRI - NRO</v>
      </c>
      <c r="G13" s="472" t="s">
        <v>332</v>
      </c>
      <c r="H13" s="472" t="s">
        <v>1121</v>
      </c>
      <c r="BD13" s="472" t="s">
        <v>776</v>
      </c>
      <c r="BE13" s="481">
        <v>0.78</v>
      </c>
    </row>
    <row r="14" spans="2:57" x14ac:dyDescent="0.35">
      <c r="B14" s="472">
        <v>11</v>
      </c>
      <c r="C14" s="472" t="str">
        <f t="shared" si="1"/>
        <v>ALTONIA - NRO</v>
      </c>
      <c r="G14" s="472" t="s">
        <v>333</v>
      </c>
      <c r="H14" s="472" t="s">
        <v>1121</v>
      </c>
      <c r="K14" s="470" t="s">
        <v>1508</v>
      </c>
      <c r="L14" s="472" t="s">
        <v>1509</v>
      </c>
      <c r="S14" s="472" t="s">
        <v>1381</v>
      </c>
      <c r="W14" s="484">
        <f>SUM(SolarFVCusto!K57,SolarFVCusto!K69,SolarFVCusto!K76,SolarFVCusto!K84,SolarFVCusto!K85,SolarFVCusto!K86,SolarFVCusto!K91)</f>
        <v>0</v>
      </c>
      <c r="BD14" s="472" t="s">
        <v>777</v>
      </c>
      <c r="BE14" s="481">
        <v>0.76</v>
      </c>
    </row>
    <row r="15" spans="2:57" x14ac:dyDescent="0.35">
      <c r="B15" s="472">
        <v>12</v>
      </c>
      <c r="C15" s="472" t="str">
        <f t="shared" si="1"/>
        <v>ALVORADA DO SUL - NRT</v>
      </c>
      <c r="G15" s="472" t="s">
        <v>130</v>
      </c>
      <c r="H15" s="472" t="s">
        <v>1122</v>
      </c>
      <c r="L15" s="472" t="s">
        <v>1510</v>
      </c>
      <c r="W15" s="484">
        <f>CustoContabil!F21</f>
        <v>3000</v>
      </c>
      <c r="BD15" s="472" t="s">
        <v>778</v>
      </c>
      <c r="BE15" s="481">
        <v>0.7</v>
      </c>
    </row>
    <row r="16" spans="2:57" x14ac:dyDescent="0.35">
      <c r="B16" s="472">
        <v>13</v>
      </c>
      <c r="C16" s="472" t="str">
        <f t="shared" si="1"/>
        <v>AMAPORA - NRO</v>
      </c>
      <c r="G16" s="472" t="s">
        <v>334</v>
      </c>
      <c r="H16" s="472" t="s">
        <v>1121</v>
      </c>
      <c r="L16" s="472" t="s">
        <v>1511</v>
      </c>
      <c r="W16" s="472">
        <f>W14/W15</f>
        <v>0</v>
      </c>
      <c r="BD16" s="472" t="s">
        <v>779</v>
      </c>
      <c r="BE16" s="481">
        <v>0.8</v>
      </c>
    </row>
    <row r="17" spans="2:57" x14ac:dyDescent="0.35">
      <c r="B17" s="472">
        <v>14</v>
      </c>
      <c r="C17" s="472" t="str">
        <f t="shared" si="1"/>
        <v>AMPERE - OES</v>
      </c>
      <c r="G17" s="472" t="s">
        <v>226</v>
      </c>
      <c r="H17" s="472" t="s">
        <v>1123</v>
      </c>
      <c r="W17" s="472">
        <f>IF(W16&gt;0.5,1,0)</f>
        <v>0</v>
      </c>
      <c r="BD17" s="472" t="s">
        <v>780</v>
      </c>
      <c r="BE17" s="481">
        <v>0.55000000000000004</v>
      </c>
    </row>
    <row r="18" spans="2:57" x14ac:dyDescent="0.35">
      <c r="B18" s="472">
        <v>15</v>
      </c>
      <c r="C18" s="472" t="str">
        <f t="shared" si="1"/>
        <v>ANAHY - OES</v>
      </c>
      <c r="G18" s="472" t="s">
        <v>227</v>
      </c>
      <c r="H18" s="472" t="s">
        <v>1123</v>
      </c>
      <c r="BD18" s="472" t="s">
        <v>781</v>
      </c>
      <c r="BE18" s="481">
        <v>0.81</v>
      </c>
    </row>
    <row r="19" spans="2:57" x14ac:dyDescent="0.35">
      <c r="B19" s="472">
        <v>16</v>
      </c>
      <c r="C19" s="472" t="str">
        <f t="shared" si="1"/>
        <v>ANDIRA - NRT</v>
      </c>
      <c r="G19" s="472" t="s">
        <v>131</v>
      </c>
      <c r="H19" s="472" t="s">
        <v>1122</v>
      </c>
      <c r="BD19" s="472" t="s">
        <v>782</v>
      </c>
      <c r="BE19" s="481">
        <v>0.56999999999999995</v>
      </c>
    </row>
    <row r="20" spans="2:57" x14ac:dyDescent="0.35">
      <c r="B20" s="472">
        <v>17</v>
      </c>
      <c r="C20" s="472" t="str">
        <f t="shared" si="1"/>
        <v>ANGULO - NRT</v>
      </c>
      <c r="G20" s="472" t="s">
        <v>132</v>
      </c>
      <c r="H20" s="472" t="s">
        <v>1122</v>
      </c>
      <c r="BD20" s="472" t="s">
        <v>783</v>
      </c>
      <c r="BE20" s="481">
        <v>0.74</v>
      </c>
    </row>
    <row r="21" spans="2:57" x14ac:dyDescent="0.35">
      <c r="B21" s="472">
        <v>18</v>
      </c>
      <c r="C21" s="472" t="str">
        <f t="shared" si="1"/>
        <v>ANTONINA - LES</v>
      </c>
      <c r="G21" s="472" t="s">
        <v>440</v>
      </c>
      <c r="H21" s="472" t="s">
        <v>1119</v>
      </c>
      <c r="BD21" s="472" t="s">
        <v>784</v>
      </c>
      <c r="BE21" s="481">
        <v>0.6</v>
      </c>
    </row>
    <row r="22" spans="2:57" x14ac:dyDescent="0.35">
      <c r="B22" s="472">
        <v>19</v>
      </c>
      <c r="C22" s="472" t="str">
        <f t="shared" si="1"/>
        <v>ANTONIO OLINTO - CSL</v>
      </c>
      <c r="G22" s="472" t="s">
        <v>470</v>
      </c>
      <c r="H22" s="472" t="s">
        <v>1120</v>
      </c>
      <c r="BD22" s="472" t="s">
        <v>785</v>
      </c>
      <c r="BE22" s="481">
        <v>0.77</v>
      </c>
    </row>
    <row r="23" spans="2:57" x14ac:dyDescent="0.35">
      <c r="B23" s="472">
        <v>20</v>
      </c>
      <c r="C23" s="472" t="str">
        <f t="shared" si="1"/>
        <v>APUCARANA - NRT</v>
      </c>
      <c r="G23" s="472" t="s">
        <v>133</v>
      </c>
      <c r="H23" s="472" t="s">
        <v>1122</v>
      </c>
      <c r="BD23" s="472" t="s">
        <v>786</v>
      </c>
      <c r="BE23" s="481">
        <v>0.69</v>
      </c>
    </row>
    <row r="24" spans="2:57" x14ac:dyDescent="0.35">
      <c r="B24" s="472">
        <v>21</v>
      </c>
      <c r="C24" s="472" t="str">
        <f t="shared" si="1"/>
        <v>ARAPONGAS - NRT</v>
      </c>
      <c r="G24" s="472" t="s">
        <v>134</v>
      </c>
      <c r="H24" s="472" t="s">
        <v>1122</v>
      </c>
      <c r="BD24" s="472" t="s">
        <v>787</v>
      </c>
      <c r="BE24" s="481">
        <v>0.6</v>
      </c>
    </row>
    <row r="25" spans="2:57" x14ac:dyDescent="0.35">
      <c r="B25" s="472">
        <v>22</v>
      </c>
      <c r="C25" s="472" t="str">
        <f t="shared" si="1"/>
        <v>ARAPOTI - CSL</v>
      </c>
      <c r="G25" s="472" t="s">
        <v>471</v>
      </c>
      <c r="H25" s="472" t="s">
        <v>1120</v>
      </c>
      <c r="BD25" s="472" t="s">
        <v>788</v>
      </c>
      <c r="BE25" s="481">
        <v>0.7</v>
      </c>
    </row>
    <row r="26" spans="2:57" x14ac:dyDescent="0.35">
      <c r="B26" s="472">
        <v>23</v>
      </c>
      <c r="C26" s="472" t="str">
        <f t="shared" si="1"/>
        <v>ARAPUA - NRT</v>
      </c>
      <c r="G26" s="472" t="s">
        <v>135</v>
      </c>
      <c r="H26" s="472" t="s">
        <v>1122</v>
      </c>
      <c r="BD26" s="472" t="s">
        <v>789</v>
      </c>
      <c r="BE26" s="481">
        <v>0.73</v>
      </c>
    </row>
    <row r="27" spans="2:57" x14ac:dyDescent="0.35">
      <c r="B27" s="472">
        <v>24</v>
      </c>
      <c r="C27" s="472" t="str">
        <f t="shared" si="1"/>
        <v>ARARUNA - NRO</v>
      </c>
      <c r="G27" s="472" t="s">
        <v>335</v>
      </c>
      <c r="H27" s="472" t="s">
        <v>1121</v>
      </c>
      <c r="BD27" s="472" t="s">
        <v>790</v>
      </c>
      <c r="BE27" s="481">
        <v>0.5</v>
      </c>
    </row>
    <row r="28" spans="2:57" x14ac:dyDescent="0.35">
      <c r="B28" s="472">
        <v>25</v>
      </c>
      <c r="C28" s="472" t="str">
        <f t="shared" si="1"/>
        <v>ARAUCARIA - LES</v>
      </c>
      <c r="G28" s="472" t="s">
        <v>441</v>
      </c>
      <c r="H28" s="472" t="s">
        <v>1119</v>
      </c>
      <c r="BD28" s="472" t="s">
        <v>791</v>
      </c>
      <c r="BE28" s="481">
        <v>0.86</v>
      </c>
    </row>
    <row r="29" spans="2:57" x14ac:dyDescent="0.35">
      <c r="B29" s="472">
        <v>26</v>
      </c>
      <c r="C29" s="472" t="str">
        <f t="shared" si="1"/>
        <v>ARIRANHA DO IVAI - NRT</v>
      </c>
      <c r="G29" s="472" t="s">
        <v>136</v>
      </c>
      <c r="H29" s="472" t="s">
        <v>1122</v>
      </c>
      <c r="BD29" s="472" t="s">
        <v>792</v>
      </c>
      <c r="BE29" s="481">
        <v>0.65</v>
      </c>
    </row>
    <row r="30" spans="2:57" x14ac:dyDescent="0.35">
      <c r="B30" s="472">
        <v>27</v>
      </c>
      <c r="C30" s="472" t="str">
        <f t="shared" si="1"/>
        <v>ASSAI - NRT</v>
      </c>
      <c r="G30" s="472" t="s">
        <v>137</v>
      </c>
      <c r="H30" s="472" t="s">
        <v>1122</v>
      </c>
      <c r="BD30" s="483" t="s">
        <v>734</v>
      </c>
    </row>
    <row r="31" spans="2:57" x14ac:dyDescent="0.35">
      <c r="B31" s="472">
        <v>28</v>
      </c>
      <c r="C31" s="472" t="str">
        <f t="shared" si="1"/>
        <v>ASSIS CHATEAUBRIAND - OES</v>
      </c>
      <c r="G31" s="472" t="s">
        <v>228</v>
      </c>
      <c r="H31" s="472" t="s">
        <v>1123</v>
      </c>
      <c r="BD31" s="483" t="s">
        <v>735</v>
      </c>
    </row>
    <row r="32" spans="2:57" x14ac:dyDescent="0.35">
      <c r="B32" s="472">
        <v>29</v>
      </c>
      <c r="C32" s="472" t="str">
        <f t="shared" si="1"/>
        <v>ASTORGA - NRT</v>
      </c>
      <c r="G32" s="472" t="s">
        <v>138</v>
      </c>
      <c r="H32" s="472" t="s">
        <v>1122</v>
      </c>
      <c r="BD32" s="483" t="s">
        <v>736</v>
      </c>
    </row>
    <row r="33" spans="2:57" x14ac:dyDescent="0.35">
      <c r="B33" s="472">
        <v>30</v>
      </c>
      <c r="C33" s="472" t="str">
        <f t="shared" si="1"/>
        <v>ATALAIA - NRO</v>
      </c>
      <c r="G33" s="472" t="s">
        <v>336</v>
      </c>
      <c r="H33" s="472" t="s">
        <v>1121</v>
      </c>
      <c r="BD33" s="472" t="s">
        <v>1094</v>
      </c>
    </row>
    <row r="34" spans="2:57" x14ac:dyDescent="0.35">
      <c r="B34" s="472">
        <v>31</v>
      </c>
      <c r="C34" s="472" t="str">
        <f t="shared" si="1"/>
        <v>BALSA NOVA - LES</v>
      </c>
      <c r="G34" s="472" t="s">
        <v>442</v>
      </c>
      <c r="H34" s="472" t="s">
        <v>1119</v>
      </c>
      <c r="BD34" s="472" t="s">
        <v>790</v>
      </c>
      <c r="BE34" s="472">
        <f>SUMIF(Lista_Solar,BD34,BE4:BE29)</f>
        <v>0.5</v>
      </c>
    </row>
    <row r="35" spans="2:57" x14ac:dyDescent="0.35">
      <c r="B35" s="472">
        <v>32</v>
      </c>
      <c r="C35" s="472" t="str">
        <f t="shared" si="1"/>
        <v>BANDEIRANTES - NRT</v>
      </c>
      <c r="G35" s="472" t="s">
        <v>139</v>
      </c>
      <c r="H35" s="472" t="s">
        <v>1122</v>
      </c>
      <c r="BD35" s="472" t="s">
        <v>1095</v>
      </c>
    </row>
    <row r="36" spans="2:57" x14ac:dyDescent="0.35">
      <c r="B36" s="472">
        <v>33</v>
      </c>
      <c r="C36" s="472" t="str">
        <f t="shared" si="1"/>
        <v>BARBOSA FERRAZ - NRO</v>
      </c>
      <c r="G36" s="472" t="s">
        <v>337</v>
      </c>
      <c r="H36" s="472" t="s">
        <v>1121</v>
      </c>
      <c r="BD36" s="472" t="s">
        <v>785</v>
      </c>
      <c r="BE36" s="472">
        <f>SUMIF(Lista_Solar,BD36,BE4:BE29)</f>
        <v>0.77</v>
      </c>
    </row>
    <row r="37" spans="2:57" x14ac:dyDescent="0.35">
      <c r="B37" s="472">
        <v>34</v>
      </c>
      <c r="C37" s="472" t="str">
        <f t="shared" si="1"/>
        <v>BARRACAO - OES</v>
      </c>
      <c r="G37" s="472" t="s">
        <v>229</v>
      </c>
      <c r="H37" s="472" t="s">
        <v>1123</v>
      </c>
    </row>
    <row r="38" spans="2:57" x14ac:dyDescent="0.35">
      <c r="B38" s="472">
        <v>35</v>
      </c>
      <c r="C38" s="472" t="str">
        <f t="shared" si="1"/>
        <v>BELA VISTA DA CAROBA - OES</v>
      </c>
      <c r="G38" s="472" t="s">
        <v>230</v>
      </c>
      <c r="H38" s="472" t="s">
        <v>1123</v>
      </c>
    </row>
    <row r="39" spans="2:57" x14ac:dyDescent="0.35">
      <c r="B39" s="472">
        <v>36</v>
      </c>
      <c r="C39" s="472" t="str">
        <f t="shared" si="1"/>
        <v>BELA VISTA DO PARAISO - NRT</v>
      </c>
      <c r="G39" s="472" t="s">
        <v>140</v>
      </c>
      <c r="H39" s="472" t="s">
        <v>1122</v>
      </c>
    </row>
    <row r="40" spans="2:57" x14ac:dyDescent="0.35">
      <c r="B40" s="472">
        <v>37</v>
      </c>
      <c r="C40" s="472" t="str">
        <f t="shared" si="1"/>
        <v>BITURUNA - CSL</v>
      </c>
      <c r="G40" s="472" t="s">
        <v>472</v>
      </c>
      <c r="H40" s="472" t="s">
        <v>1120</v>
      </c>
    </row>
    <row r="41" spans="2:57" x14ac:dyDescent="0.35">
      <c r="B41" s="472">
        <v>38</v>
      </c>
      <c r="C41" s="472" t="str">
        <f t="shared" si="1"/>
        <v>BOA ESPERANCA - NRO</v>
      </c>
      <c r="G41" s="472" t="s">
        <v>338</v>
      </c>
      <c r="H41" s="472" t="s">
        <v>1121</v>
      </c>
    </row>
    <row r="42" spans="2:57" x14ac:dyDescent="0.35">
      <c r="B42" s="472">
        <v>39</v>
      </c>
      <c r="C42" s="472" t="str">
        <f t="shared" si="1"/>
        <v>BOA ESPERANCA DO IGUACU - OES</v>
      </c>
      <c r="G42" s="472" t="s">
        <v>231</v>
      </c>
      <c r="H42" s="472" t="s">
        <v>1123</v>
      </c>
    </row>
    <row r="43" spans="2:57" x14ac:dyDescent="0.35">
      <c r="B43" s="472">
        <v>40</v>
      </c>
      <c r="C43" s="472" t="str">
        <f t="shared" si="1"/>
        <v>BOA VENTURA DE SAO ROQUE - CSL</v>
      </c>
      <c r="G43" s="472" t="s">
        <v>473</v>
      </c>
      <c r="H43" s="472" t="s">
        <v>1120</v>
      </c>
    </row>
    <row r="44" spans="2:57" x14ac:dyDescent="0.35">
      <c r="B44" s="472">
        <v>41</v>
      </c>
      <c r="C44" s="472" t="str">
        <f t="shared" si="1"/>
        <v>BOA VISTA DA APARECIDA - OES</v>
      </c>
      <c r="G44" s="472" t="s">
        <v>232</v>
      </c>
      <c r="H44" s="472" t="s">
        <v>1123</v>
      </c>
    </row>
    <row r="45" spans="2:57" x14ac:dyDescent="0.35">
      <c r="B45" s="472">
        <v>42</v>
      </c>
      <c r="C45" s="472" t="str">
        <f t="shared" si="1"/>
        <v>BOCAIUVA DO SUL - LES</v>
      </c>
      <c r="G45" s="472" t="s">
        <v>443</v>
      </c>
      <c r="H45" s="472" t="s">
        <v>1119</v>
      </c>
    </row>
    <row r="46" spans="2:57" x14ac:dyDescent="0.35">
      <c r="B46" s="472">
        <v>43</v>
      </c>
      <c r="C46" s="472" t="str">
        <f t="shared" si="1"/>
        <v>BOM JESUS DO SUL - OES</v>
      </c>
      <c r="G46" s="472" t="s">
        <v>233</v>
      </c>
      <c r="H46" s="472" t="s">
        <v>1123</v>
      </c>
    </row>
    <row r="47" spans="2:57" x14ac:dyDescent="0.35">
      <c r="B47" s="472">
        <v>44</v>
      </c>
      <c r="C47" s="472" t="str">
        <f t="shared" si="1"/>
        <v>BOM SUCESSO - NRT</v>
      </c>
      <c r="G47" s="472" t="s">
        <v>141</v>
      </c>
      <c r="H47" s="472" t="s">
        <v>1122</v>
      </c>
    </row>
    <row r="48" spans="2:57" x14ac:dyDescent="0.35">
      <c r="B48" s="472">
        <v>45</v>
      </c>
      <c r="C48" s="472" t="str">
        <f t="shared" si="1"/>
        <v>BOM SUCESSO DO SUL - OES</v>
      </c>
      <c r="G48" s="472" t="s">
        <v>234</v>
      </c>
      <c r="H48" s="472" t="s">
        <v>1123</v>
      </c>
    </row>
    <row r="49" spans="2:8" x14ac:dyDescent="0.35">
      <c r="B49" s="472">
        <v>46</v>
      </c>
      <c r="C49" s="472" t="str">
        <f t="shared" si="1"/>
        <v>BORRAZOPOLIS - NRT</v>
      </c>
      <c r="G49" s="472" t="s">
        <v>142</v>
      </c>
      <c r="H49" s="472" t="s">
        <v>1122</v>
      </c>
    </row>
    <row r="50" spans="2:8" x14ac:dyDescent="0.35">
      <c r="B50" s="472">
        <v>47</v>
      </c>
      <c r="C50" s="472" t="str">
        <f t="shared" si="1"/>
        <v>BRAGANEY - OES</v>
      </c>
      <c r="G50" s="472" t="s">
        <v>235</v>
      </c>
      <c r="H50" s="472" t="s">
        <v>1123</v>
      </c>
    </row>
    <row r="51" spans="2:8" x14ac:dyDescent="0.35">
      <c r="B51" s="472">
        <v>48</v>
      </c>
      <c r="C51" s="472" t="str">
        <f t="shared" si="1"/>
        <v>BRASILANDIA DO SUL - NRO</v>
      </c>
      <c r="G51" s="472" t="s">
        <v>339</v>
      </c>
      <c r="H51" s="472" t="s">
        <v>1121</v>
      </c>
    </row>
    <row r="52" spans="2:8" x14ac:dyDescent="0.35">
      <c r="B52" s="472">
        <v>49</v>
      </c>
      <c r="C52" s="472" t="str">
        <f t="shared" si="1"/>
        <v>CAFEARA - NRT</v>
      </c>
      <c r="G52" s="472" t="s">
        <v>143</v>
      </c>
      <c r="H52" s="472" t="s">
        <v>1122</v>
      </c>
    </row>
    <row r="53" spans="2:8" x14ac:dyDescent="0.35">
      <c r="B53" s="472">
        <v>50</v>
      </c>
      <c r="C53" s="472" t="str">
        <f t="shared" si="1"/>
        <v>CAFELANDIA - OES</v>
      </c>
      <c r="G53" s="472" t="s">
        <v>236</v>
      </c>
      <c r="H53" s="472" t="s">
        <v>1123</v>
      </c>
    </row>
    <row r="54" spans="2:8" x14ac:dyDescent="0.35">
      <c r="B54" s="472">
        <v>51</v>
      </c>
      <c r="C54" s="472" t="str">
        <f t="shared" si="1"/>
        <v>CAFEZAL DO SUL - NRO</v>
      </c>
      <c r="G54" s="472" t="s">
        <v>340</v>
      </c>
      <c r="H54" s="472" t="s">
        <v>1121</v>
      </c>
    </row>
    <row r="55" spans="2:8" x14ac:dyDescent="0.35">
      <c r="B55" s="472">
        <v>52</v>
      </c>
      <c r="C55" s="472" t="str">
        <f t="shared" si="1"/>
        <v>CALIFORNIA - NRT</v>
      </c>
      <c r="G55" s="472" t="s">
        <v>144</v>
      </c>
      <c r="H55" s="472" t="s">
        <v>1122</v>
      </c>
    </row>
    <row r="56" spans="2:8" x14ac:dyDescent="0.35">
      <c r="B56" s="472">
        <v>53</v>
      </c>
      <c r="C56" s="472" t="str">
        <f t="shared" si="1"/>
        <v>CAMBARA - NRT</v>
      </c>
      <c r="G56" s="472" t="s">
        <v>145</v>
      </c>
      <c r="H56" s="472" t="s">
        <v>1122</v>
      </c>
    </row>
    <row r="57" spans="2:8" x14ac:dyDescent="0.35">
      <c r="B57" s="472">
        <v>54</v>
      </c>
      <c r="C57" s="472" t="str">
        <f t="shared" si="1"/>
        <v>CAMBE - NRT</v>
      </c>
      <c r="G57" s="472" t="s">
        <v>146</v>
      </c>
      <c r="H57" s="472" t="s">
        <v>1122</v>
      </c>
    </row>
    <row r="58" spans="2:8" x14ac:dyDescent="0.35">
      <c r="B58" s="472">
        <v>55</v>
      </c>
      <c r="C58" s="472" t="str">
        <f t="shared" si="1"/>
        <v>CAMBIRA - NRT</v>
      </c>
      <c r="G58" s="472" t="s">
        <v>147</v>
      </c>
      <c r="H58" s="472" t="s">
        <v>1122</v>
      </c>
    </row>
    <row r="59" spans="2:8" x14ac:dyDescent="0.35">
      <c r="B59" s="472">
        <v>56</v>
      </c>
      <c r="C59" s="472" t="str">
        <f t="shared" si="1"/>
        <v>CAMPINA DA LAGOA - NRO</v>
      </c>
      <c r="G59" s="472" t="s">
        <v>341</v>
      </c>
      <c r="H59" s="472" t="s">
        <v>1121</v>
      </c>
    </row>
    <row r="60" spans="2:8" x14ac:dyDescent="0.35">
      <c r="B60" s="472">
        <v>57</v>
      </c>
      <c r="C60" s="472" t="str">
        <f t="shared" si="1"/>
        <v>CAMPINA DO SIMAO - CSL</v>
      </c>
      <c r="G60" s="472" t="s">
        <v>474</v>
      </c>
      <c r="H60" s="472" t="s">
        <v>1120</v>
      </c>
    </row>
    <row r="61" spans="2:8" x14ac:dyDescent="0.35">
      <c r="B61" s="472">
        <v>58</v>
      </c>
      <c r="C61" s="472" t="str">
        <f t="shared" si="1"/>
        <v>CAMPINA GRANDE DO SUL - LES</v>
      </c>
      <c r="G61" s="472" t="s">
        <v>444</v>
      </c>
      <c r="H61" s="472" t="s">
        <v>1119</v>
      </c>
    </row>
    <row r="62" spans="2:8" x14ac:dyDescent="0.35">
      <c r="B62" s="472">
        <v>59</v>
      </c>
      <c r="C62" s="472" t="str">
        <f t="shared" si="1"/>
        <v>CAMPO BONITO - OES</v>
      </c>
      <c r="G62" s="472" t="s">
        <v>237</v>
      </c>
      <c r="H62" s="472" t="s">
        <v>1123</v>
      </c>
    </row>
    <row r="63" spans="2:8" x14ac:dyDescent="0.35">
      <c r="B63" s="472">
        <v>60</v>
      </c>
      <c r="C63" s="472" t="str">
        <f t="shared" si="1"/>
        <v>CAMPO DO TENENTE - LES</v>
      </c>
      <c r="G63" s="472" t="s">
        <v>445</v>
      </c>
      <c r="H63" s="472" t="s">
        <v>1119</v>
      </c>
    </row>
    <row r="64" spans="2:8" x14ac:dyDescent="0.35">
      <c r="B64" s="472">
        <v>61</v>
      </c>
      <c r="C64" s="472" t="str">
        <f t="shared" si="1"/>
        <v>CAMPO MAGRO - LES</v>
      </c>
      <c r="G64" s="472" t="s">
        <v>446</v>
      </c>
      <c r="H64" s="472" t="s">
        <v>1119</v>
      </c>
    </row>
    <row r="65" spans="2:8" x14ac:dyDescent="0.35">
      <c r="B65" s="472">
        <v>62</v>
      </c>
      <c r="C65" s="472" t="str">
        <f t="shared" si="1"/>
        <v>CAMPO MOURAO - NRO</v>
      </c>
      <c r="G65" s="472" t="s">
        <v>342</v>
      </c>
      <c r="H65" s="472" t="s">
        <v>1121</v>
      </c>
    </row>
    <row r="66" spans="2:8" x14ac:dyDescent="0.35">
      <c r="B66" s="472">
        <v>63</v>
      </c>
      <c r="C66" s="472" t="str">
        <f t="shared" si="1"/>
        <v>CANDIDO DE ABREU - NRT</v>
      </c>
      <c r="G66" s="472" t="s">
        <v>148</v>
      </c>
      <c r="H66" s="472" t="s">
        <v>1122</v>
      </c>
    </row>
    <row r="67" spans="2:8" x14ac:dyDescent="0.35">
      <c r="B67" s="472">
        <v>64</v>
      </c>
      <c r="C67" s="472" t="str">
        <f t="shared" si="1"/>
        <v>CANDOI - OES</v>
      </c>
      <c r="G67" s="472" t="s">
        <v>238</v>
      </c>
      <c r="H67" s="472" t="s">
        <v>1123</v>
      </c>
    </row>
    <row r="68" spans="2:8" x14ac:dyDescent="0.35">
      <c r="B68" s="472">
        <v>65</v>
      </c>
      <c r="C68" s="472" t="str">
        <f t="shared" si="1"/>
        <v>CANTAGALO - OES</v>
      </c>
      <c r="G68" s="472" t="s">
        <v>239</v>
      </c>
      <c r="H68" s="472" t="s">
        <v>1123</v>
      </c>
    </row>
    <row r="69" spans="2:8" x14ac:dyDescent="0.35">
      <c r="B69" s="472">
        <v>66</v>
      </c>
      <c r="C69" s="472" t="str">
        <f t="shared" si="1"/>
        <v>CAPANEMA - OES</v>
      </c>
      <c r="G69" s="472" t="s">
        <v>240</v>
      </c>
      <c r="H69" s="472" t="s">
        <v>1123</v>
      </c>
    </row>
    <row r="70" spans="2:8" x14ac:dyDescent="0.35">
      <c r="B70" s="472">
        <v>67</v>
      </c>
      <c r="C70" s="472" t="str">
        <f t="shared" ref="C70:C133" si="2">CONCATENATE(G70," - ",H70)</f>
        <v>CAPITAO LEONIDAS MARQUES - OES</v>
      </c>
      <c r="G70" s="472" t="s">
        <v>241</v>
      </c>
      <c r="H70" s="472" t="s">
        <v>1123</v>
      </c>
    </row>
    <row r="71" spans="2:8" x14ac:dyDescent="0.35">
      <c r="B71" s="472">
        <v>68</v>
      </c>
      <c r="C71" s="472" t="str">
        <f t="shared" si="2"/>
        <v>CARAMBEI - CSL</v>
      </c>
      <c r="G71" s="472" t="s">
        <v>475</v>
      </c>
      <c r="H71" s="472" t="s">
        <v>1120</v>
      </c>
    </row>
    <row r="72" spans="2:8" x14ac:dyDescent="0.35">
      <c r="B72" s="472">
        <v>69</v>
      </c>
      <c r="C72" s="472" t="str">
        <f t="shared" si="2"/>
        <v>CARLOPOLIS - NRT</v>
      </c>
      <c r="G72" s="472" t="s">
        <v>149</v>
      </c>
      <c r="H72" s="472" t="s">
        <v>1122</v>
      </c>
    </row>
    <row r="73" spans="2:8" x14ac:dyDescent="0.35">
      <c r="B73" s="472">
        <v>70</v>
      </c>
      <c r="C73" s="472" t="str">
        <f t="shared" si="2"/>
        <v>CASCAVEL - OES</v>
      </c>
      <c r="G73" s="472" t="s">
        <v>35</v>
      </c>
      <c r="H73" s="472" t="s">
        <v>1123</v>
      </c>
    </row>
    <row r="74" spans="2:8" x14ac:dyDescent="0.35">
      <c r="B74" s="472">
        <v>71</v>
      </c>
      <c r="C74" s="472" t="str">
        <f t="shared" si="2"/>
        <v>CASTRO - CSL</v>
      </c>
      <c r="G74" s="472" t="s">
        <v>476</v>
      </c>
      <c r="H74" s="472" t="s">
        <v>1120</v>
      </c>
    </row>
    <row r="75" spans="2:8" x14ac:dyDescent="0.35">
      <c r="B75" s="472">
        <v>72</v>
      </c>
      <c r="C75" s="472" t="str">
        <f t="shared" si="2"/>
        <v>CATANDUVAS - OES</v>
      </c>
      <c r="G75" s="472" t="s">
        <v>242</v>
      </c>
      <c r="H75" s="472" t="s">
        <v>1123</v>
      </c>
    </row>
    <row r="76" spans="2:8" x14ac:dyDescent="0.35">
      <c r="B76" s="472">
        <v>73</v>
      </c>
      <c r="C76" s="472" t="str">
        <f t="shared" si="2"/>
        <v>CENTENARIO DO SUL - NRT</v>
      </c>
      <c r="G76" s="472" t="s">
        <v>150</v>
      </c>
      <c r="H76" s="472" t="s">
        <v>1122</v>
      </c>
    </row>
    <row r="77" spans="2:8" x14ac:dyDescent="0.35">
      <c r="B77" s="472">
        <v>74</v>
      </c>
      <c r="C77" s="472" t="str">
        <f t="shared" si="2"/>
        <v>CERRO AZUL - LES</v>
      </c>
      <c r="G77" s="472" t="s">
        <v>447</v>
      </c>
      <c r="H77" s="472" t="s">
        <v>1119</v>
      </c>
    </row>
    <row r="78" spans="2:8" x14ac:dyDescent="0.35">
      <c r="B78" s="472">
        <v>75</v>
      </c>
      <c r="C78" s="472" t="str">
        <f t="shared" si="2"/>
        <v>CEU AZUL - OES</v>
      </c>
      <c r="G78" s="472" t="s">
        <v>243</v>
      </c>
      <c r="H78" s="472" t="s">
        <v>1123</v>
      </c>
    </row>
    <row r="79" spans="2:8" x14ac:dyDescent="0.35">
      <c r="B79" s="472">
        <v>76</v>
      </c>
      <c r="C79" s="472" t="str">
        <f t="shared" si="2"/>
        <v>CHOPINZINHO - OES</v>
      </c>
      <c r="G79" s="472" t="s">
        <v>244</v>
      </c>
      <c r="H79" s="472" t="s">
        <v>1123</v>
      </c>
    </row>
    <row r="80" spans="2:8" x14ac:dyDescent="0.35">
      <c r="B80" s="472">
        <v>77</v>
      </c>
      <c r="C80" s="472" t="str">
        <f t="shared" si="2"/>
        <v>CIANORTE - NRO</v>
      </c>
      <c r="G80" s="472" t="s">
        <v>343</v>
      </c>
      <c r="H80" s="472" t="s">
        <v>1121</v>
      </c>
    </row>
    <row r="81" spans="2:8" x14ac:dyDescent="0.35">
      <c r="B81" s="472">
        <v>78</v>
      </c>
      <c r="C81" s="472" t="str">
        <f t="shared" si="2"/>
        <v>CIDADE GAUCHA - NRO</v>
      </c>
      <c r="G81" s="472" t="s">
        <v>344</v>
      </c>
      <c r="H81" s="472" t="s">
        <v>1121</v>
      </c>
    </row>
    <row r="82" spans="2:8" x14ac:dyDescent="0.35">
      <c r="B82" s="472">
        <v>79</v>
      </c>
      <c r="C82" s="472" t="str">
        <f t="shared" si="2"/>
        <v>CLEVELANDIA - OES</v>
      </c>
      <c r="G82" s="472" t="s">
        <v>245</v>
      </c>
      <c r="H82" s="472" t="s">
        <v>1123</v>
      </c>
    </row>
    <row r="83" spans="2:8" x14ac:dyDescent="0.35">
      <c r="B83" s="472">
        <v>80</v>
      </c>
      <c r="C83" s="472" t="str">
        <f t="shared" si="2"/>
        <v>COLOMBO - LES</v>
      </c>
      <c r="G83" s="472" t="s">
        <v>448</v>
      </c>
      <c r="H83" s="472" t="s">
        <v>1119</v>
      </c>
    </row>
    <row r="84" spans="2:8" x14ac:dyDescent="0.35">
      <c r="B84" s="472">
        <v>81</v>
      </c>
      <c r="C84" s="472" t="str">
        <f t="shared" si="2"/>
        <v>COLORADO - NRO</v>
      </c>
      <c r="G84" s="472" t="s">
        <v>345</v>
      </c>
      <c r="H84" s="472" t="s">
        <v>1121</v>
      </c>
    </row>
    <row r="85" spans="2:8" x14ac:dyDescent="0.35">
      <c r="B85" s="472">
        <v>82</v>
      </c>
      <c r="C85" s="472" t="str">
        <f t="shared" si="2"/>
        <v>CONGONHINHAS - NRT</v>
      </c>
      <c r="G85" s="472" t="s">
        <v>151</v>
      </c>
      <c r="H85" s="472" t="s">
        <v>1122</v>
      </c>
    </row>
    <row r="86" spans="2:8" x14ac:dyDescent="0.35">
      <c r="B86" s="472">
        <v>83</v>
      </c>
      <c r="C86" s="472" t="str">
        <f t="shared" si="2"/>
        <v>CONSELHEIRO MAIRINCK - NRT</v>
      </c>
      <c r="G86" s="472" t="s">
        <v>152</v>
      </c>
      <c r="H86" s="472" t="s">
        <v>1122</v>
      </c>
    </row>
    <row r="87" spans="2:8" x14ac:dyDescent="0.35">
      <c r="B87" s="472">
        <v>84</v>
      </c>
      <c r="C87" s="472" t="str">
        <f t="shared" si="2"/>
        <v>CONTENDA - LES</v>
      </c>
      <c r="G87" s="472" t="s">
        <v>449</v>
      </c>
      <c r="H87" s="472" t="s">
        <v>1119</v>
      </c>
    </row>
    <row r="88" spans="2:8" x14ac:dyDescent="0.35">
      <c r="B88" s="472">
        <v>85</v>
      </c>
      <c r="C88" s="472" t="str">
        <f t="shared" si="2"/>
        <v>CORBELIA - OES</v>
      </c>
      <c r="G88" s="472" t="s">
        <v>246</v>
      </c>
      <c r="H88" s="472" t="s">
        <v>1123</v>
      </c>
    </row>
    <row r="89" spans="2:8" x14ac:dyDescent="0.35">
      <c r="B89" s="472">
        <v>86</v>
      </c>
      <c r="C89" s="472" t="str">
        <f t="shared" si="2"/>
        <v>CORNELIO PROCOPIO - NRT</v>
      </c>
      <c r="G89" s="472" t="s">
        <v>153</v>
      </c>
      <c r="H89" s="472" t="s">
        <v>1122</v>
      </c>
    </row>
    <row r="90" spans="2:8" x14ac:dyDescent="0.35">
      <c r="B90" s="472">
        <v>87</v>
      </c>
      <c r="C90" s="472" t="str">
        <f t="shared" si="2"/>
        <v>CORONEL DOMINGOS SOARES - OES</v>
      </c>
      <c r="G90" s="472" t="s">
        <v>247</v>
      </c>
      <c r="H90" s="472" t="s">
        <v>1123</v>
      </c>
    </row>
    <row r="91" spans="2:8" x14ac:dyDescent="0.35">
      <c r="B91" s="472">
        <v>88</v>
      </c>
      <c r="C91" s="472" t="str">
        <f t="shared" si="2"/>
        <v>CORONEL VIVIDA - OES</v>
      </c>
      <c r="G91" s="472" t="s">
        <v>865</v>
      </c>
      <c r="H91" s="472" t="s">
        <v>1123</v>
      </c>
    </row>
    <row r="92" spans="2:8" x14ac:dyDescent="0.35">
      <c r="B92" s="472">
        <v>89</v>
      </c>
      <c r="C92" s="472" t="str">
        <f t="shared" si="2"/>
        <v>CORUMBATAI  DO SUL - NRO</v>
      </c>
      <c r="G92" s="472" t="s">
        <v>346</v>
      </c>
      <c r="H92" s="472" t="s">
        <v>1121</v>
      </c>
    </row>
    <row r="93" spans="2:8" x14ac:dyDescent="0.35">
      <c r="B93" s="472">
        <v>90</v>
      </c>
      <c r="C93" s="472" t="str">
        <f t="shared" si="2"/>
        <v>CRUZ MACHADO - CSL</v>
      </c>
      <c r="G93" s="472" t="s">
        <v>477</v>
      </c>
      <c r="H93" s="472" t="s">
        <v>1120</v>
      </c>
    </row>
    <row r="94" spans="2:8" x14ac:dyDescent="0.35">
      <c r="B94" s="472">
        <v>91</v>
      </c>
      <c r="C94" s="472" t="str">
        <f t="shared" si="2"/>
        <v>CRUZEIRO DO IGUACU - OES</v>
      </c>
      <c r="G94" s="472" t="s">
        <v>248</v>
      </c>
      <c r="H94" s="472" t="s">
        <v>1123</v>
      </c>
    </row>
    <row r="95" spans="2:8" x14ac:dyDescent="0.35">
      <c r="B95" s="472">
        <v>92</v>
      </c>
      <c r="C95" s="472" t="str">
        <f t="shared" si="2"/>
        <v>CRUZEIRO DO OESTE - NRO</v>
      </c>
      <c r="G95" s="472" t="s">
        <v>347</v>
      </c>
      <c r="H95" s="472" t="s">
        <v>1121</v>
      </c>
    </row>
    <row r="96" spans="2:8" x14ac:dyDescent="0.35">
      <c r="B96" s="472">
        <v>93</v>
      </c>
      <c r="C96" s="472" t="str">
        <f t="shared" si="2"/>
        <v>CRUZEIRO DO SUL - NRO</v>
      </c>
      <c r="G96" s="472" t="s">
        <v>348</v>
      </c>
      <c r="H96" s="472" t="s">
        <v>1121</v>
      </c>
    </row>
    <row r="97" spans="2:8" x14ac:dyDescent="0.35">
      <c r="B97" s="472">
        <v>94</v>
      </c>
      <c r="C97" s="472" t="str">
        <f t="shared" si="2"/>
        <v>CRUZMALTINA - NRT</v>
      </c>
      <c r="G97" s="472" t="s">
        <v>154</v>
      </c>
      <c r="H97" s="472" t="s">
        <v>1122</v>
      </c>
    </row>
    <row r="98" spans="2:8" x14ac:dyDescent="0.35">
      <c r="B98" s="472">
        <v>95</v>
      </c>
      <c r="C98" s="472" t="str">
        <f t="shared" si="2"/>
        <v>CURITIBA - LES</v>
      </c>
      <c r="G98" s="472" t="s">
        <v>23</v>
      </c>
      <c r="H98" s="472" t="s">
        <v>1119</v>
      </c>
    </row>
    <row r="99" spans="2:8" x14ac:dyDescent="0.35">
      <c r="B99" s="472">
        <v>96</v>
      </c>
      <c r="C99" s="472" t="str">
        <f t="shared" si="2"/>
        <v>CURIUVA - CSL</v>
      </c>
      <c r="G99" s="472" t="s">
        <v>478</v>
      </c>
      <c r="H99" s="472" t="s">
        <v>1120</v>
      </c>
    </row>
    <row r="100" spans="2:8" x14ac:dyDescent="0.35">
      <c r="B100" s="472">
        <v>97</v>
      </c>
      <c r="C100" s="472" t="str">
        <f t="shared" si="2"/>
        <v>DIAMANTE DO NORTE - NRO</v>
      </c>
      <c r="G100" s="472" t="s">
        <v>349</v>
      </c>
      <c r="H100" s="472" t="s">
        <v>1121</v>
      </c>
    </row>
    <row r="101" spans="2:8" x14ac:dyDescent="0.35">
      <c r="B101" s="472">
        <v>98</v>
      </c>
      <c r="C101" s="472" t="str">
        <f t="shared" si="2"/>
        <v>DIAMANTE DO OESTE - OES</v>
      </c>
      <c r="G101" s="472" t="s">
        <v>249</v>
      </c>
      <c r="H101" s="472" t="s">
        <v>1123</v>
      </c>
    </row>
    <row r="102" spans="2:8" x14ac:dyDescent="0.35">
      <c r="B102" s="472">
        <v>99</v>
      </c>
      <c r="C102" s="472" t="str">
        <f t="shared" si="2"/>
        <v>DIAMANTE DO SUL - OES</v>
      </c>
      <c r="G102" s="472" t="s">
        <v>250</v>
      </c>
      <c r="H102" s="472" t="s">
        <v>1123</v>
      </c>
    </row>
    <row r="103" spans="2:8" x14ac:dyDescent="0.35">
      <c r="B103" s="472">
        <v>100</v>
      </c>
      <c r="C103" s="472" t="str">
        <f t="shared" si="2"/>
        <v>DOIS VIZINHOS - OES</v>
      </c>
      <c r="G103" s="472" t="s">
        <v>251</v>
      </c>
      <c r="H103" s="472" t="s">
        <v>1123</v>
      </c>
    </row>
    <row r="104" spans="2:8" x14ac:dyDescent="0.35">
      <c r="B104" s="472">
        <v>101</v>
      </c>
      <c r="C104" s="472" t="str">
        <f t="shared" si="2"/>
        <v>DOURADINA - NRO</v>
      </c>
      <c r="G104" s="472" t="s">
        <v>350</v>
      </c>
      <c r="H104" s="472" t="s">
        <v>1121</v>
      </c>
    </row>
    <row r="105" spans="2:8" x14ac:dyDescent="0.35">
      <c r="B105" s="472">
        <v>102</v>
      </c>
      <c r="C105" s="472" t="str">
        <f t="shared" si="2"/>
        <v>DOUTOR CAMARGO - NRO</v>
      </c>
      <c r="G105" s="472" t="s">
        <v>351</v>
      </c>
      <c r="H105" s="472" t="s">
        <v>1121</v>
      </c>
    </row>
    <row r="106" spans="2:8" x14ac:dyDescent="0.35">
      <c r="B106" s="472">
        <v>103</v>
      </c>
      <c r="C106" s="472" t="str">
        <f t="shared" si="2"/>
        <v>DOUTOR ULYSSES - LES</v>
      </c>
      <c r="G106" s="472" t="s">
        <v>450</v>
      </c>
      <c r="H106" s="472" t="s">
        <v>1119</v>
      </c>
    </row>
    <row r="107" spans="2:8" x14ac:dyDescent="0.35">
      <c r="B107" s="472">
        <v>104</v>
      </c>
      <c r="C107" s="472" t="str">
        <f t="shared" si="2"/>
        <v>ENEAS MARQUES - OES</v>
      </c>
      <c r="G107" s="472" t="s">
        <v>252</v>
      </c>
      <c r="H107" s="472" t="s">
        <v>1123</v>
      </c>
    </row>
    <row r="108" spans="2:8" x14ac:dyDescent="0.35">
      <c r="B108" s="472">
        <v>105</v>
      </c>
      <c r="C108" s="472" t="str">
        <f t="shared" si="2"/>
        <v>ENGENHEIRO BELTRAO - NRO</v>
      </c>
      <c r="G108" s="472" t="s">
        <v>352</v>
      </c>
      <c r="H108" s="472" t="s">
        <v>1121</v>
      </c>
    </row>
    <row r="109" spans="2:8" x14ac:dyDescent="0.35">
      <c r="B109" s="472">
        <v>106</v>
      </c>
      <c r="C109" s="472" t="str">
        <f t="shared" si="2"/>
        <v>ENTRE RIOS DO OESTE - OES</v>
      </c>
      <c r="G109" s="472" t="s">
        <v>253</v>
      </c>
      <c r="H109" s="472" t="s">
        <v>1123</v>
      </c>
    </row>
    <row r="110" spans="2:8" x14ac:dyDescent="0.35">
      <c r="B110" s="472">
        <v>107</v>
      </c>
      <c r="C110" s="472" t="str">
        <f t="shared" si="2"/>
        <v>ESPERANCA NOVA - NRO</v>
      </c>
      <c r="G110" s="472" t="s">
        <v>353</v>
      </c>
      <c r="H110" s="472" t="s">
        <v>1121</v>
      </c>
    </row>
    <row r="111" spans="2:8" x14ac:dyDescent="0.35">
      <c r="B111" s="472">
        <v>108</v>
      </c>
      <c r="C111" s="472" t="str">
        <f t="shared" si="2"/>
        <v>ESPIGAO ALTO DO IGUACU - OES</v>
      </c>
      <c r="G111" s="472" t="s">
        <v>254</v>
      </c>
      <c r="H111" s="472" t="s">
        <v>1123</v>
      </c>
    </row>
    <row r="112" spans="2:8" x14ac:dyDescent="0.35">
      <c r="B112" s="472">
        <v>109</v>
      </c>
      <c r="C112" s="472" t="str">
        <f t="shared" si="2"/>
        <v>FAROL - NRO</v>
      </c>
      <c r="G112" s="472" t="s">
        <v>354</v>
      </c>
      <c r="H112" s="472" t="s">
        <v>1121</v>
      </c>
    </row>
    <row r="113" spans="2:8" x14ac:dyDescent="0.35">
      <c r="B113" s="472">
        <v>110</v>
      </c>
      <c r="C113" s="472" t="str">
        <f t="shared" si="2"/>
        <v>FAXINAL - NRT</v>
      </c>
      <c r="G113" s="472" t="s">
        <v>155</v>
      </c>
      <c r="H113" s="472" t="s">
        <v>1122</v>
      </c>
    </row>
    <row r="114" spans="2:8" x14ac:dyDescent="0.35">
      <c r="B114" s="472">
        <v>111</v>
      </c>
      <c r="C114" s="472" t="str">
        <f t="shared" si="2"/>
        <v>FAZENDA RIO GRANDE - LES</v>
      </c>
      <c r="G114" s="472" t="s">
        <v>451</v>
      </c>
      <c r="H114" s="472" t="s">
        <v>1119</v>
      </c>
    </row>
    <row r="115" spans="2:8" x14ac:dyDescent="0.35">
      <c r="B115" s="472">
        <v>112</v>
      </c>
      <c r="C115" s="472" t="str">
        <f t="shared" si="2"/>
        <v>FENIX - NRO</v>
      </c>
      <c r="G115" s="472" t="s">
        <v>355</v>
      </c>
      <c r="H115" s="472" t="s">
        <v>1121</v>
      </c>
    </row>
    <row r="116" spans="2:8" x14ac:dyDescent="0.35">
      <c r="B116" s="472">
        <v>113</v>
      </c>
      <c r="C116" s="472" t="str">
        <f t="shared" si="2"/>
        <v>FERNANDES PINHEIRO - CSL</v>
      </c>
      <c r="G116" s="472" t="s">
        <v>479</v>
      </c>
      <c r="H116" s="472" t="s">
        <v>1120</v>
      </c>
    </row>
    <row r="117" spans="2:8" x14ac:dyDescent="0.35">
      <c r="B117" s="472">
        <v>114</v>
      </c>
      <c r="C117" s="472" t="str">
        <f t="shared" si="2"/>
        <v>FIGUEIRA - CSL</v>
      </c>
      <c r="G117" s="472" t="s">
        <v>480</v>
      </c>
      <c r="H117" s="472" t="s">
        <v>1120</v>
      </c>
    </row>
    <row r="118" spans="2:8" x14ac:dyDescent="0.35">
      <c r="B118" s="472">
        <v>115</v>
      </c>
      <c r="C118" s="472" t="str">
        <f t="shared" si="2"/>
        <v>FLOR DA SERRA DO SUL - OES</v>
      </c>
      <c r="G118" s="472" t="s">
        <v>255</v>
      </c>
      <c r="H118" s="472" t="s">
        <v>1123</v>
      </c>
    </row>
    <row r="119" spans="2:8" x14ac:dyDescent="0.35">
      <c r="B119" s="472">
        <v>116</v>
      </c>
      <c r="C119" s="472" t="str">
        <f t="shared" si="2"/>
        <v>FLORAI - NRO</v>
      </c>
      <c r="G119" s="472" t="s">
        <v>356</v>
      </c>
      <c r="H119" s="472" t="s">
        <v>1121</v>
      </c>
    </row>
    <row r="120" spans="2:8" x14ac:dyDescent="0.35">
      <c r="B120" s="472">
        <v>117</v>
      </c>
      <c r="C120" s="472" t="str">
        <f t="shared" si="2"/>
        <v>FLORESTA - NRO</v>
      </c>
      <c r="G120" s="472" t="s">
        <v>357</v>
      </c>
      <c r="H120" s="472" t="s">
        <v>1121</v>
      </c>
    </row>
    <row r="121" spans="2:8" x14ac:dyDescent="0.35">
      <c r="B121" s="472">
        <v>118</v>
      </c>
      <c r="C121" s="472" t="str">
        <f t="shared" si="2"/>
        <v>FLORESTOPOLIS - NRT</v>
      </c>
      <c r="G121" s="472" t="s">
        <v>156</v>
      </c>
      <c r="H121" s="472" t="s">
        <v>1122</v>
      </c>
    </row>
    <row r="122" spans="2:8" x14ac:dyDescent="0.35">
      <c r="B122" s="472">
        <v>119</v>
      </c>
      <c r="C122" s="472" t="str">
        <f t="shared" si="2"/>
        <v>FLORIDA - NRT</v>
      </c>
      <c r="G122" s="472" t="s">
        <v>157</v>
      </c>
      <c r="H122" s="472" t="s">
        <v>1122</v>
      </c>
    </row>
    <row r="123" spans="2:8" x14ac:dyDescent="0.35">
      <c r="B123" s="472">
        <v>120</v>
      </c>
      <c r="C123" s="472" t="str">
        <f t="shared" si="2"/>
        <v>FORMOSA DO OESTE - OES</v>
      </c>
      <c r="G123" s="472" t="s">
        <v>256</v>
      </c>
      <c r="H123" s="472" t="s">
        <v>1123</v>
      </c>
    </row>
    <row r="124" spans="2:8" x14ac:dyDescent="0.35">
      <c r="B124" s="472">
        <v>121</v>
      </c>
      <c r="C124" s="472" t="str">
        <f t="shared" si="2"/>
        <v>FOZ DO IGUACU - OES</v>
      </c>
      <c r="G124" s="472" t="s">
        <v>257</v>
      </c>
      <c r="H124" s="472" t="s">
        <v>1123</v>
      </c>
    </row>
    <row r="125" spans="2:8" x14ac:dyDescent="0.35">
      <c r="B125" s="472">
        <v>122</v>
      </c>
      <c r="C125" s="472" t="str">
        <f t="shared" si="2"/>
        <v>FOZ DO JORDAO - OES</v>
      </c>
      <c r="G125" s="472" t="s">
        <v>258</v>
      </c>
      <c r="H125" s="472" t="s">
        <v>1123</v>
      </c>
    </row>
    <row r="126" spans="2:8" x14ac:dyDescent="0.35">
      <c r="B126" s="472">
        <v>123</v>
      </c>
      <c r="C126" s="472" t="str">
        <f t="shared" si="2"/>
        <v>FRANCISCO ALVES - NRO</v>
      </c>
      <c r="G126" s="472" t="s">
        <v>358</v>
      </c>
      <c r="H126" s="472" t="s">
        <v>1121</v>
      </c>
    </row>
    <row r="127" spans="2:8" x14ac:dyDescent="0.35">
      <c r="B127" s="472">
        <v>124</v>
      </c>
      <c r="C127" s="472" t="str">
        <f t="shared" si="2"/>
        <v>FRANCISCO BELTRAO - OES</v>
      </c>
      <c r="G127" s="472" t="s">
        <v>259</v>
      </c>
      <c r="H127" s="472" t="s">
        <v>1123</v>
      </c>
    </row>
    <row r="128" spans="2:8" x14ac:dyDescent="0.35">
      <c r="B128" s="472">
        <v>125</v>
      </c>
      <c r="C128" s="472" t="str">
        <f t="shared" si="2"/>
        <v>GENERAL CARNEIRO - CSL</v>
      </c>
      <c r="G128" s="472" t="s">
        <v>481</v>
      </c>
      <c r="H128" s="472" t="s">
        <v>1120</v>
      </c>
    </row>
    <row r="129" spans="2:8" x14ac:dyDescent="0.35">
      <c r="B129" s="472">
        <v>126</v>
      </c>
      <c r="C129" s="472" t="str">
        <f t="shared" si="2"/>
        <v>GODOY MOREIRA - NRT</v>
      </c>
      <c r="G129" s="472" t="s">
        <v>158</v>
      </c>
      <c r="H129" s="472" t="s">
        <v>1122</v>
      </c>
    </row>
    <row r="130" spans="2:8" x14ac:dyDescent="0.35">
      <c r="B130" s="472">
        <v>127</v>
      </c>
      <c r="C130" s="472" t="str">
        <f t="shared" si="2"/>
        <v>GOIOERE - NRO</v>
      </c>
      <c r="G130" s="472" t="s">
        <v>359</v>
      </c>
      <c r="H130" s="472" t="s">
        <v>1121</v>
      </c>
    </row>
    <row r="131" spans="2:8" x14ac:dyDescent="0.35">
      <c r="B131" s="472">
        <v>128</v>
      </c>
      <c r="C131" s="472" t="str">
        <f t="shared" si="2"/>
        <v>GOIOXIM - OES</v>
      </c>
      <c r="G131" s="472" t="s">
        <v>260</v>
      </c>
      <c r="H131" s="472" t="s">
        <v>1123</v>
      </c>
    </row>
    <row r="132" spans="2:8" x14ac:dyDescent="0.35">
      <c r="B132" s="472">
        <v>129</v>
      </c>
      <c r="C132" s="472" t="str">
        <f t="shared" si="2"/>
        <v>GRANDES RIOS - NRT</v>
      </c>
      <c r="G132" s="472" t="s">
        <v>159</v>
      </c>
      <c r="H132" s="472" t="s">
        <v>1122</v>
      </c>
    </row>
    <row r="133" spans="2:8" x14ac:dyDescent="0.35">
      <c r="B133" s="472">
        <v>130</v>
      </c>
      <c r="C133" s="472" t="str">
        <f t="shared" si="2"/>
        <v>GUAIRA - OES</v>
      </c>
      <c r="G133" s="472" t="s">
        <v>261</v>
      </c>
      <c r="H133" s="472" t="s">
        <v>1123</v>
      </c>
    </row>
    <row r="134" spans="2:8" x14ac:dyDescent="0.35">
      <c r="B134" s="472">
        <v>131</v>
      </c>
      <c r="C134" s="472" t="str">
        <f t="shared" ref="C134:C197" si="3">CONCATENATE(G134," - ",H134)</f>
        <v>GUAIRACA - NRO</v>
      </c>
      <c r="G134" s="472" t="s">
        <v>360</v>
      </c>
      <c r="H134" s="472" t="s">
        <v>1121</v>
      </c>
    </row>
    <row r="135" spans="2:8" x14ac:dyDescent="0.35">
      <c r="B135" s="472">
        <v>132</v>
      </c>
      <c r="C135" s="472" t="str">
        <f t="shared" si="3"/>
        <v>GUAMIRANGA - CSL</v>
      </c>
      <c r="G135" s="472" t="s">
        <v>482</v>
      </c>
      <c r="H135" s="472" t="s">
        <v>1120</v>
      </c>
    </row>
    <row r="136" spans="2:8" x14ac:dyDescent="0.35">
      <c r="B136" s="472">
        <v>133</v>
      </c>
      <c r="C136" s="472" t="str">
        <f t="shared" si="3"/>
        <v>GUAPIRAMA - NRT</v>
      </c>
      <c r="G136" s="472" t="s">
        <v>160</v>
      </c>
      <c r="H136" s="472" t="s">
        <v>1122</v>
      </c>
    </row>
    <row r="137" spans="2:8" x14ac:dyDescent="0.35">
      <c r="B137" s="472">
        <v>134</v>
      </c>
      <c r="C137" s="472" t="str">
        <f t="shared" si="3"/>
        <v>GUAPOREMA - NRO</v>
      </c>
      <c r="G137" s="472" t="s">
        <v>361</v>
      </c>
      <c r="H137" s="472" t="s">
        <v>1121</v>
      </c>
    </row>
    <row r="138" spans="2:8" x14ac:dyDescent="0.35">
      <c r="B138" s="472">
        <v>135</v>
      </c>
      <c r="C138" s="472" t="str">
        <f t="shared" si="3"/>
        <v>GUARACI - NRT</v>
      </c>
      <c r="G138" s="472" t="s">
        <v>161</v>
      </c>
      <c r="H138" s="472" t="s">
        <v>1122</v>
      </c>
    </row>
    <row r="139" spans="2:8" x14ac:dyDescent="0.35">
      <c r="B139" s="472">
        <v>136</v>
      </c>
      <c r="C139" s="472" t="str">
        <f t="shared" si="3"/>
        <v>GUARANIACU - OES</v>
      </c>
      <c r="G139" s="472" t="s">
        <v>262</v>
      </c>
      <c r="H139" s="472" t="s">
        <v>1123</v>
      </c>
    </row>
    <row r="140" spans="2:8" x14ac:dyDescent="0.35">
      <c r="B140" s="472">
        <v>137</v>
      </c>
      <c r="C140" s="472" t="str">
        <f t="shared" si="3"/>
        <v>GUARAPUAVA - CSL</v>
      </c>
      <c r="G140" s="472" t="s">
        <v>862</v>
      </c>
      <c r="H140" s="472" t="s">
        <v>1120</v>
      </c>
    </row>
    <row r="141" spans="2:8" x14ac:dyDescent="0.35">
      <c r="B141" s="472">
        <v>138</v>
      </c>
      <c r="C141" s="472" t="str">
        <f t="shared" si="3"/>
        <v>GUARAQUECABA - LES</v>
      </c>
      <c r="G141" s="472" t="s">
        <v>452</v>
      </c>
      <c r="H141" s="472" t="s">
        <v>1119</v>
      </c>
    </row>
    <row r="142" spans="2:8" x14ac:dyDescent="0.35">
      <c r="B142" s="472">
        <v>139</v>
      </c>
      <c r="C142" s="472" t="str">
        <f t="shared" si="3"/>
        <v>GUARATUBA - LES</v>
      </c>
      <c r="G142" s="472" t="s">
        <v>453</v>
      </c>
      <c r="H142" s="472" t="s">
        <v>1119</v>
      </c>
    </row>
    <row r="143" spans="2:8" x14ac:dyDescent="0.35">
      <c r="B143" s="472">
        <v>140</v>
      </c>
      <c r="C143" s="472" t="str">
        <f t="shared" si="3"/>
        <v>HONORIO SERPA - OES</v>
      </c>
      <c r="G143" s="472" t="s">
        <v>263</v>
      </c>
      <c r="H143" s="472" t="s">
        <v>1123</v>
      </c>
    </row>
    <row r="144" spans="2:8" x14ac:dyDescent="0.35">
      <c r="B144" s="472">
        <v>141</v>
      </c>
      <c r="C144" s="472" t="str">
        <f t="shared" si="3"/>
        <v>IBAITI - NRT</v>
      </c>
      <c r="G144" s="472" t="s">
        <v>162</v>
      </c>
      <c r="H144" s="472" t="s">
        <v>1122</v>
      </c>
    </row>
    <row r="145" spans="2:8" x14ac:dyDescent="0.35">
      <c r="B145" s="472">
        <v>142</v>
      </c>
      <c r="C145" s="472" t="str">
        <f t="shared" si="3"/>
        <v>IBEMA - OES</v>
      </c>
      <c r="G145" s="472" t="s">
        <v>264</v>
      </c>
      <c r="H145" s="472" t="s">
        <v>1123</v>
      </c>
    </row>
    <row r="146" spans="2:8" x14ac:dyDescent="0.35">
      <c r="B146" s="472">
        <v>143</v>
      </c>
      <c r="C146" s="472" t="str">
        <f t="shared" si="3"/>
        <v>IBIPORA - NRT</v>
      </c>
      <c r="G146" s="472" t="s">
        <v>163</v>
      </c>
      <c r="H146" s="472" t="s">
        <v>1122</v>
      </c>
    </row>
    <row r="147" spans="2:8" x14ac:dyDescent="0.35">
      <c r="B147" s="472">
        <v>144</v>
      </c>
      <c r="C147" s="472" t="str">
        <f t="shared" si="3"/>
        <v>ICARAIMA - NRO</v>
      </c>
      <c r="G147" s="472" t="s">
        <v>362</v>
      </c>
      <c r="H147" s="472" t="s">
        <v>1121</v>
      </c>
    </row>
    <row r="148" spans="2:8" x14ac:dyDescent="0.35">
      <c r="B148" s="472">
        <v>145</v>
      </c>
      <c r="C148" s="472" t="str">
        <f t="shared" si="3"/>
        <v>IGUARACU - NRT</v>
      </c>
      <c r="G148" s="472" t="s">
        <v>164</v>
      </c>
      <c r="H148" s="472" t="s">
        <v>1122</v>
      </c>
    </row>
    <row r="149" spans="2:8" x14ac:dyDescent="0.35">
      <c r="B149" s="472">
        <v>146</v>
      </c>
      <c r="C149" s="472" t="str">
        <f t="shared" si="3"/>
        <v>IGUATU - OES</v>
      </c>
      <c r="G149" s="472" t="s">
        <v>265</v>
      </c>
      <c r="H149" s="472" t="s">
        <v>1123</v>
      </c>
    </row>
    <row r="150" spans="2:8" x14ac:dyDescent="0.35">
      <c r="B150" s="472">
        <v>147</v>
      </c>
      <c r="C150" s="472" t="str">
        <f t="shared" si="3"/>
        <v>IMBAU - CSL</v>
      </c>
      <c r="G150" s="472" t="s">
        <v>483</v>
      </c>
      <c r="H150" s="472" t="s">
        <v>1120</v>
      </c>
    </row>
    <row r="151" spans="2:8" x14ac:dyDescent="0.35">
      <c r="B151" s="472">
        <v>148</v>
      </c>
      <c r="C151" s="472" t="str">
        <f t="shared" si="3"/>
        <v>IMBITUVA - CSL</v>
      </c>
      <c r="G151" s="472" t="s">
        <v>484</v>
      </c>
      <c r="H151" s="472" t="s">
        <v>1120</v>
      </c>
    </row>
    <row r="152" spans="2:8" x14ac:dyDescent="0.35">
      <c r="B152" s="472">
        <v>149</v>
      </c>
      <c r="C152" s="472" t="str">
        <f t="shared" si="3"/>
        <v>INACIO MARTINS - CSL</v>
      </c>
      <c r="G152" s="472" t="s">
        <v>485</v>
      </c>
      <c r="H152" s="472" t="s">
        <v>1120</v>
      </c>
    </row>
    <row r="153" spans="2:8" x14ac:dyDescent="0.35">
      <c r="B153" s="472">
        <v>150</v>
      </c>
      <c r="C153" s="472" t="str">
        <f t="shared" si="3"/>
        <v>INAJA - NRO</v>
      </c>
      <c r="G153" s="472" t="s">
        <v>363</v>
      </c>
      <c r="H153" s="472" t="s">
        <v>1121</v>
      </c>
    </row>
    <row r="154" spans="2:8" x14ac:dyDescent="0.35">
      <c r="B154" s="472">
        <v>151</v>
      </c>
      <c r="C154" s="472" t="str">
        <f t="shared" si="3"/>
        <v>INDIANOPOLIS - NRO</v>
      </c>
      <c r="G154" s="472" t="s">
        <v>364</v>
      </c>
      <c r="H154" s="472" t="s">
        <v>1121</v>
      </c>
    </row>
    <row r="155" spans="2:8" x14ac:dyDescent="0.35">
      <c r="B155" s="472">
        <v>152</v>
      </c>
      <c r="C155" s="472" t="str">
        <f t="shared" si="3"/>
        <v>IPIRANGA - CSL</v>
      </c>
      <c r="G155" s="472" t="s">
        <v>486</v>
      </c>
      <c r="H155" s="472" t="s">
        <v>1120</v>
      </c>
    </row>
    <row r="156" spans="2:8" x14ac:dyDescent="0.35">
      <c r="B156" s="472">
        <v>153</v>
      </c>
      <c r="C156" s="472" t="str">
        <f t="shared" si="3"/>
        <v>IPORA - NRO</v>
      </c>
      <c r="G156" s="472" t="s">
        <v>365</v>
      </c>
      <c r="H156" s="472" t="s">
        <v>1121</v>
      </c>
    </row>
    <row r="157" spans="2:8" x14ac:dyDescent="0.35">
      <c r="B157" s="472">
        <v>154</v>
      </c>
      <c r="C157" s="472" t="str">
        <f t="shared" si="3"/>
        <v>IRACEMA DO OESTE - OES</v>
      </c>
      <c r="G157" s="472" t="s">
        <v>266</v>
      </c>
      <c r="H157" s="472" t="s">
        <v>1123</v>
      </c>
    </row>
    <row r="158" spans="2:8" x14ac:dyDescent="0.35">
      <c r="B158" s="472">
        <v>155</v>
      </c>
      <c r="C158" s="472" t="str">
        <f t="shared" si="3"/>
        <v>IRATI - CSL</v>
      </c>
      <c r="G158" s="472" t="s">
        <v>487</v>
      </c>
      <c r="H158" s="472" t="s">
        <v>1120</v>
      </c>
    </row>
    <row r="159" spans="2:8" x14ac:dyDescent="0.35">
      <c r="B159" s="472">
        <v>156</v>
      </c>
      <c r="C159" s="472" t="str">
        <f t="shared" si="3"/>
        <v>IRETAMA - NRO</v>
      </c>
      <c r="G159" s="472" t="s">
        <v>366</v>
      </c>
      <c r="H159" s="472" t="s">
        <v>1121</v>
      </c>
    </row>
    <row r="160" spans="2:8" x14ac:dyDescent="0.35">
      <c r="B160" s="472">
        <v>157</v>
      </c>
      <c r="C160" s="472" t="str">
        <f t="shared" si="3"/>
        <v>ITAGUAJE - NRO</v>
      </c>
      <c r="G160" s="472" t="s">
        <v>367</v>
      </c>
      <c r="H160" s="472" t="s">
        <v>1121</v>
      </c>
    </row>
    <row r="161" spans="2:8" x14ac:dyDescent="0.35">
      <c r="B161" s="472">
        <v>158</v>
      </c>
      <c r="C161" s="472" t="str">
        <f t="shared" si="3"/>
        <v>ITAIPULANDIA - OES</v>
      </c>
      <c r="G161" s="472" t="s">
        <v>267</v>
      </c>
      <c r="H161" s="472" t="s">
        <v>1123</v>
      </c>
    </row>
    <row r="162" spans="2:8" x14ac:dyDescent="0.35">
      <c r="B162" s="472">
        <v>159</v>
      </c>
      <c r="C162" s="472" t="str">
        <f t="shared" si="3"/>
        <v>ITAMBARACA - NRT</v>
      </c>
      <c r="G162" s="472" t="s">
        <v>165</v>
      </c>
      <c r="H162" s="472" t="s">
        <v>1122</v>
      </c>
    </row>
    <row r="163" spans="2:8" x14ac:dyDescent="0.35">
      <c r="B163" s="472">
        <v>160</v>
      </c>
      <c r="C163" s="472" t="str">
        <f t="shared" si="3"/>
        <v>ITAMBE - NRO</v>
      </c>
      <c r="G163" s="472" t="s">
        <v>368</v>
      </c>
      <c r="H163" s="472" t="s">
        <v>1121</v>
      </c>
    </row>
    <row r="164" spans="2:8" x14ac:dyDescent="0.35">
      <c r="B164" s="472">
        <v>161</v>
      </c>
      <c r="C164" s="472" t="str">
        <f t="shared" si="3"/>
        <v>ITAPEJARA DOESTE - OES</v>
      </c>
      <c r="G164" s="472" t="s">
        <v>268</v>
      </c>
      <c r="H164" s="472" t="s">
        <v>1123</v>
      </c>
    </row>
    <row r="165" spans="2:8" x14ac:dyDescent="0.35">
      <c r="B165" s="472">
        <v>162</v>
      </c>
      <c r="C165" s="472" t="str">
        <f t="shared" si="3"/>
        <v>ITAPERUCU - LES</v>
      </c>
      <c r="G165" s="472" t="s">
        <v>454</v>
      </c>
      <c r="H165" s="472" t="s">
        <v>1119</v>
      </c>
    </row>
    <row r="166" spans="2:8" x14ac:dyDescent="0.35">
      <c r="B166" s="472">
        <v>163</v>
      </c>
      <c r="C166" s="472" t="str">
        <f t="shared" si="3"/>
        <v>ITAUNA DO SUL - NRO</v>
      </c>
      <c r="G166" s="472" t="s">
        <v>369</v>
      </c>
      <c r="H166" s="472" t="s">
        <v>1121</v>
      </c>
    </row>
    <row r="167" spans="2:8" x14ac:dyDescent="0.35">
      <c r="B167" s="472">
        <v>164</v>
      </c>
      <c r="C167" s="472" t="str">
        <f t="shared" si="3"/>
        <v>IVAI - CSL</v>
      </c>
      <c r="G167" s="472" t="s">
        <v>488</v>
      </c>
      <c r="H167" s="472" t="s">
        <v>1120</v>
      </c>
    </row>
    <row r="168" spans="2:8" x14ac:dyDescent="0.35">
      <c r="B168" s="472">
        <v>165</v>
      </c>
      <c r="C168" s="472" t="str">
        <f t="shared" si="3"/>
        <v>IVAIPORA - NRT</v>
      </c>
      <c r="G168" s="472" t="s">
        <v>166</v>
      </c>
      <c r="H168" s="472" t="s">
        <v>1122</v>
      </c>
    </row>
    <row r="169" spans="2:8" x14ac:dyDescent="0.35">
      <c r="B169" s="472">
        <v>166</v>
      </c>
      <c r="C169" s="472" t="str">
        <f t="shared" si="3"/>
        <v>IVATE - NRO</v>
      </c>
      <c r="G169" s="472" t="s">
        <v>370</v>
      </c>
      <c r="H169" s="472" t="s">
        <v>1121</v>
      </c>
    </row>
    <row r="170" spans="2:8" x14ac:dyDescent="0.35">
      <c r="B170" s="472">
        <v>167</v>
      </c>
      <c r="C170" s="472" t="str">
        <f t="shared" si="3"/>
        <v>IVATUBA - NRO</v>
      </c>
      <c r="G170" s="472" t="s">
        <v>371</v>
      </c>
      <c r="H170" s="472" t="s">
        <v>1121</v>
      </c>
    </row>
    <row r="171" spans="2:8" x14ac:dyDescent="0.35">
      <c r="B171" s="472">
        <v>168</v>
      </c>
      <c r="C171" s="472" t="str">
        <f t="shared" si="3"/>
        <v>JABOTI - NRT</v>
      </c>
      <c r="G171" s="472" t="s">
        <v>167</v>
      </c>
      <c r="H171" s="472" t="s">
        <v>1122</v>
      </c>
    </row>
    <row r="172" spans="2:8" x14ac:dyDescent="0.35">
      <c r="B172" s="472">
        <v>169</v>
      </c>
      <c r="C172" s="472" t="str">
        <f t="shared" si="3"/>
        <v>JAGUAPITA - NRT</v>
      </c>
      <c r="G172" s="472" t="s">
        <v>168</v>
      </c>
      <c r="H172" s="472" t="s">
        <v>1122</v>
      </c>
    </row>
    <row r="173" spans="2:8" x14ac:dyDescent="0.35">
      <c r="B173" s="472">
        <v>170</v>
      </c>
      <c r="C173" s="472" t="str">
        <f t="shared" si="3"/>
        <v>JAGUARIAIVA - CSL</v>
      </c>
      <c r="G173" s="472" t="s">
        <v>489</v>
      </c>
      <c r="H173" s="472" t="s">
        <v>1120</v>
      </c>
    </row>
    <row r="174" spans="2:8" x14ac:dyDescent="0.35">
      <c r="B174" s="472">
        <v>171</v>
      </c>
      <c r="C174" s="472" t="str">
        <f t="shared" si="3"/>
        <v>JANDAIA DO SUL - NRT</v>
      </c>
      <c r="G174" s="472" t="s">
        <v>169</v>
      </c>
      <c r="H174" s="472" t="s">
        <v>1122</v>
      </c>
    </row>
    <row r="175" spans="2:8" x14ac:dyDescent="0.35">
      <c r="B175" s="472">
        <v>172</v>
      </c>
      <c r="C175" s="472" t="str">
        <f t="shared" si="3"/>
        <v>JANIOPOLIS - NRO</v>
      </c>
      <c r="G175" s="472" t="s">
        <v>372</v>
      </c>
      <c r="H175" s="472" t="s">
        <v>1121</v>
      </c>
    </row>
    <row r="176" spans="2:8" x14ac:dyDescent="0.35">
      <c r="B176" s="472">
        <v>173</v>
      </c>
      <c r="C176" s="472" t="str">
        <f t="shared" si="3"/>
        <v>JAPIRA - NRT</v>
      </c>
      <c r="G176" s="472" t="s">
        <v>170</v>
      </c>
      <c r="H176" s="472" t="s">
        <v>1122</v>
      </c>
    </row>
    <row r="177" spans="2:8" x14ac:dyDescent="0.35">
      <c r="B177" s="472">
        <v>174</v>
      </c>
      <c r="C177" s="472" t="str">
        <f t="shared" si="3"/>
        <v>JAPURA - NRO</v>
      </c>
      <c r="G177" s="472" t="s">
        <v>373</v>
      </c>
      <c r="H177" s="472" t="s">
        <v>1121</v>
      </c>
    </row>
    <row r="178" spans="2:8" x14ac:dyDescent="0.35">
      <c r="B178" s="472">
        <v>175</v>
      </c>
      <c r="C178" s="472" t="str">
        <f t="shared" si="3"/>
        <v>JARDIM ALEGRE - NRT</v>
      </c>
      <c r="G178" s="472" t="s">
        <v>171</v>
      </c>
      <c r="H178" s="472" t="s">
        <v>1122</v>
      </c>
    </row>
    <row r="179" spans="2:8" x14ac:dyDescent="0.35">
      <c r="B179" s="472">
        <v>176</v>
      </c>
      <c r="C179" s="472" t="str">
        <f t="shared" si="3"/>
        <v>JARDIM OLINDA - NRO</v>
      </c>
      <c r="G179" s="472" t="s">
        <v>374</v>
      </c>
      <c r="H179" s="472" t="s">
        <v>1121</v>
      </c>
    </row>
    <row r="180" spans="2:8" x14ac:dyDescent="0.35">
      <c r="B180" s="472">
        <v>177</v>
      </c>
      <c r="C180" s="472" t="str">
        <f t="shared" si="3"/>
        <v>JATAIZINHO - NRT</v>
      </c>
      <c r="G180" s="472" t="s">
        <v>172</v>
      </c>
      <c r="H180" s="472" t="s">
        <v>1122</v>
      </c>
    </row>
    <row r="181" spans="2:8" x14ac:dyDescent="0.35">
      <c r="B181" s="472">
        <v>178</v>
      </c>
      <c r="C181" s="472" t="str">
        <f t="shared" si="3"/>
        <v>JESUITAS - OES</v>
      </c>
      <c r="G181" s="472" t="s">
        <v>269</v>
      </c>
      <c r="H181" s="472" t="s">
        <v>1123</v>
      </c>
    </row>
    <row r="182" spans="2:8" x14ac:dyDescent="0.35">
      <c r="B182" s="472">
        <v>179</v>
      </c>
      <c r="C182" s="472" t="str">
        <f t="shared" si="3"/>
        <v>JOAQUIM TAVORA - NRT</v>
      </c>
      <c r="G182" s="472" t="s">
        <v>173</v>
      </c>
      <c r="H182" s="472" t="s">
        <v>1122</v>
      </c>
    </row>
    <row r="183" spans="2:8" x14ac:dyDescent="0.35">
      <c r="B183" s="472">
        <v>180</v>
      </c>
      <c r="C183" s="472" t="str">
        <f t="shared" si="3"/>
        <v>JUNDIAI DO SUL - NRT</v>
      </c>
      <c r="G183" s="472" t="s">
        <v>174</v>
      </c>
      <c r="H183" s="472" t="s">
        <v>1122</v>
      </c>
    </row>
    <row r="184" spans="2:8" x14ac:dyDescent="0.35">
      <c r="B184" s="472">
        <v>181</v>
      </c>
      <c r="C184" s="472" t="str">
        <f t="shared" si="3"/>
        <v>JURANDA - NRO</v>
      </c>
      <c r="G184" s="472" t="s">
        <v>375</v>
      </c>
      <c r="H184" s="472" t="s">
        <v>1121</v>
      </c>
    </row>
    <row r="185" spans="2:8" x14ac:dyDescent="0.35">
      <c r="B185" s="472">
        <v>182</v>
      </c>
      <c r="C185" s="472" t="str">
        <f t="shared" si="3"/>
        <v>JUSSARA - NRO</v>
      </c>
      <c r="G185" s="472" t="s">
        <v>376</v>
      </c>
      <c r="H185" s="472" t="s">
        <v>1121</v>
      </c>
    </row>
    <row r="186" spans="2:8" x14ac:dyDescent="0.35">
      <c r="B186" s="472">
        <v>183</v>
      </c>
      <c r="C186" s="472" t="str">
        <f t="shared" si="3"/>
        <v>KALORE - NRT</v>
      </c>
      <c r="G186" s="472" t="s">
        <v>175</v>
      </c>
      <c r="H186" s="472" t="s">
        <v>1122</v>
      </c>
    </row>
    <row r="187" spans="2:8" x14ac:dyDescent="0.35">
      <c r="B187" s="472">
        <v>184</v>
      </c>
      <c r="C187" s="472" t="str">
        <f t="shared" si="3"/>
        <v>LAPA - LES</v>
      </c>
      <c r="G187" s="472" t="s">
        <v>455</v>
      </c>
      <c r="H187" s="472" t="s">
        <v>1119</v>
      </c>
    </row>
    <row r="188" spans="2:8" x14ac:dyDescent="0.35">
      <c r="B188" s="472">
        <v>185</v>
      </c>
      <c r="C188" s="472" t="str">
        <f t="shared" si="3"/>
        <v>LARANJAL - CSL</v>
      </c>
      <c r="G188" s="472" t="s">
        <v>490</v>
      </c>
      <c r="H188" s="472" t="s">
        <v>1120</v>
      </c>
    </row>
    <row r="189" spans="2:8" x14ac:dyDescent="0.35">
      <c r="B189" s="472">
        <v>186</v>
      </c>
      <c r="C189" s="472" t="str">
        <f t="shared" si="3"/>
        <v>LARANJEIRAS DO SUL - OES</v>
      </c>
      <c r="G189" s="472" t="s">
        <v>270</v>
      </c>
      <c r="H189" s="472" t="s">
        <v>1123</v>
      </c>
    </row>
    <row r="190" spans="2:8" x14ac:dyDescent="0.35">
      <c r="B190" s="472">
        <v>187</v>
      </c>
      <c r="C190" s="472" t="str">
        <f t="shared" si="3"/>
        <v>LEOPOLIS - NRT</v>
      </c>
      <c r="G190" s="472" t="s">
        <v>176</v>
      </c>
      <c r="H190" s="472" t="s">
        <v>1122</v>
      </c>
    </row>
    <row r="191" spans="2:8" x14ac:dyDescent="0.35">
      <c r="B191" s="472">
        <v>188</v>
      </c>
      <c r="C191" s="472" t="str">
        <f t="shared" si="3"/>
        <v>LIDIANOPOLIS - NRT</v>
      </c>
      <c r="G191" s="472" t="s">
        <v>177</v>
      </c>
      <c r="H191" s="472" t="s">
        <v>1122</v>
      </c>
    </row>
    <row r="192" spans="2:8" x14ac:dyDescent="0.35">
      <c r="B192" s="472">
        <v>189</v>
      </c>
      <c r="C192" s="472" t="str">
        <f t="shared" si="3"/>
        <v>LINDOESTE - OES</v>
      </c>
      <c r="G192" s="472" t="s">
        <v>271</v>
      </c>
      <c r="H192" s="472" t="s">
        <v>1123</v>
      </c>
    </row>
    <row r="193" spans="2:8" x14ac:dyDescent="0.35">
      <c r="B193" s="472">
        <v>190</v>
      </c>
      <c r="C193" s="472" t="str">
        <f t="shared" si="3"/>
        <v>LOANDA - NRO</v>
      </c>
      <c r="G193" s="472" t="s">
        <v>377</v>
      </c>
      <c r="H193" s="472" t="s">
        <v>1121</v>
      </c>
    </row>
    <row r="194" spans="2:8" x14ac:dyDescent="0.35">
      <c r="B194" s="472">
        <v>191</v>
      </c>
      <c r="C194" s="472" t="str">
        <f t="shared" si="3"/>
        <v>LOBATO - NRT</v>
      </c>
      <c r="G194" s="472" t="s">
        <v>178</v>
      </c>
      <c r="H194" s="472" t="s">
        <v>1122</v>
      </c>
    </row>
    <row r="195" spans="2:8" x14ac:dyDescent="0.35">
      <c r="B195" s="472">
        <v>192</v>
      </c>
      <c r="C195" s="472" t="str">
        <f t="shared" si="3"/>
        <v>LONDRINA - NRT</v>
      </c>
      <c r="G195" s="472" t="s">
        <v>34</v>
      </c>
      <c r="H195" s="472" t="s">
        <v>1122</v>
      </c>
    </row>
    <row r="196" spans="2:8" x14ac:dyDescent="0.35">
      <c r="B196" s="472">
        <v>193</v>
      </c>
      <c r="C196" s="472" t="str">
        <f t="shared" si="3"/>
        <v>LUIZIANA - NRO</v>
      </c>
      <c r="G196" s="472" t="s">
        <v>378</v>
      </c>
      <c r="H196" s="472" t="s">
        <v>1121</v>
      </c>
    </row>
    <row r="197" spans="2:8" x14ac:dyDescent="0.35">
      <c r="B197" s="472">
        <v>194</v>
      </c>
      <c r="C197" s="472" t="str">
        <f t="shared" si="3"/>
        <v>LUNARDELLI - NRT</v>
      </c>
      <c r="G197" s="472" t="s">
        <v>179</v>
      </c>
      <c r="H197" s="472" t="s">
        <v>1122</v>
      </c>
    </row>
    <row r="198" spans="2:8" x14ac:dyDescent="0.35">
      <c r="B198" s="472">
        <v>195</v>
      </c>
      <c r="C198" s="472" t="str">
        <f t="shared" ref="C198:C261" si="4">CONCATENATE(G198," - ",H198)</f>
        <v>LUPIONOPOLIS - NRT</v>
      </c>
      <c r="G198" s="472" t="s">
        <v>180</v>
      </c>
      <c r="H198" s="472" t="s">
        <v>1122</v>
      </c>
    </row>
    <row r="199" spans="2:8" x14ac:dyDescent="0.35">
      <c r="B199" s="472">
        <v>196</v>
      </c>
      <c r="C199" s="472" t="str">
        <f t="shared" si="4"/>
        <v>MALLET - CSL</v>
      </c>
      <c r="G199" s="472" t="s">
        <v>491</v>
      </c>
      <c r="H199" s="472" t="s">
        <v>1120</v>
      </c>
    </row>
    <row r="200" spans="2:8" x14ac:dyDescent="0.35">
      <c r="B200" s="472">
        <v>197</v>
      </c>
      <c r="C200" s="472" t="str">
        <f t="shared" si="4"/>
        <v>MAMBORE - NRO</v>
      </c>
      <c r="G200" s="472" t="s">
        <v>379</v>
      </c>
      <c r="H200" s="472" t="s">
        <v>1121</v>
      </c>
    </row>
    <row r="201" spans="2:8" x14ac:dyDescent="0.35">
      <c r="B201" s="472">
        <v>198</v>
      </c>
      <c r="C201" s="472" t="str">
        <f t="shared" si="4"/>
        <v>MANDAGUACU - NRO</v>
      </c>
      <c r="G201" s="472" t="s">
        <v>380</v>
      </c>
      <c r="H201" s="472" t="s">
        <v>1121</v>
      </c>
    </row>
    <row r="202" spans="2:8" x14ac:dyDescent="0.35">
      <c r="B202" s="472">
        <v>199</v>
      </c>
      <c r="C202" s="472" t="str">
        <f t="shared" si="4"/>
        <v>MANDAGUARI - NRO</v>
      </c>
      <c r="G202" s="472" t="s">
        <v>381</v>
      </c>
      <c r="H202" s="472" t="s">
        <v>1121</v>
      </c>
    </row>
    <row r="203" spans="2:8" x14ac:dyDescent="0.35">
      <c r="B203" s="472">
        <v>200</v>
      </c>
      <c r="C203" s="472" t="str">
        <f t="shared" si="4"/>
        <v>MANDIRITUBA - LES</v>
      </c>
      <c r="G203" s="472" t="s">
        <v>456</v>
      </c>
      <c r="H203" s="472" t="s">
        <v>1119</v>
      </c>
    </row>
    <row r="204" spans="2:8" x14ac:dyDescent="0.35">
      <c r="B204" s="472">
        <v>201</v>
      </c>
      <c r="C204" s="472" t="str">
        <f t="shared" si="4"/>
        <v>MANFRINOPOLIS - OES</v>
      </c>
      <c r="G204" s="472" t="s">
        <v>272</v>
      </c>
      <c r="H204" s="472" t="s">
        <v>1123</v>
      </c>
    </row>
    <row r="205" spans="2:8" x14ac:dyDescent="0.35">
      <c r="B205" s="472">
        <v>202</v>
      </c>
      <c r="C205" s="472" t="str">
        <f t="shared" si="4"/>
        <v>MANGUEIRINHA - OES</v>
      </c>
      <c r="G205" s="472" t="s">
        <v>273</v>
      </c>
      <c r="H205" s="472" t="s">
        <v>1123</v>
      </c>
    </row>
    <row r="206" spans="2:8" x14ac:dyDescent="0.35">
      <c r="B206" s="472">
        <v>203</v>
      </c>
      <c r="C206" s="472" t="str">
        <f t="shared" si="4"/>
        <v>MANOEL RIBAS - NRT</v>
      </c>
      <c r="G206" s="472" t="s">
        <v>181</v>
      </c>
      <c r="H206" s="472" t="s">
        <v>1122</v>
      </c>
    </row>
    <row r="207" spans="2:8" x14ac:dyDescent="0.35">
      <c r="B207" s="472">
        <v>204</v>
      </c>
      <c r="C207" s="472" t="str">
        <f t="shared" si="4"/>
        <v>MARECHAL CANDIDO RONDON - OES</v>
      </c>
      <c r="G207" s="472" t="s">
        <v>274</v>
      </c>
      <c r="H207" s="472" t="s">
        <v>1123</v>
      </c>
    </row>
    <row r="208" spans="2:8" x14ac:dyDescent="0.35">
      <c r="B208" s="472">
        <v>205</v>
      </c>
      <c r="C208" s="472" t="str">
        <f t="shared" si="4"/>
        <v>MARIA HELENA - NRO</v>
      </c>
      <c r="G208" s="472" t="s">
        <v>382</v>
      </c>
      <c r="H208" s="472" t="s">
        <v>1121</v>
      </c>
    </row>
    <row r="209" spans="2:8" x14ac:dyDescent="0.35">
      <c r="B209" s="472">
        <v>206</v>
      </c>
      <c r="C209" s="472" t="str">
        <f t="shared" si="4"/>
        <v>MARIALVA - NRO</v>
      </c>
      <c r="G209" s="472" t="s">
        <v>383</v>
      </c>
      <c r="H209" s="472" t="s">
        <v>1121</v>
      </c>
    </row>
    <row r="210" spans="2:8" x14ac:dyDescent="0.35">
      <c r="B210" s="472">
        <v>207</v>
      </c>
      <c r="C210" s="472" t="str">
        <f t="shared" si="4"/>
        <v>MARILANDIA DO SUL - NRT</v>
      </c>
      <c r="G210" s="472" t="s">
        <v>182</v>
      </c>
      <c r="H210" s="472" t="s">
        <v>1122</v>
      </c>
    </row>
    <row r="211" spans="2:8" x14ac:dyDescent="0.35">
      <c r="B211" s="472">
        <v>208</v>
      </c>
      <c r="C211" s="472" t="str">
        <f t="shared" si="4"/>
        <v>MARILENA - NRO</v>
      </c>
      <c r="G211" s="472" t="s">
        <v>384</v>
      </c>
      <c r="H211" s="472" t="s">
        <v>1121</v>
      </c>
    </row>
    <row r="212" spans="2:8" x14ac:dyDescent="0.35">
      <c r="B212" s="472">
        <v>209</v>
      </c>
      <c r="C212" s="472" t="str">
        <f t="shared" si="4"/>
        <v>MARILUZ - NRO</v>
      </c>
      <c r="G212" s="472" t="s">
        <v>385</v>
      </c>
      <c r="H212" s="472" t="s">
        <v>1121</v>
      </c>
    </row>
    <row r="213" spans="2:8" x14ac:dyDescent="0.35">
      <c r="B213" s="472">
        <v>210</v>
      </c>
      <c r="C213" s="472" t="str">
        <f t="shared" si="4"/>
        <v>MARINGA - NRO</v>
      </c>
      <c r="G213" s="472" t="s">
        <v>386</v>
      </c>
      <c r="H213" s="472" t="s">
        <v>1121</v>
      </c>
    </row>
    <row r="214" spans="2:8" x14ac:dyDescent="0.35">
      <c r="B214" s="472">
        <v>211</v>
      </c>
      <c r="C214" s="472" t="str">
        <f t="shared" si="4"/>
        <v>MARIOPOLIS - OES</v>
      </c>
      <c r="G214" s="472" t="s">
        <v>275</v>
      </c>
      <c r="H214" s="472" t="s">
        <v>1123</v>
      </c>
    </row>
    <row r="215" spans="2:8" x14ac:dyDescent="0.35">
      <c r="B215" s="472">
        <v>212</v>
      </c>
      <c r="C215" s="472" t="str">
        <f t="shared" si="4"/>
        <v>MARIPA - OES</v>
      </c>
      <c r="G215" s="472" t="s">
        <v>276</v>
      </c>
      <c r="H215" s="472" t="s">
        <v>1123</v>
      </c>
    </row>
    <row r="216" spans="2:8" x14ac:dyDescent="0.35">
      <c r="B216" s="472">
        <v>213</v>
      </c>
      <c r="C216" s="472" t="str">
        <f t="shared" si="4"/>
        <v>MARMELEIRO - OES</v>
      </c>
      <c r="G216" s="472" t="s">
        <v>277</v>
      </c>
      <c r="H216" s="472" t="s">
        <v>1123</v>
      </c>
    </row>
    <row r="217" spans="2:8" x14ac:dyDescent="0.35">
      <c r="B217" s="472">
        <v>214</v>
      </c>
      <c r="C217" s="472" t="str">
        <f t="shared" si="4"/>
        <v>MARQUINHO - OES</v>
      </c>
      <c r="G217" s="472" t="s">
        <v>278</v>
      </c>
      <c r="H217" s="472" t="s">
        <v>1123</v>
      </c>
    </row>
    <row r="218" spans="2:8" x14ac:dyDescent="0.35">
      <c r="B218" s="472">
        <v>215</v>
      </c>
      <c r="C218" s="472" t="str">
        <f t="shared" si="4"/>
        <v>MARUMBI - NRT</v>
      </c>
      <c r="G218" s="472" t="s">
        <v>183</v>
      </c>
      <c r="H218" s="472" t="s">
        <v>1122</v>
      </c>
    </row>
    <row r="219" spans="2:8" x14ac:dyDescent="0.35">
      <c r="B219" s="472">
        <v>216</v>
      </c>
      <c r="C219" s="472" t="str">
        <f t="shared" si="4"/>
        <v>MATELANDIA - OES</v>
      </c>
      <c r="G219" s="472" t="s">
        <v>279</v>
      </c>
      <c r="H219" s="472" t="s">
        <v>1123</v>
      </c>
    </row>
    <row r="220" spans="2:8" x14ac:dyDescent="0.35">
      <c r="B220" s="472">
        <v>217</v>
      </c>
      <c r="C220" s="472" t="str">
        <f t="shared" si="4"/>
        <v>MATINHOS - LES</v>
      </c>
      <c r="G220" s="472" t="s">
        <v>457</v>
      </c>
      <c r="H220" s="472" t="s">
        <v>1119</v>
      </c>
    </row>
    <row r="221" spans="2:8" x14ac:dyDescent="0.35">
      <c r="B221" s="472">
        <v>218</v>
      </c>
      <c r="C221" s="472" t="str">
        <f t="shared" si="4"/>
        <v>MATO RICO - NRO</v>
      </c>
      <c r="G221" s="472" t="s">
        <v>387</v>
      </c>
      <c r="H221" s="472" t="s">
        <v>1121</v>
      </c>
    </row>
    <row r="222" spans="2:8" x14ac:dyDescent="0.35">
      <c r="B222" s="472">
        <v>219</v>
      </c>
      <c r="C222" s="472" t="str">
        <f t="shared" si="4"/>
        <v>MAUA DA SERRA - NRT</v>
      </c>
      <c r="G222" s="472" t="s">
        <v>184</v>
      </c>
      <c r="H222" s="472" t="s">
        <v>1122</v>
      </c>
    </row>
    <row r="223" spans="2:8" x14ac:dyDescent="0.35">
      <c r="B223" s="472">
        <v>220</v>
      </c>
      <c r="C223" s="472" t="str">
        <f t="shared" si="4"/>
        <v>MEDIANEIRA - OES</v>
      </c>
      <c r="G223" s="472" t="s">
        <v>280</v>
      </c>
      <c r="H223" s="472" t="s">
        <v>1123</v>
      </c>
    </row>
    <row r="224" spans="2:8" x14ac:dyDescent="0.35">
      <c r="B224" s="472">
        <v>221</v>
      </c>
      <c r="C224" s="472" t="str">
        <f t="shared" si="4"/>
        <v>MERCEDES - OES</v>
      </c>
      <c r="G224" s="472" t="s">
        <v>281</v>
      </c>
      <c r="H224" s="472" t="s">
        <v>1123</v>
      </c>
    </row>
    <row r="225" spans="2:8" x14ac:dyDescent="0.35">
      <c r="B225" s="472">
        <v>222</v>
      </c>
      <c r="C225" s="472" t="str">
        <f t="shared" si="4"/>
        <v>MIRADOR - NRO</v>
      </c>
      <c r="G225" s="472" t="s">
        <v>388</v>
      </c>
      <c r="H225" s="472" t="s">
        <v>1121</v>
      </c>
    </row>
    <row r="226" spans="2:8" x14ac:dyDescent="0.35">
      <c r="B226" s="472">
        <v>223</v>
      </c>
      <c r="C226" s="472" t="str">
        <f t="shared" si="4"/>
        <v>MIRASELVA - NRT</v>
      </c>
      <c r="G226" s="472" t="s">
        <v>185</v>
      </c>
      <c r="H226" s="472" t="s">
        <v>1122</v>
      </c>
    </row>
    <row r="227" spans="2:8" x14ac:dyDescent="0.35">
      <c r="B227" s="472">
        <v>224</v>
      </c>
      <c r="C227" s="472" t="str">
        <f t="shared" si="4"/>
        <v>MISSAL - OES</v>
      </c>
      <c r="G227" s="472" t="s">
        <v>282</v>
      </c>
      <c r="H227" s="472" t="s">
        <v>1123</v>
      </c>
    </row>
    <row r="228" spans="2:8" x14ac:dyDescent="0.35">
      <c r="B228" s="472">
        <v>225</v>
      </c>
      <c r="C228" s="472" t="str">
        <f t="shared" si="4"/>
        <v>MOREIRA SALES - NRO</v>
      </c>
      <c r="G228" s="472" t="s">
        <v>389</v>
      </c>
      <c r="H228" s="472" t="s">
        <v>1121</v>
      </c>
    </row>
    <row r="229" spans="2:8" x14ac:dyDescent="0.35">
      <c r="B229" s="472">
        <v>226</v>
      </c>
      <c r="C229" s="472" t="str">
        <f t="shared" si="4"/>
        <v>MORRETES - LES</v>
      </c>
      <c r="G229" s="472" t="s">
        <v>458</v>
      </c>
      <c r="H229" s="472" t="s">
        <v>1119</v>
      </c>
    </row>
    <row r="230" spans="2:8" x14ac:dyDescent="0.35">
      <c r="B230" s="472">
        <v>227</v>
      </c>
      <c r="C230" s="472" t="str">
        <f t="shared" si="4"/>
        <v>MUNHOZ DE MELO - NRT</v>
      </c>
      <c r="G230" s="472" t="s">
        <v>186</v>
      </c>
      <c r="H230" s="472" t="s">
        <v>1122</v>
      </c>
    </row>
    <row r="231" spans="2:8" x14ac:dyDescent="0.35">
      <c r="B231" s="472">
        <v>228</v>
      </c>
      <c r="C231" s="472" t="str">
        <f t="shared" si="4"/>
        <v>NOSSA SENHORA DAS GRACAS - NRT</v>
      </c>
      <c r="G231" s="472" t="s">
        <v>187</v>
      </c>
      <c r="H231" s="472" t="s">
        <v>1122</v>
      </c>
    </row>
    <row r="232" spans="2:8" x14ac:dyDescent="0.35">
      <c r="B232" s="472">
        <v>229</v>
      </c>
      <c r="C232" s="472" t="str">
        <f t="shared" si="4"/>
        <v>NOVA ALIANCA DO IVAI - NRO</v>
      </c>
      <c r="G232" s="472" t="s">
        <v>390</v>
      </c>
      <c r="H232" s="472" t="s">
        <v>1121</v>
      </c>
    </row>
    <row r="233" spans="2:8" x14ac:dyDescent="0.35">
      <c r="B233" s="472">
        <v>230</v>
      </c>
      <c r="C233" s="472" t="str">
        <f t="shared" si="4"/>
        <v>NOVA AMERICA DA COLINA - NRT</v>
      </c>
      <c r="G233" s="472" t="s">
        <v>188</v>
      </c>
      <c r="H233" s="472" t="s">
        <v>1122</v>
      </c>
    </row>
    <row r="234" spans="2:8" x14ac:dyDescent="0.35">
      <c r="B234" s="472">
        <v>231</v>
      </c>
      <c r="C234" s="472" t="str">
        <f t="shared" si="4"/>
        <v>NOVA AURORA - OES</v>
      </c>
      <c r="G234" s="472" t="s">
        <v>283</v>
      </c>
      <c r="H234" s="472" t="s">
        <v>1123</v>
      </c>
    </row>
    <row r="235" spans="2:8" x14ac:dyDescent="0.35">
      <c r="B235" s="472">
        <v>232</v>
      </c>
      <c r="C235" s="472" t="str">
        <f t="shared" si="4"/>
        <v>NOVA CANTU - NRO</v>
      </c>
      <c r="G235" s="472" t="s">
        <v>391</v>
      </c>
      <c r="H235" s="472" t="s">
        <v>1121</v>
      </c>
    </row>
    <row r="236" spans="2:8" x14ac:dyDescent="0.35">
      <c r="B236" s="472">
        <v>233</v>
      </c>
      <c r="C236" s="472" t="str">
        <f t="shared" si="4"/>
        <v>NOVA ESPERANCA - NRO</v>
      </c>
      <c r="G236" s="472" t="s">
        <v>392</v>
      </c>
      <c r="H236" s="472" t="s">
        <v>1121</v>
      </c>
    </row>
    <row r="237" spans="2:8" x14ac:dyDescent="0.35">
      <c r="B237" s="472">
        <v>234</v>
      </c>
      <c r="C237" s="472" t="str">
        <f t="shared" si="4"/>
        <v>NOVA ESPERANCA DO SUDOESTE - OES</v>
      </c>
      <c r="G237" s="472" t="s">
        <v>284</v>
      </c>
      <c r="H237" s="472" t="s">
        <v>1123</v>
      </c>
    </row>
    <row r="238" spans="2:8" x14ac:dyDescent="0.35">
      <c r="B238" s="472">
        <v>235</v>
      </c>
      <c r="C238" s="472" t="str">
        <f t="shared" si="4"/>
        <v>NOVA FATIMA - NRT</v>
      </c>
      <c r="G238" s="472" t="s">
        <v>189</v>
      </c>
      <c r="H238" s="472" t="s">
        <v>1122</v>
      </c>
    </row>
    <row r="239" spans="2:8" x14ac:dyDescent="0.35">
      <c r="B239" s="472">
        <v>236</v>
      </c>
      <c r="C239" s="472" t="str">
        <f t="shared" si="4"/>
        <v>NOVA LARANJEIRAS - OES</v>
      </c>
      <c r="G239" s="472" t="s">
        <v>285</v>
      </c>
      <c r="H239" s="472" t="s">
        <v>1123</v>
      </c>
    </row>
    <row r="240" spans="2:8" x14ac:dyDescent="0.35">
      <c r="B240" s="472">
        <v>237</v>
      </c>
      <c r="C240" s="472" t="str">
        <f t="shared" si="4"/>
        <v>NOVA LONDRINA - NRO</v>
      </c>
      <c r="G240" s="472" t="s">
        <v>393</v>
      </c>
      <c r="H240" s="472" t="s">
        <v>1121</v>
      </c>
    </row>
    <row r="241" spans="2:8" x14ac:dyDescent="0.35">
      <c r="B241" s="472">
        <v>238</v>
      </c>
      <c r="C241" s="472" t="str">
        <f t="shared" si="4"/>
        <v>NOVA OLIMPIA - NRO</v>
      </c>
      <c r="G241" s="472" t="s">
        <v>394</v>
      </c>
      <c r="H241" s="472" t="s">
        <v>1121</v>
      </c>
    </row>
    <row r="242" spans="2:8" x14ac:dyDescent="0.35">
      <c r="B242" s="472">
        <v>239</v>
      </c>
      <c r="C242" s="472" t="str">
        <f t="shared" si="4"/>
        <v>NOVA PRATA DO IGUACU - OES</v>
      </c>
      <c r="G242" s="472" t="s">
        <v>286</v>
      </c>
      <c r="H242" s="472" t="s">
        <v>1123</v>
      </c>
    </row>
    <row r="243" spans="2:8" x14ac:dyDescent="0.35">
      <c r="B243" s="472">
        <v>240</v>
      </c>
      <c r="C243" s="472" t="str">
        <f t="shared" si="4"/>
        <v>NOVA SANTA BARBARA - NRT</v>
      </c>
      <c r="G243" s="472" t="s">
        <v>190</v>
      </c>
      <c r="H243" s="472" t="s">
        <v>1122</v>
      </c>
    </row>
    <row r="244" spans="2:8" x14ac:dyDescent="0.35">
      <c r="B244" s="472">
        <v>241</v>
      </c>
      <c r="C244" s="472" t="str">
        <f t="shared" si="4"/>
        <v>NOVA SANTA ROSA - OES</v>
      </c>
      <c r="G244" s="472" t="s">
        <v>287</v>
      </c>
      <c r="H244" s="472" t="s">
        <v>1123</v>
      </c>
    </row>
    <row r="245" spans="2:8" x14ac:dyDescent="0.35">
      <c r="B245" s="472">
        <v>242</v>
      </c>
      <c r="C245" s="472" t="str">
        <f t="shared" si="4"/>
        <v>NOVA TEBAS - NRO</v>
      </c>
      <c r="G245" s="472" t="s">
        <v>395</v>
      </c>
      <c r="H245" s="472" t="s">
        <v>1121</v>
      </c>
    </row>
    <row r="246" spans="2:8" x14ac:dyDescent="0.35">
      <c r="B246" s="472">
        <v>243</v>
      </c>
      <c r="C246" s="472" t="str">
        <f t="shared" si="4"/>
        <v>NOVO ITACOLOMI - NRT</v>
      </c>
      <c r="G246" s="472" t="s">
        <v>191</v>
      </c>
      <c r="H246" s="472" t="s">
        <v>1122</v>
      </c>
    </row>
    <row r="247" spans="2:8" x14ac:dyDescent="0.35">
      <c r="B247" s="472">
        <v>244</v>
      </c>
      <c r="C247" s="472" t="str">
        <f t="shared" si="4"/>
        <v>ORTIGUEIRA - CSL</v>
      </c>
      <c r="G247" s="472" t="s">
        <v>492</v>
      </c>
      <c r="H247" s="472" t="s">
        <v>1120</v>
      </c>
    </row>
    <row r="248" spans="2:8" x14ac:dyDescent="0.35">
      <c r="B248" s="472">
        <v>245</v>
      </c>
      <c r="C248" s="472" t="str">
        <f t="shared" si="4"/>
        <v>OURIZONA - NRO</v>
      </c>
      <c r="G248" s="472" t="s">
        <v>396</v>
      </c>
      <c r="H248" s="472" t="s">
        <v>1121</v>
      </c>
    </row>
    <row r="249" spans="2:8" x14ac:dyDescent="0.35">
      <c r="B249" s="472">
        <v>246</v>
      </c>
      <c r="C249" s="472" t="str">
        <f t="shared" si="4"/>
        <v>OURO VERDE DO OESTE - OES</v>
      </c>
      <c r="G249" s="472" t="s">
        <v>288</v>
      </c>
      <c r="H249" s="472" t="s">
        <v>1123</v>
      </c>
    </row>
    <row r="250" spans="2:8" x14ac:dyDescent="0.35">
      <c r="B250" s="472">
        <v>247</v>
      </c>
      <c r="C250" s="472" t="str">
        <f t="shared" si="4"/>
        <v>PAICANDU - NRO</v>
      </c>
      <c r="G250" s="472" t="s">
        <v>397</v>
      </c>
      <c r="H250" s="472" t="s">
        <v>1121</v>
      </c>
    </row>
    <row r="251" spans="2:8" x14ac:dyDescent="0.35">
      <c r="B251" s="472">
        <v>248</v>
      </c>
      <c r="C251" s="472" t="str">
        <f t="shared" si="4"/>
        <v>PALMAS - OES</v>
      </c>
      <c r="G251" s="472" t="s">
        <v>289</v>
      </c>
      <c r="H251" s="472" t="s">
        <v>1123</v>
      </c>
    </row>
    <row r="252" spans="2:8" x14ac:dyDescent="0.35">
      <c r="B252" s="472">
        <v>249</v>
      </c>
      <c r="C252" s="472" t="str">
        <f t="shared" si="4"/>
        <v>PALMEIRA - CSL</v>
      </c>
      <c r="G252" s="472" t="s">
        <v>493</v>
      </c>
      <c r="H252" s="472" t="s">
        <v>1120</v>
      </c>
    </row>
    <row r="253" spans="2:8" x14ac:dyDescent="0.35">
      <c r="B253" s="472">
        <v>250</v>
      </c>
      <c r="C253" s="472" t="str">
        <f t="shared" si="4"/>
        <v>PALMITAL - CSL</v>
      </c>
      <c r="G253" s="472" t="s">
        <v>494</v>
      </c>
      <c r="H253" s="472" t="s">
        <v>1120</v>
      </c>
    </row>
    <row r="254" spans="2:8" x14ac:dyDescent="0.35">
      <c r="B254" s="472">
        <v>251</v>
      </c>
      <c r="C254" s="472" t="str">
        <f t="shared" si="4"/>
        <v>PALOTINA - OES</v>
      </c>
      <c r="G254" s="472" t="s">
        <v>290</v>
      </c>
      <c r="H254" s="472" t="s">
        <v>1123</v>
      </c>
    </row>
    <row r="255" spans="2:8" x14ac:dyDescent="0.35">
      <c r="B255" s="472">
        <v>252</v>
      </c>
      <c r="C255" s="472" t="str">
        <f t="shared" si="4"/>
        <v>PARAISO DO NORTE - NRO</v>
      </c>
      <c r="G255" s="472" t="s">
        <v>398</v>
      </c>
      <c r="H255" s="472" t="s">
        <v>1121</v>
      </c>
    </row>
    <row r="256" spans="2:8" x14ac:dyDescent="0.35">
      <c r="B256" s="472">
        <v>253</v>
      </c>
      <c r="C256" s="472" t="str">
        <f t="shared" si="4"/>
        <v>PARANACITY - NRO</v>
      </c>
      <c r="G256" s="472" t="s">
        <v>399</v>
      </c>
      <c r="H256" s="472" t="s">
        <v>1121</v>
      </c>
    </row>
    <row r="257" spans="2:8" x14ac:dyDescent="0.35">
      <c r="B257" s="472">
        <v>254</v>
      </c>
      <c r="C257" s="472" t="str">
        <f t="shared" si="4"/>
        <v>PARANAGUA - LES</v>
      </c>
      <c r="G257" s="472" t="s">
        <v>459</v>
      </c>
      <c r="H257" s="472" t="s">
        <v>1119</v>
      </c>
    </row>
    <row r="258" spans="2:8" x14ac:dyDescent="0.35">
      <c r="B258" s="472">
        <v>255</v>
      </c>
      <c r="C258" s="472" t="str">
        <f t="shared" si="4"/>
        <v>PARANAPOEMA - NRO</v>
      </c>
      <c r="G258" s="472" t="s">
        <v>400</v>
      </c>
      <c r="H258" s="472" t="s">
        <v>1121</v>
      </c>
    </row>
    <row r="259" spans="2:8" x14ac:dyDescent="0.35">
      <c r="B259" s="472">
        <v>256</v>
      </c>
      <c r="C259" s="472" t="str">
        <f t="shared" si="4"/>
        <v>PARANAVAI - NRO</v>
      </c>
      <c r="G259" s="472" t="s">
        <v>401</v>
      </c>
      <c r="H259" s="472" t="s">
        <v>1121</v>
      </c>
    </row>
    <row r="260" spans="2:8" x14ac:dyDescent="0.35">
      <c r="B260" s="472">
        <v>257</v>
      </c>
      <c r="C260" s="472" t="str">
        <f t="shared" si="4"/>
        <v>PATO BRAGADO - OES</v>
      </c>
      <c r="G260" s="472" t="s">
        <v>291</v>
      </c>
      <c r="H260" s="472" t="s">
        <v>1123</v>
      </c>
    </row>
    <row r="261" spans="2:8" x14ac:dyDescent="0.35">
      <c r="B261" s="472">
        <v>258</v>
      </c>
      <c r="C261" s="472" t="str">
        <f t="shared" si="4"/>
        <v>PATO BRANCO - OES</v>
      </c>
      <c r="G261" s="472" t="s">
        <v>292</v>
      </c>
      <c r="H261" s="472" t="s">
        <v>1123</v>
      </c>
    </row>
    <row r="262" spans="2:8" x14ac:dyDescent="0.35">
      <c r="B262" s="472">
        <v>259</v>
      </c>
      <c r="C262" s="472" t="str">
        <f t="shared" ref="C262:C325" si="5">CONCATENATE(G262," - ",H262)</f>
        <v>PAULA FREITAS - CSL</v>
      </c>
      <c r="G262" s="472" t="s">
        <v>495</v>
      </c>
      <c r="H262" s="472" t="s">
        <v>1120</v>
      </c>
    </row>
    <row r="263" spans="2:8" x14ac:dyDescent="0.35">
      <c r="B263" s="472">
        <v>260</v>
      </c>
      <c r="C263" s="472" t="str">
        <f t="shared" si="5"/>
        <v>PAULO FRONTIN - CSL</v>
      </c>
      <c r="G263" s="472" t="s">
        <v>496</v>
      </c>
      <c r="H263" s="472" t="s">
        <v>1120</v>
      </c>
    </row>
    <row r="264" spans="2:8" x14ac:dyDescent="0.35">
      <c r="B264" s="472">
        <v>261</v>
      </c>
      <c r="C264" s="472" t="str">
        <f t="shared" si="5"/>
        <v>PEABIRU - NRO</v>
      </c>
      <c r="G264" s="472" t="s">
        <v>402</v>
      </c>
      <c r="H264" s="472" t="s">
        <v>1121</v>
      </c>
    </row>
    <row r="265" spans="2:8" x14ac:dyDescent="0.35">
      <c r="B265" s="472">
        <v>262</v>
      </c>
      <c r="C265" s="472" t="str">
        <f t="shared" si="5"/>
        <v>PEROBAL - NRO</v>
      </c>
      <c r="G265" s="472" t="s">
        <v>403</v>
      </c>
      <c r="H265" s="472" t="s">
        <v>1121</v>
      </c>
    </row>
    <row r="266" spans="2:8" x14ac:dyDescent="0.35">
      <c r="B266" s="472">
        <v>263</v>
      </c>
      <c r="C266" s="472" t="str">
        <f t="shared" si="5"/>
        <v>PEROLA - NRO</v>
      </c>
      <c r="G266" s="472" t="s">
        <v>404</v>
      </c>
      <c r="H266" s="472" t="s">
        <v>1121</v>
      </c>
    </row>
    <row r="267" spans="2:8" x14ac:dyDescent="0.35">
      <c r="B267" s="472">
        <v>264</v>
      </c>
      <c r="C267" s="472" t="str">
        <f t="shared" si="5"/>
        <v>PEROLA DOESTE - OES</v>
      </c>
      <c r="G267" s="472" t="s">
        <v>293</v>
      </c>
      <c r="H267" s="472" t="s">
        <v>1123</v>
      </c>
    </row>
    <row r="268" spans="2:8" x14ac:dyDescent="0.35">
      <c r="B268" s="472">
        <v>265</v>
      </c>
      <c r="C268" s="472" t="str">
        <f t="shared" si="5"/>
        <v>PIEN - LES</v>
      </c>
      <c r="G268" s="472" t="s">
        <v>460</v>
      </c>
      <c r="H268" s="472" t="s">
        <v>1119</v>
      </c>
    </row>
    <row r="269" spans="2:8" x14ac:dyDescent="0.35">
      <c r="B269" s="472">
        <v>266</v>
      </c>
      <c r="C269" s="472" t="str">
        <f t="shared" si="5"/>
        <v>PINHAIS - LES</v>
      </c>
      <c r="G269" s="472" t="s">
        <v>461</v>
      </c>
      <c r="H269" s="472" t="s">
        <v>1119</v>
      </c>
    </row>
    <row r="270" spans="2:8" x14ac:dyDescent="0.35">
      <c r="B270" s="472">
        <v>267</v>
      </c>
      <c r="C270" s="472" t="str">
        <f t="shared" si="5"/>
        <v>PINHAL DE SAO BENTO - OES</v>
      </c>
      <c r="G270" s="472" t="s">
        <v>294</v>
      </c>
      <c r="H270" s="472" t="s">
        <v>1123</v>
      </c>
    </row>
    <row r="271" spans="2:8" x14ac:dyDescent="0.35">
      <c r="B271" s="472">
        <v>268</v>
      </c>
      <c r="C271" s="472" t="str">
        <f t="shared" si="5"/>
        <v>PINHALAO - NRT</v>
      </c>
      <c r="G271" s="472" t="s">
        <v>192</v>
      </c>
      <c r="H271" s="472" t="s">
        <v>1122</v>
      </c>
    </row>
    <row r="272" spans="2:8" x14ac:dyDescent="0.35">
      <c r="B272" s="472">
        <v>269</v>
      </c>
      <c r="C272" s="472" t="str">
        <f t="shared" si="5"/>
        <v>PINHAO - CSL</v>
      </c>
      <c r="G272" s="472" t="s">
        <v>497</v>
      </c>
      <c r="H272" s="472" t="s">
        <v>1120</v>
      </c>
    </row>
    <row r="273" spans="2:8" x14ac:dyDescent="0.35">
      <c r="B273" s="472">
        <v>270</v>
      </c>
      <c r="C273" s="472" t="str">
        <f t="shared" si="5"/>
        <v>PIRAI DO SUL - CSL</v>
      </c>
      <c r="G273" s="472" t="s">
        <v>498</v>
      </c>
      <c r="H273" s="472" t="s">
        <v>1120</v>
      </c>
    </row>
    <row r="274" spans="2:8" x14ac:dyDescent="0.35">
      <c r="B274" s="472">
        <v>271</v>
      </c>
      <c r="C274" s="472" t="str">
        <f t="shared" si="5"/>
        <v>PIRAQUARA - LES</v>
      </c>
      <c r="G274" s="472" t="s">
        <v>462</v>
      </c>
      <c r="H274" s="472" t="s">
        <v>1119</v>
      </c>
    </row>
    <row r="275" spans="2:8" x14ac:dyDescent="0.35">
      <c r="B275" s="472">
        <v>272</v>
      </c>
      <c r="C275" s="472" t="str">
        <f t="shared" si="5"/>
        <v>PITANGA - CSL</v>
      </c>
      <c r="G275" s="472" t="s">
        <v>499</v>
      </c>
      <c r="H275" s="472" t="s">
        <v>1120</v>
      </c>
    </row>
    <row r="276" spans="2:8" x14ac:dyDescent="0.35">
      <c r="B276" s="472">
        <v>273</v>
      </c>
      <c r="C276" s="472" t="str">
        <f t="shared" si="5"/>
        <v>PITANGUEIRAS - NRT</v>
      </c>
      <c r="G276" s="472" t="s">
        <v>193</v>
      </c>
      <c r="H276" s="472" t="s">
        <v>1122</v>
      </c>
    </row>
    <row r="277" spans="2:8" x14ac:dyDescent="0.35">
      <c r="B277" s="472">
        <v>274</v>
      </c>
      <c r="C277" s="472" t="str">
        <f t="shared" si="5"/>
        <v>PLANALTINA DO PARANA - NRO</v>
      </c>
      <c r="G277" s="472" t="s">
        <v>405</v>
      </c>
      <c r="H277" s="472" t="s">
        <v>1121</v>
      </c>
    </row>
    <row r="278" spans="2:8" x14ac:dyDescent="0.35">
      <c r="B278" s="472">
        <v>275</v>
      </c>
      <c r="C278" s="472" t="str">
        <f t="shared" si="5"/>
        <v>PLANALTO - OES</v>
      </c>
      <c r="G278" s="472" t="s">
        <v>295</v>
      </c>
      <c r="H278" s="472" t="s">
        <v>1123</v>
      </c>
    </row>
    <row r="279" spans="2:8" x14ac:dyDescent="0.35">
      <c r="B279" s="472">
        <v>276</v>
      </c>
      <c r="C279" s="472" t="str">
        <f t="shared" si="5"/>
        <v>PONTA GROSSA - CSL</v>
      </c>
      <c r="G279" s="472" t="s">
        <v>33</v>
      </c>
      <c r="H279" s="472" t="s">
        <v>1120</v>
      </c>
    </row>
    <row r="280" spans="2:8" x14ac:dyDescent="0.35">
      <c r="B280" s="472">
        <v>277</v>
      </c>
      <c r="C280" s="472" t="str">
        <f t="shared" si="5"/>
        <v>PONTAL DO PARANA - LES</v>
      </c>
      <c r="G280" s="472" t="s">
        <v>463</v>
      </c>
      <c r="H280" s="472" t="s">
        <v>1119</v>
      </c>
    </row>
    <row r="281" spans="2:8" x14ac:dyDescent="0.35">
      <c r="B281" s="472">
        <v>278</v>
      </c>
      <c r="C281" s="472" t="str">
        <f t="shared" si="5"/>
        <v>PORECATU - NRT</v>
      </c>
      <c r="G281" s="472" t="s">
        <v>194</v>
      </c>
      <c r="H281" s="472" t="s">
        <v>1122</v>
      </c>
    </row>
    <row r="282" spans="2:8" x14ac:dyDescent="0.35">
      <c r="B282" s="472">
        <v>279</v>
      </c>
      <c r="C282" s="472" t="str">
        <f t="shared" si="5"/>
        <v>PORTO AMAZONAS - CSL</v>
      </c>
      <c r="G282" s="472" t="s">
        <v>500</v>
      </c>
      <c r="H282" s="472" t="s">
        <v>1120</v>
      </c>
    </row>
    <row r="283" spans="2:8" x14ac:dyDescent="0.35">
      <c r="B283" s="472">
        <v>280</v>
      </c>
      <c r="C283" s="472" t="str">
        <f t="shared" si="5"/>
        <v>PORTO BARREIRO - OES</v>
      </c>
      <c r="G283" s="472" t="s">
        <v>296</v>
      </c>
      <c r="H283" s="472" t="s">
        <v>1123</v>
      </c>
    </row>
    <row r="284" spans="2:8" x14ac:dyDescent="0.35">
      <c r="B284" s="472">
        <v>281</v>
      </c>
      <c r="C284" s="472" t="str">
        <f t="shared" si="5"/>
        <v>PORTO RICO - NRO</v>
      </c>
      <c r="G284" s="472" t="s">
        <v>406</v>
      </c>
      <c r="H284" s="472" t="s">
        <v>1121</v>
      </c>
    </row>
    <row r="285" spans="2:8" x14ac:dyDescent="0.35">
      <c r="B285" s="472">
        <v>282</v>
      </c>
      <c r="C285" s="472" t="str">
        <f t="shared" si="5"/>
        <v>PORTO UNIAO - SC - CSL</v>
      </c>
      <c r="G285" s="472" t="s">
        <v>501</v>
      </c>
      <c r="H285" s="472" t="s">
        <v>1120</v>
      </c>
    </row>
    <row r="286" spans="2:8" x14ac:dyDescent="0.35">
      <c r="B286" s="472">
        <v>283</v>
      </c>
      <c r="C286" s="472" t="str">
        <f t="shared" si="5"/>
        <v>PORTO VITORIA - CSL</v>
      </c>
      <c r="G286" s="472" t="s">
        <v>502</v>
      </c>
      <c r="H286" s="472" t="s">
        <v>1120</v>
      </c>
    </row>
    <row r="287" spans="2:8" x14ac:dyDescent="0.35">
      <c r="B287" s="472">
        <v>284</v>
      </c>
      <c r="C287" s="472" t="str">
        <f t="shared" si="5"/>
        <v>PRADO FERREIRA - NRT</v>
      </c>
      <c r="G287" s="472" t="s">
        <v>195</v>
      </c>
      <c r="H287" s="472" t="s">
        <v>1122</v>
      </c>
    </row>
    <row r="288" spans="2:8" x14ac:dyDescent="0.35">
      <c r="B288" s="472">
        <v>285</v>
      </c>
      <c r="C288" s="472" t="str">
        <f t="shared" si="5"/>
        <v>PRANCHITA - OES</v>
      </c>
      <c r="G288" s="472" t="s">
        <v>297</v>
      </c>
      <c r="H288" s="472" t="s">
        <v>1123</v>
      </c>
    </row>
    <row r="289" spans="2:8" x14ac:dyDescent="0.35">
      <c r="B289" s="472">
        <v>286</v>
      </c>
      <c r="C289" s="472" t="str">
        <f t="shared" si="5"/>
        <v>PRESIDENTE CASTELO BRANCO - NRO</v>
      </c>
      <c r="G289" s="472" t="s">
        <v>407</v>
      </c>
      <c r="H289" s="472" t="s">
        <v>1121</v>
      </c>
    </row>
    <row r="290" spans="2:8" x14ac:dyDescent="0.35">
      <c r="B290" s="472">
        <v>287</v>
      </c>
      <c r="C290" s="472" t="str">
        <f t="shared" si="5"/>
        <v>PRIMEIRO DE MAIO - NRT</v>
      </c>
      <c r="G290" s="472" t="s">
        <v>196</v>
      </c>
      <c r="H290" s="472" t="s">
        <v>1122</v>
      </c>
    </row>
    <row r="291" spans="2:8" x14ac:dyDescent="0.35">
      <c r="B291" s="472">
        <v>288</v>
      </c>
      <c r="C291" s="472" t="str">
        <f t="shared" si="5"/>
        <v>PRUDENTOPOLIS - CSL</v>
      </c>
      <c r="G291" s="472" t="s">
        <v>503</v>
      </c>
      <c r="H291" s="472" t="s">
        <v>1120</v>
      </c>
    </row>
    <row r="292" spans="2:8" x14ac:dyDescent="0.35">
      <c r="B292" s="472">
        <v>289</v>
      </c>
      <c r="C292" s="472" t="str">
        <f t="shared" si="5"/>
        <v>QUARTO CENTENARIO - NRO</v>
      </c>
      <c r="G292" s="472" t="s">
        <v>408</v>
      </c>
      <c r="H292" s="472" t="s">
        <v>1121</v>
      </c>
    </row>
    <row r="293" spans="2:8" x14ac:dyDescent="0.35">
      <c r="B293" s="472">
        <v>290</v>
      </c>
      <c r="C293" s="472" t="str">
        <f t="shared" si="5"/>
        <v>QUATIGUA - NRT</v>
      </c>
      <c r="G293" s="472" t="s">
        <v>197</v>
      </c>
      <c r="H293" s="472" t="s">
        <v>1122</v>
      </c>
    </row>
    <row r="294" spans="2:8" x14ac:dyDescent="0.35">
      <c r="B294" s="472">
        <v>291</v>
      </c>
      <c r="C294" s="472" t="str">
        <f t="shared" si="5"/>
        <v>QUATRO BARRAS - LES</v>
      </c>
      <c r="G294" s="472" t="s">
        <v>464</v>
      </c>
      <c r="H294" s="472" t="s">
        <v>1119</v>
      </c>
    </row>
    <row r="295" spans="2:8" x14ac:dyDescent="0.35">
      <c r="B295" s="472">
        <v>292</v>
      </c>
      <c r="C295" s="472" t="str">
        <f t="shared" si="5"/>
        <v>QUATRO PONTES - OES</v>
      </c>
      <c r="G295" s="472" t="s">
        <v>298</v>
      </c>
      <c r="H295" s="472" t="s">
        <v>1123</v>
      </c>
    </row>
    <row r="296" spans="2:8" x14ac:dyDescent="0.35">
      <c r="B296" s="472">
        <v>293</v>
      </c>
      <c r="C296" s="472" t="str">
        <f t="shared" si="5"/>
        <v>QUEDAS DO IGUACU - OES</v>
      </c>
      <c r="G296" s="472" t="s">
        <v>299</v>
      </c>
      <c r="H296" s="472" t="s">
        <v>1123</v>
      </c>
    </row>
    <row r="297" spans="2:8" x14ac:dyDescent="0.35">
      <c r="B297" s="472">
        <v>294</v>
      </c>
      <c r="C297" s="472" t="str">
        <f t="shared" si="5"/>
        <v>QUERENCIA DO NORTE - NRO</v>
      </c>
      <c r="G297" s="472" t="s">
        <v>409</v>
      </c>
      <c r="H297" s="472" t="s">
        <v>1121</v>
      </c>
    </row>
    <row r="298" spans="2:8" x14ac:dyDescent="0.35">
      <c r="B298" s="472">
        <v>295</v>
      </c>
      <c r="C298" s="472" t="str">
        <f t="shared" si="5"/>
        <v>QUINTA DO SOL - NRO</v>
      </c>
      <c r="G298" s="472" t="s">
        <v>410</v>
      </c>
      <c r="H298" s="472" t="s">
        <v>1121</v>
      </c>
    </row>
    <row r="299" spans="2:8" x14ac:dyDescent="0.35">
      <c r="B299" s="472">
        <v>296</v>
      </c>
      <c r="C299" s="472" t="str">
        <f t="shared" si="5"/>
        <v>QUITANDINHA - LES</v>
      </c>
      <c r="G299" s="472" t="s">
        <v>465</v>
      </c>
      <c r="H299" s="472" t="s">
        <v>1119</v>
      </c>
    </row>
    <row r="300" spans="2:8" x14ac:dyDescent="0.35">
      <c r="B300" s="472">
        <v>297</v>
      </c>
      <c r="C300" s="472" t="str">
        <f t="shared" si="5"/>
        <v>RAMILANDIA - OES</v>
      </c>
      <c r="G300" s="472" t="s">
        <v>300</v>
      </c>
      <c r="H300" s="472" t="s">
        <v>1123</v>
      </c>
    </row>
    <row r="301" spans="2:8" x14ac:dyDescent="0.35">
      <c r="B301" s="472">
        <v>298</v>
      </c>
      <c r="C301" s="472" t="str">
        <f t="shared" si="5"/>
        <v>RANCHO ALEGRE - NRT</v>
      </c>
      <c r="G301" s="472" t="s">
        <v>198</v>
      </c>
      <c r="H301" s="472" t="s">
        <v>1122</v>
      </c>
    </row>
    <row r="302" spans="2:8" x14ac:dyDescent="0.35">
      <c r="B302" s="472">
        <v>299</v>
      </c>
      <c r="C302" s="472" t="str">
        <f t="shared" si="5"/>
        <v>RANCHO ALEGRE D'OESTE - NRO</v>
      </c>
      <c r="G302" s="472" t="s">
        <v>411</v>
      </c>
      <c r="H302" s="472" t="s">
        <v>1121</v>
      </c>
    </row>
    <row r="303" spans="2:8" x14ac:dyDescent="0.35">
      <c r="B303" s="472">
        <v>300</v>
      </c>
      <c r="C303" s="472" t="str">
        <f t="shared" si="5"/>
        <v>REALEZA - OES</v>
      </c>
      <c r="G303" s="472" t="s">
        <v>301</v>
      </c>
      <c r="H303" s="472" t="s">
        <v>1123</v>
      </c>
    </row>
    <row r="304" spans="2:8" x14ac:dyDescent="0.35">
      <c r="B304" s="472">
        <v>301</v>
      </c>
      <c r="C304" s="472" t="str">
        <f t="shared" si="5"/>
        <v>REBOUCAS - CSL</v>
      </c>
      <c r="G304" s="472" t="s">
        <v>504</v>
      </c>
      <c r="H304" s="472" t="s">
        <v>1120</v>
      </c>
    </row>
    <row r="305" spans="2:8" x14ac:dyDescent="0.35">
      <c r="B305" s="472">
        <v>302</v>
      </c>
      <c r="C305" s="472" t="str">
        <f t="shared" si="5"/>
        <v>RENASCENCA - OES</v>
      </c>
      <c r="G305" s="472" t="s">
        <v>302</v>
      </c>
      <c r="H305" s="472" t="s">
        <v>1123</v>
      </c>
    </row>
    <row r="306" spans="2:8" x14ac:dyDescent="0.35">
      <c r="B306" s="472">
        <v>303</v>
      </c>
      <c r="C306" s="472" t="str">
        <f t="shared" si="5"/>
        <v>RESERVA - CSL</v>
      </c>
      <c r="G306" s="472" t="s">
        <v>505</v>
      </c>
      <c r="H306" s="472" t="s">
        <v>1120</v>
      </c>
    </row>
    <row r="307" spans="2:8" x14ac:dyDescent="0.35">
      <c r="B307" s="472">
        <v>304</v>
      </c>
      <c r="C307" s="472" t="str">
        <f t="shared" si="5"/>
        <v>RESERVA DO IGUACU - OES</v>
      </c>
      <c r="G307" s="472" t="s">
        <v>303</v>
      </c>
      <c r="H307" s="472" t="s">
        <v>1123</v>
      </c>
    </row>
    <row r="308" spans="2:8" x14ac:dyDescent="0.35">
      <c r="B308" s="472">
        <v>305</v>
      </c>
      <c r="C308" s="472" t="str">
        <f t="shared" si="5"/>
        <v>RIBEIRAO DO PINHAL - NRT</v>
      </c>
      <c r="G308" s="472" t="s">
        <v>199</v>
      </c>
      <c r="H308" s="472" t="s">
        <v>1122</v>
      </c>
    </row>
    <row r="309" spans="2:8" x14ac:dyDescent="0.35">
      <c r="B309" s="472">
        <v>306</v>
      </c>
      <c r="C309" s="472" t="str">
        <f t="shared" si="5"/>
        <v>RIO AZUL - CSL</v>
      </c>
      <c r="G309" s="472" t="s">
        <v>506</v>
      </c>
      <c r="H309" s="472" t="s">
        <v>1120</v>
      </c>
    </row>
    <row r="310" spans="2:8" x14ac:dyDescent="0.35">
      <c r="B310" s="472">
        <v>307</v>
      </c>
      <c r="C310" s="472" t="str">
        <f t="shared" si="5"/>
        <v>RIO BOM - NRT</v>
      </c>
      <c r="G310" s="472" t="s">
        <v>200</v>
      </c>
      <c r="H310" s="472" t="s">
        <v>1122</v>
      </c>
    </row>
    <row r="311" spans="2:8" x14ac:dyDescent="0.35">
      <c r="B311" s="472">
        <v>308</v>
      </c>
      <c r="C311" s="472" t="str">
        <f t="shared" si="5"/>
        <v>RIO BONITO DO IGUACU - OES</v>
      </c>
      <c r="G311" s="472" t="s">
        <v>304</v>
      </c>
      <c r="H311" s="472" t="s">
        <v>1123</v>
      </c>
    </row>
    <row r="312" spans="2:8" x14ac:dyDescent="0.35">
      <c r="B312" s="472">
        <v>309</v>
      </c>
      <c r="C312" s="472" t="str">
        <f t="shared" si="5"/>
        <v>RIO BRANCO DO IVAI - NRT</v>
      </c>
      <c r="G312" s="472" t="s">
        <v>201</v>
      </c>
      <c r="H312" s="472" t="s">
        <v>1122</v>
      </c>
    </row>
    <row r="313" spans="2:8" x14ac:dyDescent="0.35">
      <c r="B313" s="472">
        <v>310</v>
      </c>
      <c r="C313" s="472" t="str">
        <f t="shared" si="5"/>
        <v>RIO BRANCO DO SUL - LES</v>
      </c>
      <c r="G313" s="472" t="s">
        <v>466</v>
      </c>
      <c r="H313" s="472" t="s">
        <v>1119</v>
      </c>
    </row>
    <row r="314" spans="2:8" x14ac:dyDescent="0.35">
      <c r="B314" s="472">
        <v>311</v>
      </c>
      <c r="C314" s="472" t="str">
        <f t="shared" si="5"/>
        <v>RIO NEGRO - LES</v>
      </c>
      <c r="G314" s="472" t="s">
        <v>866</v>
      </c>
      <c r="H314" s="472" t="s">
        <v>1119</v>
      </c>
    </row>
    <row r="315" spans="2:8" x14ac:dyDescent="0.35">
      <c r="B315" s="472">
        <v>312</v>
      </c>
      <c r="C315" s="472" t="str">
        <f t="shared" si="5"/>
        <v>ROLANDIA - NRT</v>
      </c>
      <c r="G315" s="472" t="s">
        <v>202</v>
      </c>
      <c r="H315" s="472" t="s">
        <v>1122</v>
      </c>
    </row>
    <row r="316" spans="2:8" x14ac:dyDescent="0.35">
      <c r="B316" s="472">
        <v>313</v>
      </c>
      <c r="C316" s="472" t="str">
        <f t="shared" si="5"/>
        <v>RONCADOR - NRO</v>
      </c>
      <c r="G316" s="472" t="s">
        <v>412</v>
      </c>
      <c r="H316" s="472" t="s">
        <v>1121</v>
      </c>
    </row>
    <row r="317" spans="2:8" x14ac:dyDescent="0.35">
      <c r="B317" s="472">
        <v>314</v>
      </c>
      <c r="C317" s="472" t="str">
        <f t="shared" si="5"/>
        <v>RONDON - NRO</v>
      </c>
      <c r="G317" s="472" t="s">
        <v>413</v>
      </c>
      <c r="H317" s="472" t="s">
        <v>1121</v>
      </c>
    </row>
    <row r="318" spans="2:8" x14ac:dyDescent="0.35">
      <c r="B318" s="472">
        <v>315</v>
      </c>
      <c r="C318" s="472" t="str">
        <f t="shared" si="5"/>
        <v>ROSARIO DO IVAI - NRT</v>
      </c>
      <c r="G318" s="472" t="s">
        <v>203</v>
      </c>
      <c r="H318" s="472" t="s">
        <v>1122</v>
      </c>
    </row>
    <row r="319" spans="2:8" x14ac:dyDescent="0.35">
      <c r="B319" s="472">
        <v>316</v>
      </c>
      <c r="C319" s="472" t="str">
        <f t="shared" si="5"/>
        <v>SABAUDIA - NRT</v>
      </c>
      <c r="G319" s="472" t="s">
        <v>204</v>
      </c>
      <c r="H319" s="472" t="s">
        <v>1122</v>
      </c>
    </row>
    <row r="320" spans="2:8" x14ac:dyDescent="0.35">
      <c r="B320" s="472">
        <v>317</v>
      </c>
      <c r="C320" s="472" t="str">
        <f t="shared" si="5"/>
        <v>SALGADO FILHO - OES</v>
      </c>
      <c r="G320" s="472" t="s">
        <v>305</v>
      </c>
      <c r="H320" s="472" t="s">
        <v>1123</v>
      </c>
    </row>
    <row r="321" spans="2:8" x14ac:dyDescent="0.35">
      <c r="B321" s="472">
        <v>318</v>
      </c>
      <c r="C321" s="472" t="str">
        <f t="shared" si="5"/>
        <v>SALTO DO ITARARE - NRT</v>
      </c>
      <c r="G321" s="472" t="s">
        <v>205</v>
      </c>
      <c r="H321" s="472" t="s">
        <v>1122</v>
      </c>
    </row>
    <row r="322" spans="2:8" x14ac:dyDescent="0.35">
      <c r="B322" s="472">
        <v>319</v>
      </c>
      <c r="C322" s="472" t="str">
        <f t="shared" si="5"/>
        <v>SALTO DO LONTRA - OES</v>
      </c>
      <c r="G322" s="472" t="s">
        <v>306</v>
      </c>
      <c r="H322" s="472" t="s">
        <v>1123</v>
      </c>
    </row>
    <row r="323" spans="2:8" x14ac:dyDescent="0.35">
      <c r="B323" s="472">
        <v>320</v>
      </c>
      <c r="C323" s="472" t="str">
        <f t="shared" si="5"/>
        <v>SANTA AMELIA - NRT</v>
      </c>
      <c r="G323" s="472" t="s">
        <v>206</v>
      </c>
      <c r="H323" s="472" t="s">
        <v>1122</v>
      </c>
    </row>
    <row r="324" spans="2:8" x14ac:dyDescent="0.35">
      <c r="B324" s="472">
        <v>321</v>
      </c>
      <c r="C324" s="472" t="str">
        <f t="shared" si="5"/>
        <v>SANTA CECILIA DO PAVAO - NRT</v>
      </c>
      <c r="G324" s="472" t="s">
        <v>207</v>
      </c>
      <c r="H324" s="472" t="s">
        <v>1122</v>
      </c>
    </row>
    <row r="325" spans="2:8" x14ac:dyDescent="0.35">
      <c r="B325" s="472">
        <v>322</v>
      </c>
      <c r="C325" s="472" t="str">
        <f t="shared" si="5"/>
        <v>SANTA CRUZ DE MONTE CASTELO - NRO</v>
      </c>
      <c r="G325" s="472" t="s">
        <v>414</v>
      </c>
      <c r="H325" s="472" t="s">
        <v>1121</v>
      </c>
    </row>
    <row r="326" spans="2:8" x14ac:dyDescent="0.35">
      <c r="B326" s="472">
        <v>323</v>
      </c>
      <c r="C326" s="472" t="str">
        <f t="shared" ref="C326:C389" si="6">CONCATENATE(G326," - ",H326)</f>
        <v>SANTA FE - NRT</v>
      </c>
      <c r="G326" s="472" t="s">
        <v>208</v>
      </c>
      <c r="H326" s="472" t="s">
        <v>1122</v>
      </c>
    </row>
    <row r="327" spans="2:8" x14ac:dyDescent="0.35">
      <c r="B327" s="472">
        <v>324</v>
      </c>
      <c r="C327" s="472" t="str">
        <f t="shared" si="6"/>
        <v>SANTA HELENA - OES</v>
      </c>
      <c r="G327" s="472" t="s">
        <v>307</v>
      </c>
      <c r="H327" s="472" t="s">
        <v>1123</v>
      </c>
    </row>
    <row r="328" spans="2:8" x14ac:dyDescent="0.35">
      <c r="B328" s="472">
        <v>325</v>
      </c>
      <c r="C328" s="472" t="str">
        <f t="shared" si="6"/>
        <v>SANTA INES - NRO</v>
      </c>
      <c r="G328" s="472" t="s">
        <v>415</v>
      </c>
      <c r="H328" s="472" t="s">
        <v>1121</v>
      </c>
    </row>
    <row r="329" spans="2:8" x14ac:dyDescent="0.35">
      <c r="B329" s="472">
        <v>326</v>
      </c>
      <c r="C329" s="472" t="str">
        <f t="shared" si="6"/>
        <v>SANTA ISABEL DO IVAI - NRO</v>
      </c>
      <c r="G329" s="472" t="s">
        <v>416</v>
      </c>
      <c r="H329" s="472" t="s">
        <v>1121</v>
      </c>
    </row>
    <row r="330" spans="2:8" x14ac:dyDescent="0.35">
      <c r="B330" s="472">
        <v>327</v>
      </c>
      <c r="C330" s="472" t="str">
        <f t="shared" si="6"/>
        <v>SANTA IZABEL DO OESTE - OES</v>
      </c>
      <c r="G330" s="472" t="s">
        <v>308</v>
      </c>
      <c r="H330" s="472" t="s">
        <v>1123</v>
      </c>
    </row>
    <row r="331" spans="2:8" x14ac:dyDescent="0.35">
      <c r="B331" s="472">
        <v>328</v>
      </c>
      <c r="C331" s="472" t="str">
        <f t="shared" si="6"/>
        <v>SANTA LUCIA - OES</v>
      </c>
      <c r="G331" s="472" t="s">
        <v>309</v>
      </c>
      <c r="H331" s="472" t="s">
        <v>1123</v>
      </c>
    </row>
    <row r="332" spans="2:8" x14ac:dyDescent="0.35">
      <c r="B332" s="472">
        <v>329</v>
      </c>
      <c r="C332" s="472" t="str">
        <f t="shared" si="6"/>
        <v>SANTA MARIA DO OESTE - CSL</v>
      </c>
      <c r="G332" s="472" t="s">
        <v>507</v>
      </c>
      <c r="H332" s="472" t="s">
        <v>1120</v>
      </c>
    </row>
    <row r="333" spans="2:8" x14ac:dyDescent="0.35">
      <c r="B333" s="472">
        <v>330</v>
      </c>
      <c r="C333" s="472" t="str">
        <f t="shared" si="6"/>
        <v>SANTA MARIANA - NRT</v>
      </c>
      <c r="G333" s="472" t="s">
        <v>209</v>
      </c>
      <c r="H333" s="472" t="s">
        <v>1122</v>
      </c>
    </row>
    <row r="334" spans="2:8" x14ac:dyDescent="0.35">
      <c r="B334" s="472">
        <v>331</v>
      </c>
      <c r="C334" s="472" t="str">
        <f t="shared" si="6"/>
        <v>SANTA MONICA - NRO</v>
      </c>
      <c r="G334" s="472" t="s">
        <v>417</v>
      </c>
      <c r="H334" s="472" t="s">
        <v>1121</v>
      </c>
    </row>
    <row r="335" spans="2:8" x14ac:dyDescent="0.35">
      <c r="B335" s="472">
        <v>332</v>
      </c>
      <c r="C335" s="472" t="str">
        <f t="shared" si="6"/>
        <v>SANTA TEREZA DO OESTE - OES</v>
      </c>
      <c r="G335" s="472" t="s">
        <v>310</v>
      </c>
      <c r="H335" s="472" t="s">
        <v>1123</v>
      </c>
    </row>
    <row r="336" spans="2:8" x14ac:dyDescent="0.35">
      <c r="B336" s="472">
        <v>333</v>
      </c>
      <c r="C336" s="472" t="str">
        <f t="shared" si="6"/>
        <v>SANTA TEREZINHA DE ITAIPU - OES</v>
      </c>
      <c r="G336" s="472" t="s">
        <v>311</v>
      </c>
      <c r="H336" s="472" t="s">
        <v>1123</v>
      </c>
    </row>
    <row r="337" spans="2:8" x14ac:dyDescent="0.35">
      <c r="B337" s="472">
        <v>334</v>
      </c>
      <c r="C337" s="472" t="str">
        <f t="shared" si="6"/>
        <v>SANTANA DO ITARARE - NRT</v>
      </c>
      <c r="G337" s="472" t="s">
        <v>210</v>
      </c>
      <c r="H337" s="472" t="s">
        <v>1122</v>
      </c>
    </row>
    <row r="338" spans="2:8" x14ac:dyDescent="0.35">
      <c r="B338" s="472">
        <v>335</v>
      </c>
      <c r="C338" s="472" t="str">
        <f t="shared" si="6"/>
        <v>SANTO ANTONIO DA PLATINA - NRT</v>
      </c>
      <c r="G338" s="472" t="s">
        <v>211</v>
      </c>
      <c r="H338" s="472" t="s">
        <v>1122</v>
      </c>
    </row>
    <row r="339" spans="2:8" x14ac:dyDescent="0.35">
      <c r="B339" s="472">
        <v>336</v>
      </c>
      <c r="C339" s="472" t="str">
        <f t="shared" si="6"/>
        <v>SANTO ANTONIO DO CAIUA - NRO</v>
      </c>
      <c r="G339" s="472" t="s">
        <v>418</v>
      </c>
      <c r="H339" s="472" t="s">
        <v>1121</v>
      </c>
    </row>
    <row r="340" spans="2:8" x14ac:dyDescent="0.35">
      <c r="B340" s="472">
        <v>337</v>
      </c>
      <c r="C340" s="472" t="str">
        <f t="shared" si="6"/>
        <v>SANTO ANTONIO DO PARAISO - NRT</v>
      </c>
      <c r="G340" s="472" t="s">
        <v>212</v>
      </c>
      <c r="H340" s="472" t="s">
        <v>1122</v>
      </c>
    </row>
    <row r="341" spans="2:8" x14ac:dyDescent="0.35">
      <c r="B341" s="472">
        <v>338</v>
      </c>
      <c r="C341" s="472" t="str">
        <f t="shared" si="6"/>
        <v>SANTO ANTONIO DO SUDOESTE - OES</v>
      </c>
      <c r="G341" s="472" t="s">
        <v>312</v>
      </c>
      <c r="H341" s="472" t="s">
        <v>1123</v>
      </c>
    </row>
    <row r="342" spans="2:8" x14ac:dyDescent="0.35">
      <c r="B342" s="472">
        <v>339</v>
      </c>
      <c r="C342" s="472" t="str">
        <f t="shared" si="6"/>
        <v>SANTO INACIO - NRT</v>
      </c>
      <c r="G342" s="472" t="s">
        <v>213</v>
      </c>
      <c r="H342" s="472" t="s">
        <v>1122</v>
      </c>
    </row>
    <row r="343" spans="2:8" x14ac:dyDescent="0.35">
      <c r="B343" s="472">
        <v>340</v>
      </c>
      <c r="C343" s="472" t="str">
        <f t="shared" si="6"/>
        <v>SAO CARLOS DO IVAI - NRO</v>
      </c>
      <c r="G343" s="472" t="s">
        <v>419</v>
      </c>
      <c r="H343" s="472" t="s">
        <v>1121</v>
      </c>
    </row>
    <row r="344" spans="2:8" x14ac:dyDescent="0.35">
      <c r="B344" s="472">
        <v>341</v>
      </c>
      <c r="C344" s="472" t="str">
        <f t="shared" si="6"/>
        <v>SAO JERONIMO DA SERRA - NRT</v>
      </c>
      <c r="G344" s="472" t="s">
        <v>214</v>
      </c>
      <c r="H344" s="472" t="s">
        <v>1122</v>
      </c>
    </row>
    <row r="345" spans="2:8" x14ac:dyDescent="0.35">
      <c r="B345" s="472">
        <v>342</v>
      </c>
      <c r="C345" s="472" t="str">
        <f t="shared" si="6"/>
        <v>SAO JOAO - OES</v>
      </c>
      <c r="G345" s="472" t="s">
        <v>313</v>
      </c>
      <c r="H345" s="472" t="s">
        <v>1123</v>
      </c>
    </row>
    <row r="346" spans="2:8" x14ac:dyDescent="0.35">
      <c r="B346" s="472">
        <v>343</v>
      </c>
      <c r="C346" s="472" t="str">
        <f t="shared" si="6"/>
        <v>SAO JOAO DO CAIUA - NRO</v>
      </c>
      <c r="G346" s="472" t="s">
        <v>420</v>
      </c>
      <c r="H346" s="472" t="s">
        <v>1121</v>
      </c>
    </row>
    <row r="347" spans="2:8" x14ac:dyDescent="0.35">
      <c r="B347" s="472">
        <v>344</v>
      </c>
      <c r="C347" s="472" t="str">
        <f t="shared" si="6"/>
        <v>SAO JOAO DO IVAI - NRT</v>
      </c>
      <c r="G347" s="472" t="s">
        <v>215</v>
      </c>
      <c r="H347" s="472" t="s">
        <v>1122</v>
      </c>
    </row>
    <row r="348" spans="2:8" x14ac:dyDescent="0.35">
      <c r="B348" s="472">
        <v>345</v>
      </c>
      <c r="C348" s="472" t="str">
        <f t="shared" si="6"/>
        <v>SAO JOAO DO TRIUNFO - CSL</v>
      </c>
      <c r="G348" s="472" t="s">
        <v>508</v>
      </c>
      <c r="H348" s="472" t="s">
        <v>1120</v>
      </c>
    </row>
    <row r="349" spans="2:8" x14ac:dyDescent="0.35">
      <c r="B349" s="472">
        <v>346</v>
      </c>
      <c r="C349" s="472" t="str">
        <f t="shared" si="6"/>
        <v>SAO JORGE DO IVAI - NRO</v>
      </c>
      <c r="G349" s="472" t="s">
        <v>421</v>
      </c>
      <c r="H349" s="472" t="s">
        <v>1121</v>
      </c>
    </row>
    <row r="350" spans="2:8" x14ac:dyDescent="0.35">
      <c r="B350" s="472">
        <v>347</v>
      </c>
      <c r="C350" s="472" t="str">
        <f t="shared" si="6"/>
        <v>SAO JORGE DO PATROCINIO - NRO</v>
      </c>
      <c r="G350" s="472" t="s">
        <v>422</v>
      </c>
      <c r="H350" s="472" t="s">
        <v>1121</v>
      </c>
    </row>
    <row r="351" spans="2:8" x14ac:dyDescent="0.35">
      <c r="B351" s="472">
        <v>348</v>
      </c>
      <c r="C351" s="472" t="str">
        <f t="shared" si="6"/>
        <v>SAO JORGE DOESTE - OES</v>
      </c>
      <c r="G351" s="472" t="s">
        <v>314</v>
      </c>
      <c r="H351" s="472" t="s">
        <v>1123</v>
      </c>
    </row>
    <row r="352" spans="2:8" x14ac:dyDescent="0.35">
      <c r="B352" s="472">
        <v>349</v>
      </c>
      <c r="C352" s="472" t="str">
        <f t="shared" si="6"/>
        <v>SAO JOSE DA BOA VISTA - NRT</v>
      </c>
      <c r="G352" s="472" t="s">
        <v>216</v>
      </c>
      <c r="H352" s="472" t="s">
        <v>1122</v>
      </c>
    </row>
    <row r="353" spans="2:8" x14ac:dyDescent="0.35">
      <c r="B353" s="472">
        <v>350</v>
      </c>
      <c r="C353" s="472" t="str">
        <f t="shared" si="6"/>
        <v>SAO JOSE DAS PALMEIRAS - OES</v>
      </c>
      <c r="G353" s="472" t="s">
        <v>315</v>
      </c>
      <c r="H353" s="472" t="s">
        <v>1123</v>
      </c>
    </row>
    <row r="354" spans="2:8" x14ac:dyDescent="0.35">
      <c r="B354" s="472">
        <v>351</v>
      </c>
      <c r="C354" s="472" t="str">
        <f t="shared" si="6"/>
        <v>SAO JOSE DOS PINHAIS - LES</v>
      </c>
      <c r="G354" s="472" t="s">
        <v>467</v>
      </c>
      <c r="H354" s="472" t="s">
        <v>1119</v>
      </c>
    </row>
    <row r="355" spans="2:8" x14ac:dyDescent="0.35">
      <c r="B355" s="472">
        <v>352</v>
      </c>
      <c r="C355" s="472" t="str">
        <f t="shared" si="6"/>
        <v>SAO MANOEL DO PARANA - NRO</v>
      </c>
      <c r="G355" s="472" t="s">
        <v>423</v>
      </c>
      <c r="H355" s="472" t="s">
        <v>1121</v>
      </c>
    </row>
    <row r="356" spans="2:8" x14ac:dyDescent="0.35">
      <c r="B356" s="472">
        <v>353</v>
      </c>
      <c r="C356" s="472" t="str">
        <f t="shared" si="6"/>
        <v>SAO MATEUS DO SUL - CSL</v>
      </c>
      <c r="G356" s="472" t="s">
        <v>509</v>
      </c>
      <c r="H356" s="472" t="s">
        <v>1120</v>
      </c>
    </row>
    <row r="357" spans="2:8" x14ac:dyDescent="0.35">
      <c r="B357" s="472">
        <v>354</v>
      </c>
      <c r="C357" s="472" t="str">
        <f t="shared" si="6"/>
        <v>SAO MIGUEL DO IGUACU - OES</v>
      </c>
      <c r="G357" s="472" t="s">
        <v>316</v>
      </c>
      <c r="H357" s="472" t="s">
        <v>1123</v>
      </c>
    </row>
    <row r="358" spans="2:8" x14ac:dyDescent="0.35">
      <c r="B358" s="472">
        <v>355</v>
      </c>
      <c r="C358" s="472" t="str">
        <f t="shared" si="6"/>
        <v>SAO PEDRO DO IGUACU - OES</v>
      </c>
      <c r="G358" s="472" t="s">
        <v>317</v>
      </c>
      <c r="H358" s="472" t="s">
        <v>1123</v>
      </c>
    </row>
    <row r="359" spans="2:8" x14ac:dyDescent="0.35">
      <c r="B359" s="472">
        <v>356</v>
      </c>
      <c r="C359" s="472" t="str">
        <f t="shared" si="6"/>
        <v>SAO PEDRO DO IVAI - NRT</v>
      </c>
      <c r="G359" s="472" t="s">
        <v>217</v>
      </c>
      <c r="H359" s="472" t="s">
        <v>1122</v>
      </c>
    </row>
    <row r="360" spans="2:8" x14ac:dyDescent="0.35">
      <c r="B360" s="472">
        <v>357</v>
      </c>
      <c r="C360" s="472" t="str">
        <f t="shared" si="6"/>
        <v>SAO PEDRO DO PARANA - NRO</v>
      </c>
      <c r="G360" s="472" t="s">
        <v>424</v>
      </c>
      <c r="H360" s="472" t="s">
        <v>1121</v>
      </c>
    </row>
    <row r="361" spans="2:8" x14ac:dyDescent="0.35">
      <c r="B361" s="472">
        <v>358</v>
      </c>
      <c r="C361" s="472" t="str">
        <f t="shared" si="6"/>
        <v>SAO SEBASTIAO DA AMOREIRA - NRT</v>
      </c>
      <c r="G361" s="472" t="s">
        <v>218</v>
      </c>
      <c r="H361" s="472" t="s">
        <v>1122</v>
      </c>
    </row>
    <row r="362" spans="2:8" x14ac:dyDescent="0.35">
      <c r="B362" s="472">
        <v>359</v>
      </c>
      <c r="C362" s="472" t="str">
        <f t="shared" si="6"/>
        <v>SAO TOME - NRO</v>
      </c>
      <c r="G362" s="472" t="s">
        <v>425</v>
      </c>
      <c r="H362" s="472" t="s">
        <v>1121</v>
      </c>
    </row>
    <row r="363" spans="2:8" x14ac:dyDescent="0.35">
      <c r="B363" s="472">
        <v>360</v>
      </c>
      <c r="C363" s="472" t="str">
        <f t="shared" si="6"/>
        <v>SAPOPEMA - CSL</v>
      </c>
      <c r="G363" s="472" t="s">
        <v>510</v>
      </c>
      <c r="H363" s="472" t="s">
        <v>1120</v>
      </c>
    </row>
    <row r="364" spans="2:8" x14ac:dyDescent="0.35">
      <c r="B364" s="472">
        <v>361</v>
      </c>
      <c r="C364" s="472" t="str">
        <f t="shared" si="6"/>
        <v>SARANDI - NRO</v>
      </c>
      <c r="G364" s="472" t="s">
        <v>426</v>
      </c>
      <c r="H364" s="472" t="s">
        <v>1121</v>
      </c>
    </row>
    <row r="365" spans="2:8" x14ac:dyDescent="0.35">
      <c r="B365" s="472">
        <v>362</v>
      </c>
      <c r="C365" s="472" t="str">
        <f t="shared" si="6"/>
        <v>SAUDADE DO IGUACU - OES</v>
      </c>
      <c r="G365" s="472" t="s">
        <v>318</v>
      </c>
      <c r="H365" s="472" t="s">
        <v>1123</v>
      </c>
    </row>
    <row r="366" spans="2:8" x14ac:dyDescent="0.35">
      <c r="B366" s="472">
        <v>363</v>
      </c>
      <c r="C366" s="472" t="str">
        <f t="shared" si="6"/>
        <v>SENGES - CSL</v>
      </c>
      <c r="G366" s="472" t="s">
        <v>511</v>
      </c>
      <c r="H366" s="472" t="s">
        <v>1120</v>
      </c>
    </row>
    <row r="367" spans="2:8" x14ac:dyDescent="0.35">
      <c r="B367" s="472">
        <v>364</v>
      </c>
      <c r="C367" s="472" t="str">
        <f t="shared" si="6"/>
        <v>SERRANOPOLIS DO IGUACU - OES</v>
      </c>
      <c r="G367" s="472" t="s">
        <v>319</v>
      </c>
      <c r="H367" s="472" t="s">
        <v>1123</v>
      </c>
    </row>
    <row r="368" spans="2:8" x14ac:dyDescent="0.35">
      <c r="B368" s="472">
        <v>365</v>
      </c>
      <c r="C368" s="472" t="str">
        <f t="shared" si="6"/>
        <v>SERTANEJA - NRT</v>
      </c>
      <c r="G368" s="472" t="s">
        <v>219</v>
      </c>
      <c r="H368" s="472" t="s">
        <v>1122</v>
      </c>
    </row>
    <row r="369" spans="2:8" x14ac:dyDescent="0.35">
      <c r="B369" s="472">
        <v>366</v>
      </c>
      <c r="C369" s="472" t="str">
        <f t="shared" si="6"/>
        <v>SERTANOPOLIS - NRT</v>
      </c>
      <c r="G369" s="472" t="s">
        <v>220</v>
      </c>
      <c r="H369" s="472" t="s">
        <v>1122</v>
      </c>
    </row>
    <row r="370" spans="2:8" x14ac:dyDescent="0.35">
      <c r="B370" s="472">
        <v>367</v>
      </c>
      <c r="C370" s="472" t="str">
        <f t="shared" si="6"/>
        <v>SIQUEIRA CAMPOS - NRT</v>
      </c>
      <c r="G370" s="472" t="s">
        <v>221</v>
      </c>
      <c r="H370" s="472" t="s">
        <v>1122</v>
      </c>
    </row>
    <row r="371" spans="2:8" x14ac:dyDescent="0.35">
      <c r="B371" s="472">
        <v>368</v>
      </c>
      <c r="C371" s="472" t="str">
        <f t="shared" si="6"/>
        <v>SULINA - OES</v>
      </c>
      <c r="G371" s="472" t="s">
        <v>320</v>
      </c>
      <c r="H371" s="472" t="s">
        <v>1123</v>
      </c>
    </row>
    <row r="372" spans="2:8" x14ac:dyDescent="0.35">
      <c r="B372" s="472">
        <v>369</v>
      </c>
      <c r="C372" s="472" t="str">
        <f t="shared" si="6"/>
        <v>TAMARANA - NRT</v>
      </c>
      <c r="G372" s="472" t="s">
        <v>222</v>
      </c>
      <c r="H372" s="472" t="s">
        <v>1122</v>
      </c>
    </row>
    <row r="373" spans="2:8" x14ac:dyDescent="0.35">
      <c r="B373" s="472">
        <v>370</v>
      </c>
      <c r="C373" s="472" t="str">
        <f t="shared" si="6"/>
        <v>TAMBOARA - NRO</v>
      </c>
      <c r="G373" s="472" t="s">
        <v>427</v>
      </c>
      <c r="H373" s="472" t="s">
        <v>1121</v>
      </c>
    </row>
    <row r="374" spans="2:8" x14ac:dyDescent="0.35">
      <c r="B374" s="472">
        <v>371</v>
      </c>
      <c r="C374" s="472" t="str">
        <f t="shared" si="6"/>
        <v>TAPEJARA - NRO</v>
      </c>
      <c r="G374" s="472" t="s">
        <v>428</v>
      </c>
      <c r="H374" s="472" t="s">
        <v>1121</v>
      </c>
    </row>
    <row r="375" spans="2:8" x14ac:dyDescent="0.35">
      <c r="B375" s="472">
        <v>372</v>
      </c>
      <c r="C375" s="472" t="str">
        <f t="shared" si="6"/>
        <v>TAPIRA - NRO</v>
      </c>
      <c r="G375" s="472" t="s">
        <v>429</v>
      </c>
      <c r="H375" s="472" t="s">
        <v>1121</v>
      </c>
    </row>
    <row r="376" spans="2:8" x14ac:dyDescent="0.35">
      <c r="B376" s="472">
        <v>373</v>
      </c>
      <c r="C376" s="472" t="str">
        <f t="shared" si="6"/>
        <v>TEIXEIRA SOARES - CSL</v>
      </c>
      <c r="G376" s="472" t="s">
        <v>512</v>
      </c>
      <c r="H376" s="472" t="s">
        <v>1120</v>
      </c>
    </row>
    <row r="377" spans="2:8" x14ac:dyDescent="0.35">
      <c r="B377" s="472">
        <v>374</v>
      </c>
      <c r="C377" s="472" t="str">
        <f t="shared" si="6"/>
        <v>TELEMACO BORBA - CSL</v>
      </c>
      <c r="G377" s="472" t="s">
        <v>513</v>
      </c>
      <c r="H377" s="472" t="s">
        <v>1120</v>
      </c>
    </row>
    <row r="378" spans="2:8" x14ac:dyDescent="0.35">
      <c r="B378" s="472">
        <v>375</v>
      </c>
      <c r="C378" s="472" t="str">
        <f t="shared" si="6"/>
        <v>TERRA BOA - NRO</v>
      </c>
      <c r="G378" s="472" t="s">
        <v>430</v>
      </c>
      <c r="H378" s="472" t="s">
        <v>1121</v>
      </c>
    </row>
    <row r="379" spans="2:8" x14ac:dyDescent="0.35">
      <c r="B379" s="472">
        <v>376</v>
      </c>
      <c r="C379" s="472" t="str">
        <f t="shared" si="6"/>
        <v>TERRA RICA - NRO</v>
      </c>
      <c r="G379" s="472" t="s">
        <v>431</v>
      </c>
      <c r="H379" s="472" t="s">
        <v>1121</v>
      </c>
    </row>
    <row r="380" spans="2:8" x14ac:dyDescent="0.35">
      <c r="B380" s="472">
        <v>377</v>
      </c>
      <c r="C380" s="472" t="str">
        <f t="shared" si="6"/>
        <v>TERRA ROXA - OES</v>
      </c>
      <c r="G380" s="472" t="s">
        <v>321</v>
      </c>
      <c r="H380" s="472" t="s">
        <v>1123</v>
      </c>
    </row>
    <row r="381" spans="2:8" x14ac:dyDescent="0.35">
      <c r="B381" s="472">
        <v>378</v>
      </c>
      <c r="C381" s="472" t="str">
        <f t="shared" si="6"/>
        <v>TIBAGI - CSL</v>
      </c>
      <c r="G381" s="472" t="s">
        <v>514</v>
      </c>
      <c r="H381" s="472" t="s">
        <v>1120</v>
      </c>
    </row>
    <row r="382" spans="2:8" x14ac:dyDescent="0.35">
      <c r="B382" s="472">
        <v>379</v>
      </c>
      <c r="C382" s="472" t="str">
        <f t="shared" si="6"/>
        <v>TIJUCAS DO SUL - LES</v>
      </c>
      <c r="G382" s="472" t="s">
        <v>468</v>
      </c>
      <c r="H382" s="472" t="s">
        <v>1119</v>
      </c>
    </row>
    <row r="383" spans="2:8" x14ac:dyDescent="0.35">
      <c r="B383" s="472">
        <v>380</v>
      </c>
      <c r="C383" s="472" t="str">
        <f t="shared" si="6"/>
        <v>TOLEDO - OES</v>
      </c>
      <c r="G383" s="472" t="s">
        <v>322</v>
      </c>
      <c r="H383" s="472" t="s">
        <v>1123</v>
      </c>
    </row>
    <row r="384" spans="2:8" x14ac:dyDescent="0.35">
      <c r="B384" s="472">
        <v>381</v>
      </c>
      <c r="C384" s="472" t="str">
        <f t="shared" si="6"/>
        <v>TOMAZINA - NRT</v>
      </c>
      <c r="G384" s="472" t="s">
        <v>223</v>
      </c>
      <c r="H384" s="472" t="s">
        <v>1122</v>
      </c>
    </row>
    <row r="385" spans="2:8" x14ac:dyDescent="0.35">
      <c r="B385" s="472">
        <v>382</v>
      </c>
      <c r="C385" s="472" t="str">
        <f t="shared" si="6"/>
        <v>TRES BARRAS DO PARANA - OES</v>
      </c>
      <c r="G385" s="472" t="s">
        <v>323</v>
      </c>
      <c r="H385" s="472" t="s">
        <v>1123</v>
      </c>
    </row>
    <row r="386" spans="2:8" x14ac:dyDescent="0.35">
      <c r="B386" s="472">
        <v>383</v>
      </c>
      <c r="C386" s="472" t="str">
        <f t="shared" si="6"/>
        <v>TUNAS DO PARANA - LES</v>
      </c>
      <c r="G386" s="472" t="s">
        <v>469</v>
      </c>
      <c r="H386" s="472" t="s">
        <v>1119</v>
      </c>
    </row>
    <row r="387" spans="2:8" x14ac:dyDescent="0.35">
      <c r="B387" s="472">
        <v>384</v>
      </c>
      <c r="C387" s="472" t="str">
        <f t="shared" si="6"/>
        <v>TUNEIRAS DO OESTE - NRO</v>
      </c>
      <c r="G387" s="472" t="s">
        <v>432</v>
      </c>
      <c r="H387" s="472" t="s">
        <v>1121</v>
      </c>
    </row>
    <row r="388" spans="2:8" x14ac:dyDescent="0.35">
      <c r="B388" s="472">
        <v>385</v>
      </c>
      <c r="C388" s="472" t="str">
        <f t="shared" si="6"/>
        <v>TUPASSI - OES</v>
      </c>
      <c r="G388" s="472" t="s">
        <v>324</v>
      </c>
      <c r="H388" s="472" t="s">
        <v>1123</v>
      </c>
    </row>
    <row r="389" spans="2:8" x14ac:dyDescent="0.35">
      <c r="B389" s="472">
        <v>386</v>
      </c>
      <c r="C389" s="472" t="str">
        <f t="shared" si="6"/>
        <v>TURVO - CSL</v>
      </c>
      <c r="G389" s="472" t="s">
        <v>515</v>
      </c>
      <c r="H389" s="472" t="s">
        <v>1120</v>
      </c>
    </row>
    <row r="390" spans="2:8" x14ac:dyDescent="0.35">
      <c r="B390" s="472">
        <v>387</v>
      </c>
      <c r="C390" s="472" t="str">
        <f t="shared" ref="C390:C401" si="7">CONCATENATE(G390," - ",H390)</f>
        <v>UBIRATA - NRO</v>
      </c>
      <c r="G390" s="472" t="s">
        <v>433</v>
      </c>
      <c r="H390" s="472" t="s">
        <v>1121</v>
      </c>
    </row>
    <row r="391" spans="2:8" x14ac:dyDescent="0.35">
      <c r="B391" s="472">
        <v>388</v>
      </c>
      <c r="C391" s="472" t="str">
        <f t="shared" si="7"/>
        <v>UMUARAMA - NRO</v>
      </c>
      <c r="G391" s="472" t="s">
        <v>434</v>
      </c>
      <c r="H391" s="472" t="s">
        <v>1121</v>
      </c>
    </row>
    <row r="392" spans="2:8" x14ac:dyDescent="0.35">
      <c r="B392" s="472">
        <v>389</v>
      </c>
      <c r="C392" s="472" t="str">
        <f t="shared" si="7"/>
        <v>UNIAO DA VITORIA - CSL</v>
      </c>
      <c r="G392" s="472" t="s">
        <v>516</v>
      </c>
      <c r="H392" s="472" t="s">
        <v>1120</v>
      </c>
    </row>
    <row r="393" spans="2:8" x14ac:dyDescent="0.35">
      <c r="B393" s="472">
        <v>390</v>
      </c>
      <c r="C393" s="472" t="str">
        <f t="shared" si="7"/>
        <v>UNIFLOR - NRO</v>
      </c>
      <c r="G393" s="472" t="s">
        <v>435</v>
      </c>
      <c r="H393" s="472" t="s">
        <v>1121</v>
      </c>
    </row>
    <row r="394" spans="2:8" x14ac:dyDescent="0.35">
      <c r="B394" s="472">
        <v>391</v>
      </c>
      <c r="C394" s="472" t="str">
        <f t="shared" si="7"/>
        <v>URAI - NRT</v>
      </c>
      <c r="G394" s="472" t="s">
        <v>224</v>
      </c>
      <c r="H394" s="472" t="s">
        <v>1122</v>
      </c>
    </row>
    <row r="395" spans="2:8" x14ac:dyDescent="0.35">
      <c r="B395" s="472">
        <v>392</v>
      </c>
      <c r="C395" s="472" t="str">
        <f t="shared" si="7"/>
        <v>VENTANIA - CSL</v>
      </c>
      <c r="G395" s="472" t="s">
        <v>517</v>
      </c>
      <c r="H395" s="472" t="s">
        <v>1120</v>
      </c>
    </row>
    <row r="396" spans="2:8" x14ac:dyDescent="0.35">
      <c r="B396" s="472">
        <v>393</v>
      </c>
      <c r="C396" s="472" t="str">
        <f t="shared" si="7"/>
        <v>VERA CRUZ DO OESTE - OES</v>
      </c>
      <c r="G396" s="472" t="s">
        <v>325</v>
      </c>
      <c r="H396" s="472" t="s">
        <v>1123</v>
      </c>
    </row>
    <row r="397" spans="2:8" x14ac:dyDescent="0.35">
      <c r="B397" s="472">
        <v>394</v>
      </c>
      <c r="C397" s="472" t="str">
        <f t="shared" si="7"/>
        <v>VERE - OES</v>
      </c>
      <c r="G397" s="472" t="s">
        <v>326</v>
      </c>
      <c r="H397" s="472" t="s">
        <v>1123</v>
      </c>
    </row>
    <row r="398" spans="2:8" x14ac:dyDescent="0.35">
      <c r="B398" s="472">
        <v>395</v>
      </c>
      <c r="C398" s="472" t="str">
        <f t="shared" si="7"/>
        <v>VIRMOND - OES</v>
      </c>
      <c r="G398" s="472" t="s">
        <v>327</v>
      </c>
      <c r="H398" s="472" t="s">
        <v>1123</v>
      </c>
    </row>
    <row r="399" spans="2:8" x14ac:dyDescent="0.35">
      <c r="B399" s="472">
        <v>396</v>
      </c>
      <c r="C399" s="472" t="str">
        <f t="shared" si="7"/>
        <v>VITORINO - OES</v>
      </c>
      <c r="G399" s="472" t="s">
        <v>328</v>
      </c>
      <c r="H399" s="472" t="s">
        <v>1123</v>
      </c>
    </row>
    <row r="400" spans="2:8" x14ac:dyDescent="0.35">
      <c r="B400" s="472">
        <v>397</v>
      </c>
      <c r="C400" s="472" t="str">
        <f t="shared" si="7"/>
        <v>WENCESLAU BRAZ - NRT</v>
      </c>
      <c r="G400" s="472" t="s">
        <v>225</v>
      </c>
      <c r="H400" s="472" t="s">
        <v>1122</v>
      </c>
    </row>
    <row r="401" spans="2:8" x14ac:dyDescent="0.35">
      <c r="B401" s="472">
        <v>398</v>
      </c>
      <c r="C401" s="472" t="str">
        <f t="shared" si="7"/>
        <v>XAMBRE - NRO</v>
      </c>
      <c r="G401" s="472" t="s">
        <v>436</v>
      </c>
      <c r="H401" s="472" t="s">
        <v>1121</v>
      </c>
    </row>
  </sheetData>
  <sheetProtection algorithmName="SHA-512" hashValue="aNSoCj3OP0LEAVroF90Z80vGBLIYwPJqfl5HI0PXX1O3vm09zBO7qahakLJFWh6VISLv6uDUEiQlo7B15sisyg==" saltValue="KWJ8B5Xo/7SDpXqfSn8AH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AI3 A11:AI12 A8:V8 X8:AI8 A9:AB9 AD9:AI9 A10:AH10 AK10:IV10 A18:AI33 A15:K15 AK15:IV15 A35:AI35 A34:AI34 BE34:IV34 A37:AI65536 A36:AI36 BE36:IV36 AK1:IV7 AK11:IV14 AK8:IV8 AK9:IV9 AK16:IV33 AK35:IV35 AK34:BC34 AK37:IV65536 AK36:BC36 A7:AI7 A6:V6 X6:Y6 A5:V5 X5:Y5 AA5:AI5 A4:Y4 AA4:AI4 AA6:AI6 A14:J14 A13:V13 X13:AI13 X14:AI14 T14:V14 X15:AI15 A16:K16 X16:AI16 A17:W17 X17:AI17 W14 W16 M14:R14 M15:W15 M16:V16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/>
  <dimension ref="A1:CV42"/>
  <sheetViews>
    <sheetView showGridLines="0" zoomScale="85" zoomScaleNormal="85" workbookViewId="0">
      <selection activeCell="E10" sqref="E10"/>
    </sheetView>
  </sheetViews>
  <sheetFormatPr defaultColWidth="7.54296875" defaultRowHeight="14.5" x14ac:dyDescent="0.35"/>
  <cols>
    <col min="1" max="1" width="9.453125" customWidth="1"/>
    <col min="2" max="2" width="21.1796875" customWidth="1"/>
    <col min="3" max="3" width="17.26953125" bestFit="1" customWidth="1"/>
    <col min="4" max="4" width="21.54296875" bestFit="1" customWidth="1"/>
    <col min="5" max="5" width="23.7265625" bestFit="1" customWidth="1"/>
    <col min="6" max="6" width="3.1796875" customWidth="1"/>
    <col min="7" max="7" width="21" bestFit="1" customWidth="1"/>
    <col min="8" max="8" width="19.7265625" bestFit="1" customWidth="1"/>
    <col min="9" max="9" width="24" bestFit="1" customWidth="1"/>
    <col min="10" max="10" width="26.26953125" bestFit="1" customWidth="1"/>
    <col min="11" max="11" width="3.1796875" customWidth="1"/>
    <col min="12" max="12" width="21" bestFit="1" customWidth="1"/>
    <col min="13" max="13" width="19.7265625" bestFit="1" customWidth="1"/>
    <col min="14" max="14" width="24" bestFit="1" customWidth="1"/>
    <col min="15" max="15" width="26.26953125" bestFit="1" customWidth="1"/>
    <col min="16" max="16" width="7.81640625" bestFit="1" customWidth="1"/>
    <col min="17" max="17" width="21" bestFit="1" customWidth="1"/>
    <col min="18" max="18" width="19.7265625" bestFit="1" customWidth="1"/>
    <col min="19" max="19" width="24" bestFit="1" customWidth="1"/>
    <col min="20" max="20" width="26.26953125" bestFit="1" customWidth="1"/>
    <col min="21" max="21" width="7.81640625" bestFit="1" customWidth="1"/>
    <col min="22" max="22" width="21" bestFit="1" customWidth="1"/>
    <col min="23" max="23" width="19.54296875" bestFit="1" customWidth="1"/>
    <col min="24" max="24" width="23.81640625" bestFit="1" customWidth="1"/>
    <col min="25" max="25" width="26.1796875" bestFit="1" customWidth="1"/>
    <col min="26" max="26" width="9.54296875" bestFit="1" customWidth="1"/>
    <col min="27" max="27" width="21" bestFit="1" customWidth="1"/>
    <col min="28" max="28" width="19.54296875" bestFit="1" customWidth="1"/>
    <col min="29" max="29" width="23.81640625" bestFit="1" customWidth="1"/>
    <col min="30" max="30" width="26.1796875" bestFit="1" customWidth="1"/>
    <col min="31" max="31" width="9.54296875" bestFit="1" customWidth="1"/>
    <col min="32" max="32" width="21" bestFit="1" customWidth="1"/>
    <col min="33" max="33" width="19.54296875" bestFit="1" customWidth="1"/>
    <col min="34" max="34" width="23.81640625" bestFit="1" customWidth="1"/>
    <col min="35" max="35" width="26.1796875" bestFit="1" customWidth="1"/>
    <col min="36" max="36" width="9.54296875" bestFit="1" customWidth="1"/>
    <col min="37" max="37" width="21" bestFit="1" customWidth="1"/>
    <col min="38" max="38" width="19.54296875" bestFit="1" customWidth="1"/>
    <col min="39" max="39" width="23.81640625" bestFit="1" customWidth="1"/>
    <col min="40" max="40" width="26.1796875" bestFit="1" customWidth="1"/>
    <col min="41" max="41" width="9.54296875" bestFit="1" customWidth="1"/>
    <col min="42" max="42" width="21" bestFit="1" customWidth="1"/>
    <col min="43" max="43" width="19.54296875" bestFit="1" customWidth="1"/>
    <col min="44" max="44" width="23.81640625" bestFit="1" customWidth="1"/>
    <col min="45" max="45" width="26.1796875" bestFit="1" customWidth="1"/>
    <col min="46" max="46" width="9.54296875" bestFit="1" customWidth="1"/>
    <col min="47" max="47" width="21" bestFit="1" customWidth="1"/>
    <col min="48" max="48" width="19.54296875" bestFit="1" customWidth="1"/>
    <col min="49" max="49" width="23.81640625" bestFit="1" customWidth="1"/>
    <col min="50" max="50" width="26.1796875" bestFit="1" customWidth="1"/>
    <col min="51" max="51" width="9.54296875" bestFit="1" customWidth="1"/>
    <col min="52" max="52" width="21" bestFit="1" customWidth="1"/>
    <col min="53" max="53" width="19.54296875" bestFit="1" customWidth="1"/>
    <col min="54" max="54" width="23.81640625" bestFit="1" customWidth="1"/>
    <col min="55" max="55" width="26.1796875" bestFit="1" customWidth="1"/>
    <col min="56" max="56" width="9.54296875" bestFit="1" customWidth="1"/>
    <col min="57" max="57" width="21" bestFit="1" customWidth="1"/>
    <col min="58" max="58" width="19.54296875" bestFit="1" customWidth="1"/>
    <col min="59" max="59" width="23.81640625" bestFit="1" customWidth="1"/>
    <col min="60" max="60" width="26.1796875" bestFit="1" customWidth="1"/>
    <col min="61" max="61" width="9.54296875" bestFit="1" customWidth="1"/>
    <col min="62" max="62" width="21" bestFit="1" customWidth="1"/>
    <col min="63" max="63" width="19.54296875" bestFit="1" customWidth="1"/>
    <col min="64" max="64" width="23.81640625" bestFit="1" customWidth="1"/>
    <col min="65" max="65" width="26.1796875" bestFit="1" customWidth="1"/>
    <col min="66" max="66" width="9.54296875" bestFit="1" customWidth="1"/>
    <col min="67" max="67" width="21" bestFit="1" customWidth="1"/>
    <col min="68" max="68" width="19.54296875" bestFit="1" customWidth="1"/>
    <col min="69" max="69" width="23.81640625" bestFit="1" customWidth="1"/>
    <col min="70" max="70" width="26.1796875" bestFit="1" customWidth="1"/>
    <col min="71" max="71" width="9.54296875" bestFit="1" customWidth="1"/>
    <col min="72" max="72" width="21" bestFit="1" customWidth="1"/>
    <col min="73" max="73" width="19.54296875" bestFit="1" customWidth="1"/>
    <col min="74" max="74" width="23.81640625" bestFit="1" customWidth="1"/>
    <col min="75" max="75" width="26.1796875" bestFit="1" customWidth="1"/>
    <col min="76" max="76" width="9.54296875" bestFit="1" customWidth="1"/>
    <col min="77" max="77" width="21" bestFit="1" customWidth="1"/>
    <col min="78" max="78" width="19.54296875" bestFit="1" customWidth="1"/>
    <col min="79" max="79" width="23.81640625" bestFit="1" customWidth="1"/>
    <col min="80" max="80" width="26.1796875" bestFit="1" customWidth="1"/>
    <col min="81" max="81" width="9.54296875" bestFit="1" customWidth="1"/>
    <col min="82" max="82" width="21" bestFit="1" customWidth="1"/>
    <col min="83" max="83" width="19.54296875" bestFit="1" customWidth="1"/>
    <col min="84" max="84" width="23.81640625" bestFit="1" customWidth="1"/>
    <col min="85" max="85" width="26.1796875" bestFit="1" customWidth="1"/>
    <col min="86" max="86" width="9.54296875" bestFit="1" customWidth="1"/>
    <col min="87" max="87" width="21" bestFit="1" customWidth="1"/>
    <col min="88" max="88" width="19.54296875" bestFit="1" customWidth="1"/>
    <col min="89" max="89" width="23.81640625" bestFit="1" customWidth="1"/>
    <col min="90" max="90" width="26.1796875" bestFit="1" customWidth="1"/>
    <col min="91" max="91" width="9.54296875" bestFit="1" customWidth="1"/>
    <col min="92" max="92" width="21" bestFit="1" customWidth="1"/>
    <col min="93" max="93" width="19.54296875" bestFit="1" customWidth="1"/>
    <col min="94" max="94" width="23.81640625" bestFit="1" customWidth="1"/>
    <col min="95" max="95" width="26.1796875" bestFit="1" customWidth="1"/>
    <col min="96" max="96" width="9.54296875" bestFit="1" customWidth="1"/>
    <col min="97" max="97" width="21" bestFit="1" customWidth="1"/>
    <col min="98" max="98" width="19.54296875" bestFit="1" customWidth="1"/>
    <col min="99" max="99" width="23.81640625" bestFit="1" customWidth="1"/>
    <col min="100" max="100" width="26.1796875" bestFit="1" customWidth="1"/>
    <col min="101" max="101" width="9.54296875" bestFit="1" customWidth="1"/>
    <col min="102" max="102" width="19.453125" bestFit="1" customWidth="1"/>
    <col min="103" max="103" width="23.7265625" bestFit="1" customWidth="1"/>
    <col min="104" max="104" width="25.54296875" bestFit="1" customWidth="1"/>
  </cols>
  <sheetData>
    <row r="1" spans="2:100" ht="9.65" customHeight="1" thickBot="1" x14ac:dyDescent="0.4"/>
    <row r="2" spans="2:100" ht="29.5" customHeight="1" thickBot="1" x14ac:dyDescent="0.4">
      <c r="B2" s="562" t="s">
        <v>3036</v>
      </c>
      <c r="C2" s="550"/>
      <c r="D2" s="551"/>
      <c r="E2" s="599"/>
      <c r="G2" s="562" t="s">
        <v>3035</v>
      </c>
      <c r="H2" s="550"/>
      <c r="I2" s="551"/>
      <c r="J2" s="599"/>
      <c r="L2" s="562" t="s">
        <v>3039</v>
      </c>
      <c r="M2" s="550"/>
      <c r="N2" s="551"/>
      <c r="O2" s="599"/>
      <c r="Q2" s="562" t="s">
        <v>3040</v>
      </c>
      <c r="R2" s="550"/>
      <c r="S2" s="551"/>
      <c r="T2" s="599"/>
      <c r="V2" s="562" t="s">
        <v>3041</v>
      </c>
      <c r="W2" s="550"/>
      <c r="X2" s="551"/>
      <c r="Y2" s="599"/>
      <c r="AA2" s="562" t="s">
        <v>3042</v>
      </c>
      <c r="AB2" s="550"/>
      <c r="AC2" s="551"/>
      <c r="AD2" s="599"/>
      <c r="AF2" s="562" t="s">
        <v>3043</v>
      </c>
      <c r="AG2" s="550"/>
      <c r="AH2" s="551"/>
      <c r="AI2" s="599"/>
      <c r="AK2" s="562" t="s">
        <v>3044</v>
      </c>
      <c r="AL2" s="550"/>
      <c r="AM2" s="551"/>
      <c r="AN2" s="599"/>
      <c r="AP2" s="562" t="s">
        <v>3045</v>
      </c>
      <c r="AQ2" s="550"/>
      <c r="AR2" s="551"/>
      <c r="AS2" s="599"/>
      <c r="AU2" s="562" t="s">
        <v>3047</v>
      </c>
      <c r="AV2" s="550"/>
      <c r="AW2" s="551"/>
      <c r="AX2" s="599"/>
      <c r="AZ2" s="562" t="s">
        <v>3046</v>
      </c>
      <c r="BA2" s="550"/>
      <c r="BB2" s="551"/>
      <c r="BC2" s="599"/>
      <c r="BE2" s="562" t="s">
        <v>3048</v>
      </c>
      <c r="BF2" s="550"/>
      <c r="BG2" s="551"/>
      <c r="BH2" s="599"/>
      <c r="BJ2" s="562" t="s">
        <v>3049</v>
      </c>
      <c r="BK2" s="550"/>
      <c r="BL2" s="551"/>
      <c r="BM2" s="599"/>
      <c r="BO2" s="562" t="s">
        <v>3050</v>
      </c>
      <c r="BP2" s="550"/>
      <c r="BQ2" s="551"/>
      <c r="BR2" s="599"/>
      <c r="BT2" s="562" t="s">
        <v>3051</v>
      </c>
      <c r="BU2" s="550"/>
      <c r="BV2" s="551"/>
      <c r="BW2" s="599"/>
      <c r="BY2" s="562" t="s">
        <v>3052</v>
      </c>
      <c r="BZ2" s="550"/>
      <c r="CA2" s="551"/>
      <c r="CB2" s="599"/>
      <c r="CD2" s="562" t="s">
        <v>3053</v>
      </c>
      <c r="CE2" s="550"/>
      <c r="CF2" s="551"/>
      <c r="CG2" s="599"/>
      <c r="CI2" s="562" t="s">
        <v>3054</v>
      </c>
      <c r="CJ2" s="550"/>
      <c r="CK2" s="551"/>
      <c r="CL2" s="599"/>
      <c r="CN2" s="562" t="s">
        <v>3055</v>
      </c>
      <c r="CO2" s="550"/>
      <c r="CP2" s="551"/>
      <c r="CQ2" s="599"/>
      <c r="CS2" s="562" t="s">
        <v>3056</v>
      </c>
      <c r="CT2" s="550"/>
      <c r="CU2" s="551"/>
      <c r="CV2" s="599"/>
    </row>
    <row r="3" spans="2:100" ht="6" customHeight="1" x14ac:dyDescent="0.35">
      <c r="B3" s="549"/>
      <c r="C3" s="549"/>
      <c r="D3" s="546"/>
      <c r="G3" s="549"/>
      <c r="H3" s="549"/>
      <c r="I3" s="546"/>
      <c r="L3" s="549"/>
      <c r="M3" s="549"/>
      <c r="N3" s="546"/>
      <c r="Q3" s="549"/>
      <c r="R3" s="549"/>
      <c r="S3" s="546"/>
      <c r="V3" s="549"/>
      <c r="W3" s="549"/>
      <c r="X3" s="546"/>
      <c r="AA3" s="549"/>
      <c r="AB3" s="549"/>
      <c r="AC3" s="546"/>
      <c r="AF3" s="549"/>
      <c r="AG3" s="549"/>
      <c r="AH3" s="546"/>
      <c r="AK3" s="549"/>
      <c r="AL3" s="549"/>
      <c r="AM3" s="546"/>
      <c r="AP3" s="549"/>
      <c r="AQ3" s="549"/>
      <c r="AR3" s="546"/>
      <c r="AU3" s="549"/>
      <c r="AV3" s="549"/>
      <c r="AW3" s="546"/>
      <c r="AZ3" s="549"/>
      <c r="BA3" s="549"/>
      <c r="BB3" s="546"/>
      <c r="BE3" s="549"/>
      <c r="BF3" s="549"/>
      <c r="BG3" s="546"/>
      <c r="BJ3" s="549"/>
      <c r="BK3" s="549"/>
      <c r="BL3" s="546"/>
      <c r="BO3" s="549"/>
      <c r="BP3" s="549"/>
      <c r="BQ3" s="546"/>
      <c r="BT3" s="549"/>
      <c r="BU3" s="549"/>
      <c r="BV3" s="546"/>
      <c r="BY3" s="549"/>
      <c r="BZ3" s="549"/>
      <c r="CA3" s="546"/>
      <c r="CD3" s="549"/>
      <c r="CE3" s="549"/>
      <c r="CF3" s="546"/>
      <c r="CI3" s="549"/>
      <c r="CJ3" s="549"/>
      <c r="CK3" s="546"/>
      <c r="CN3" s="549"/>
      <c r="CO3" s="549"/>
      <c r="CP3" s="546"/>
      <c r="CS3" s="549"/>
      <c r="CT3" s="549"/>
      <c r="CU3" s="546"/>
    </row>
    <row r="4" spans="2:100" x14ac:dyDescent="0.35">
      <c r="B4" s="547" t="s">
        <v>3027</v>
      </c>
      <c r="C4" s="547"/>
      <c r="D4" s="547"/>
      <c r="E4" s="547"/>
      <c r="G4" s="547" t="s">
        <v>3027</v>
      </c>
      <c r="H4" s="547"/>
      <c r="I4" s="547"/>
      <c r="J4" s="547"/>
      <c r="L4" s="547" t="s">
        <v>3027</v>
      </c>
      <c r="M4" s="547"/>
      <c r="N4" s="547"/>
      <c r="O4" s="547"/>
      <c r="Q4" s="547" t="s">
        <v>3027</v>
      </c>
      <c r="R4" s="547"/>
      <c r="S4" s="547"/>
      <c r="T4" s="547"/>
      <c r="V4" s="547" t="s">
        <v>3027</v>
      </c>
      <c r="W4" s="547"/>
      <c r="X4" s="547"/>
      <c r="Y4" s="547"/>
      <c r="AA4" s="547" t="s">
        <v>3027</v>
      </c>
      <c r="AB4" s="547"/>
      <c r="AC4" s="547"/>
      <c r="AD4" s="547"/>
      <c r="AF4" s="547" t="s">
        <v>3027</v>
      </c>
      <c r="AG4" s="547"/>
      <c r="AH4" s="547"/>
      <c r="AI4" s="547"/>
      <c r="AK4" s="547" t="s">
        <v>3027</v>
      </c>
      <c r="AL4" s="547"/>
      <c r="AM4" s="547"/>
      <c r="AN4" s="547"/>
      <c r="AP4" s="547" t="s">
        <v>3027</v>
      </c>
      <c r="AQ4" s="547"/>
      <c r="AR4" s="547"/>
      <c r="AS4" s="547"/>
      <c r="AU4" s="547" t="s">
        <v>3027</v>
      </c>
      <c r="AV4" s="547"/>
      <c r="AW4" s="547"/>
      <c r="AX4" s="547"/>
      <c r="AZ4" s="547" t="s">
        <v>3027</v>
      </c>
      <c r="BA4" s="547"/>
      <c r="BB4" s="547"/>
      <c r="BC4" s="547"/>
      <c r="BE4" s="547" t="s">
        <v>3027</v>
      </c>
      <c r="BF4" s="547"/>
      <c r="BG4" s="547"/>
      <c r="BH4" s="547"/>
      <c r="BJ4" s="547" t="s">
        <v>3027</v>
      </c>
      <c r="BK4" s="547"/>
      <c r="BL4" s="547"/>
      <c r="BM4" s="547"/>
      <c r="BO4" s="547" t="s">
        <v>3027</v>
      </c>
      <c r="BP4" s="547"/>
      <c r="BQ4" s="547"/>
      <c r="BR4" s="547"/>
      <c r="BT4" s="547" t="s">
        <v>3027</v>
      </c>
      <c r="BU4" s="547"/>
      <c r="BV4" s="547"/>
      <c r="BW4" s="547"/>
      <c r="BY4" s="547" t="s">
        <v>3027</v>
      </c>
      <c r="BZ4" s="547"/>
      <c r="CA4" s="547"/>
      <c r="CB4" s="547"/>
      <c r="CD4" s="547" t="s">
        <v>3027</v>
      </c>
      <c r="CE4" s="547"/>
      <c r="CF4" s="547"/>
      <c r="CG4" s="547"/>
      <c r="CI4" s="547" t="s">
        <v>3027</v>
      </c>
      <c r="CJ4" s="547"/>
      <c r="CK4" s="547"/>
      <c r="CL4" s="547"/>
      <c r="CN4" s="547" t="s">
        <v>3027</v>
      </c>
      <c r="CO4" s="547"/>
      <c r="CP4" s="547"/>
      <c r="CQ4" s="547"/>
      <c r="CS4" s="547" t="s">
        <v>3027</v>
      </c>
      <c r="CT4" s="547"/>
      <c r="CU4" s="547"/>
      <c r="CV4" s="547"/>
    </row>
    <row r="5" spans="2:100" x14ac:dyDescent="0.35">
      <c r="B5" s="544" t="s">
        <v>3026</v>
      </c>
      <c r="C5" s="544" t="s">
        <v>3037</v>
      </c>
      <c r="D5" s="545" t="s">
        <v>3038</v>
      </c>
      <c r="E5" s="545" t="s">
        <v>3025</v>
      </c>
      <c r="G5" s="544" t="s">
        <v>3026</v>
      </c>
      <c r="H5" s="544" t="s">
        <v>3037</v>
      </c>
      <c r="I5" s="545" t="s">
        <v>3038</v>
      </c>
      <c r="J5" s="545" t="s">
        <v>3025</v>
      </c>
      <c r="L5" s="544" t="s">
        <v>3026</v>
      </c>
      <c r="M5" s="544" t="s">
        <v>3037</v>
      </c>
      <c r="N5" s="545" t="s">
        <v>3038</v>
      </c>
      <c r="O5" s="545" t="s">
        <v>3025</v>
      </c>
      <c r="Q5" s="544" t="s">
        <v>3026</v>
      </c>
      <c r="R5" s="544" t="s">
        <v>3037</v>
      </c>
      <c r="S5" s="545" t="s">
        <v>3038</v>
      </c>
      <c r="T5" s="545" t="s">
        <v>3025</v>
      </c>
      <c r="V5" s="544" t="s">
        <v>3026</v>
      </c>
      <c r="W5" s="544" t="s">
        <v>3037</v>
      </c>
      <c r="X5" s="545" t="s">
        <v>3038</v>
      </c>
      <c r="Y5" s="545" t="s">
        <v>3025</v>
      </c>
      <c r="AA5" s="544" t="s">
        <v>3026</v>
      </c>
      <c r="AB5" s="544" t="s">
        <v>3037</v>
      </c>
      <c r="AC5" s="545" t="s">
        <v>3038</v>
      </c>
      <c r="AD5" s="545" t="s">
        <v>3025</v>
      </c>
      <c r="AF5" s="544" t="s">
        <v>3026</v>
      </c>
      <c r="AG5" s="544" t="s">
        <v>3037</v>
      </c>
      <c r="AH5" s="545" t="s">
        <v>3038</v>
      </c>
      <c r="AI5" s="545" t="s">
        <v>3025</v>
      </c>
      <c r="AK5" s="544" t="s">
        <v>3026</v>
      </c>
      <c r="AL5" s="544" t="s">
        <v>3037</v>
      </c>
      <c r="AM5" s="545" t="s">
        <v>3038</v>
      </c>
      <c r="AN5" s="545" t="s">
        <v>3025</v>
      </c>
      <c r="AP5" s="544" t="s">
        <v>3026</v>
      </c>
      <c r="AQ5" s="544" t="s">
        <v>3037</v>
      </c>
      <c r="AR5" s="545" t="s">
        <v>3038</v>
      </c>
      <c r="AS5" s="545" t="s">
        <v>3025</v>
      </c>
      <c r="AU5" s="544" t="s">
        <v>3026</v>
      </c>
      <c r="AV5" s="544" t="s">
        <v>3037</v>
      </c>
      <c r="AW5" s="545" t="s">
        <v>3038</v>
      </c>
      <c r="AX5" s="545" t="s">
        <v>3025</v>
      </c>
      <c r="AZ5" s="544" t="s">
        <v>3026</v>
      </c>
      <c r="BA5" s="544" t="s">
        <v>3037</v>
      </c>
      <c r="BB5" s="545" t="s">
        <v>3038</v>
      </c>
      <c r="BC5" s="545" t="s">
        <v>3025</v>
      </c>
      <c r="BE5" s="544" t="s">
        <v>3026</v>
      </c>
      <c r="BF5" s="544" t="s">
        <v>3037</v>
      </c>
      <c r="BG5" s="545" t="s">
        <v>3038</v>
      </c>
      <c r="BH5" s="545" t="s">
        <v>3025</v>
      </c>
      <c r="BJ5" s="544" t="s">
        <v>3026</v>
      </c>
      <c r="BK5" s="544" t="s">
        <v>3037</v>
      </c>
      <c r="BL5" s="545" t="s">
        <v>3038</v>
      </c>
      <c r="BM5" s="545" t="s">
        <v>3025</v>
      </c>
      <c r="BO5" s="544" t="s">
        <v>3026</v>
      </c>
      <c r="BP5" s="544" t="s">
        <v>3037</v>
      </c>
      <c r="BQ5" s="545" t="s">
        <v>3038</v>
      </c>
      <c r="BR5" s="545" t="s">
        <v>3025</v>
      </c>
      <c r="BT5" s="544" t="s">
        <v>3026</v>
      </c>
      <c r="BU5" s="544" t="s">
        <v>3037</v>
      </c>
      <c r="BV5" s="545" t="s">
        <v>3038</v>
      </c>
      <c r="BW5" s="545" t="s">
        <v>3025</v>
      </c>
      <c r="BY5" s="544" t="s">
        <v>3026</v>
      </c>
      <c r="BZ5" s="544" t="s">
        <v>3037</v>
      </c>
      <c r="CA5" s="545" t="s">
        <v>3038</v>
      </c>
      <c r="CB5" s="545" t="s">
        <v>3025</v>
      </c>
      <c r="CD5" s="544" t="s">
        <v>3026</v>
      </c>
      <c r="CE5" s="544" t="s">
        <v>3037</v>
      </c>
      <c r="CF5" s="545" t="s">
        <v>3038</v>
      </c>
      <c r="CG5" s="545" t="s">
        <v>3025</v>
      </c>
      <c r="CI5" s="544" t="s">
        <v>3026</v>
      </c>
      <c r="CJ5" s="544" t="s">
        <v>3037</v>
      </c>
      <c r="CK5" s="545" t="s">
        <v>3038</v>
      </c>
      <c r="CL5" s="545" t="s">
        <v>3025</v>
      </c>
      <c r="CN5" s="544" t="s">
        <v>3026</v>
      </c>
      <c r="CO5" s="544" t="s">
        <v>3037</v>
      </c>
      <c r="CP5" s="545" t="s">
        <v>3038</v>
      </c>
      <c r="CQ5" s="545" t="s">
        <v>3025</v>
      </c>
      <c r="CS5" s="544" t="s">
        <v>3026</v>
      </c>
      <c r="CT5" s="544" t="s">
        <v>3037</v>
      </c>
      <c r="CU5" s="545" t="s">
        <v>3038</v>
      </c>
      <c r="CV5" s="545" t="s">
        <v>3025</v>
      </c>
    </row>
    <row r="6" spans="2:100" x14ac:dyDescent="0.35">
      <c r="B6" s="598" t="s">
        <v>849</v>
      </c>
      <c r="C6" s="564">
        <v>0</v>
      </c>
      <c r="D6" s="564">
        <v>0</v>
      </c>
      <c r="E6" s="115">
        <f>UCs!$C6+UCs!$D6</f>
        <v>0</v>
      </c>
      <c r="G6" s="598" t="s">
        <v>849</v>
      </c>
      <c r="H6" s="564">
        <v>0</v>
      </c>
      <c r="I6" s="564">
        <v>0</v>
      </c>
      <c r="J6" s="115">
        <f>UCs!$H6+UCs!$I6</f>
        <v>0</v>
      </c>
      <c r="L6" s="598" t="s">
        <v>849</v>
      </c>
      <c r="M6" s="564">
        <v>0</v>
      </c>
      <c r="N6" s="564">
        <v>0</v>
      </c>
      <c r="O6" s="115">
        <f>UCs!$M6+UCs!$N6</f>
        <v>0</v>
      </c>
      <c r="Q6" s="598" t="s">
        <v>849</v>
      </c>
      <c r="R6" s="564">
        <v>0</v>
      </c>
      <c r="S6" s="564">
        <v>0</v>
      </c>
      <c r="T6" s="115">
        <f>UCs!$R6+UCs!$S6</f>
        <v>0</v>
      </c>
      <c r="V6" s="598" t="s">
        <v>849</v>
      </c>
      <c r="W6" s="564">
        <v>0</v>
      </c>
      <c r="X6" s="564">
        <v>0</v>
      </c>
      <c r="Y6" s="115">
        <f>UCs!$W6+UCs!$X6</f>
        <v>0</v>
      </c>
      <c r="AA6" s="598" t="s">
        <v>849</v>
      </c>
      <c r="AB6" s="564">
        <v>0</v>
      </c>
      <c r="AC6" s="564">
        <v>0</v>
      </c>
      <c r="AD6" s="115">
        <f>UCs!$AB6+UCs!$AC6</f>
        <v>0</v>
      </c>
      <c r="AF6" s="598" t="s">
        <v>849</v>
      </c>
      <c r="AG6" s="564">
        <v>0</v>
      </c>
      <c r="AH6" s="564">
        <v>0</v>
      </c>
      <c r="AI6" s="115">
        <f>UCs!$AG6+UCs!$AH6</f>
        <v>0</v>
      </c>
      <c r="AK6" s="598" t="s">
        <v>849</v>
      </c>
      <c r="AL6" s="564">
        <v>0</v>
      </c>
      <c r="AM6" s="564">
        <v>0</v>
      </c>
      <c r="AN6" s="115">
        <f>UCs!$AL6+UCs!$AM6</f>
        <v>0</v>
      </c>
      <c r="AP6" s="598" t="s">
        <v>849</v>
      </c>
      <c r="AQ6" s="564">
        <v>0</v>
      </c>
      <c r="AR6" s="564">
        <v>0</v>
      </c>
      <c r="AS6" s="115">
        <f>UCs!$AQ6+UCs!$AR6</f>
        <v>0</v>
      </c>
      <c r="AU6" s="598" t="s">
        <v>849</v>
      </c>
      <c r="AV6" s="564">
        <v>0</v>
      </c>
      <c r="AW6" s="564">
        <v>0</v>
      </c>
      <c r="AX6" s="115">
        <f>UCs!$AV6+UCs!$AW6</f>
        <v>0</v>
      </c>
      <c r="AZ6" s="598" t="s">
        <v>849</v>
      </c>
      <c r="BA6" s="564">
        <v>0</v>
      </c>
      <c r="BB6" s="564">
        <v>0</v>
      </c>
      <c r="BC6" s="115">
        <f>UCs!$BA6+UCs!$BB6</f>
        <v>0</v>
      </c>
      <c r="BE6" s="598" t="s">
        <v>849</v>
      </c>
      <c r="BF6" s="564">
        <v>0</v>
      </c>
      <c r="BG6" s="564">
        <v>0</v>
      </c>
      <c r="BH6" s="115">
        <f>UCs!$BF6+UCs!$BG6</f>
        <v>0</v>
      </c>
      <c r="BJ6" s="598" t="s">
        <v>849</v>
      </c>
      <c r="BK6" s="564">
        <v>0</v>
      </c>
      <c r="BL6" s="564">
        <v>0</v>
      </c>
      <c r="BM6" s="115">
        <f>UCs!$BK6+UCs!$BL6</f>
        <v>0</v>
      </c>
      <c r="BO6" s="598" t="s">
        <v>849</v>
      </c>
      <c r="BP6" s="564">
        <v>0</v>
      </c>
      <c r="BQ6" s="564">
        <v>0</v>
      </c>
      <c r="BR6" s="115">
        <f>UCs!$BP6+UCs!$BQ6</f>
        <v>0</v>
      </c>
      <c r="BT6" s="598" t="s">
        <v>849</v>
      </c>
      <c r="BU6" s="564">
        <v>0</v>
      </c>
      <c r="BV6" s="564">
        <v>0</v>
      </c>
      <c r="BW6" s="115">
        <f>UCs!$BU6+UCs!$BV6</f>
        <v>0</v>
      </c>
      <c r="BY6" s="598" t="s">
        <v>849</v>
      </c>
      <c r="BZ6" s="564">
        <v>0</v>
      </c>
      <c r="CA6" s="564">
        <v>0</v>
      </c>
      <c r="CB6" s="115">
        <f>UCs!$BZ6+UCs!$CA6</f>
        <v>0</v>
      </c>
      <c r="CD6" s="598" t="s">
        <v>849</v>
      </c>
      <c r="CE6" s="564">
        <v>0</v>
      </c>
      <c r="CF6" s="564">
        <v>0</v>
      </c>
      <c r="CG6" s="115">
        <f>UCs!$CE6+UCs!$CF6</f>
        <v>0</v>
      </c>
      <c r="CI6" s="598" t="s">
        <v>849</v>
      </c>
      <c r="CJ6" s="564">
        <v>0</v>
      </c>
      <c r="CK6" s="564">
        <v>0</v>
      </c>
      <c r="CL6" s="115">
        <f>UCs!$CJ6+UCs!$CK6</f>
        <v>0</v>
      </c>
      <c r="CN6" s="598" t="s">
        <v>849</v>
      </c>
      <c r="CO6" s="564">
        <v>0</v>
      </c>
      <c r="CP6" s="564">
        <v>0</v>
      </c>
      <c r="CQ6" s="115">
        <f>UCs!$CO6+UCs!$CP6</f>
        <v>0</v>
      </c>
      <c r="CS6" s="598" t="s">
        <v>849</v>
      </c>
      <c r="CT6" s="564">
        <v>0</v>
      </c>
      <c r="CU6" s="564">
        <v>0</v>
      </c>
      <c r="CV6" s="115">
        <f>UCs!$CT6+UCs!$CU6</f>
        <v>0</v>
      </c>
    </row>
    <row r="7" spans="2:100" x14ac:dyDescent="0.35">
      <c r="B7" s="598" t="s">
        <v>848</v>
      </c>
      <c r="C7" s="564">
        <v>0</v>
      </c>
      <c r="D7" s="564">
        <v>0</v>
      </c>
      <c r="E7" s="115">
        <f>UCs!$C7+UCs!$D7</f>
        <v>0</v>
      </c>
      <c r="G7" s="598" t="s">
        <v>848</v>
      </c>
      <c r="H7" s="564">
        <v>0</v>
      </c>
      <c r="I7" s="564">
        <v>0</v>
      </c>
      <c r="J7" s="115">
        <f>UCs!$H7+UCs!$I7</f>
        <v>0</v>
      </c>
      <c r="L7" s="598" t="s">
        <v>848</v>
      </c>
      <c r="M7" s="564">
        <v>0</v>
      </c>
      <c r="N7" s="564">
        <v>0</v>
      </c>
      <c r="O7" s="115">
        <f>UCs!$M7+UCs!$N7</f>
        <v>0</v>
      </c>
      <c r="Q7" s="598" t="s">
        <v>848</v>
      </c>
      <c r="R7" s="564">
        <v>0</v>
      </c>
      <c r="S7" s="564">
        <v>0</v>
      </c>
      <c r="T7" s="115">
        <f>UCs!$R7+UCs!$S7</f>
        <v>0</v>
      </c>
      <c r="V7" s="598" t="s">
        <v>848</v>
      </c>
      <c r="W7" s="564">
        <v>0</v>
      </c>
      <c r="X7" s="564">
        <v>0</v>
      </c>
      <c r="Y7" s="115">
        <f>UCs!$W7+UCs!$X7</f>
        <v>0</v>
      </c>
      <c r="AA7" s="598" t="s">
        <v>848</v>
      </c>
      <c r="AB7" s="564">
        <v>0</v>
      </c>
      <c r="AC7" s="564">
        <v>0</v>
      </c>
      <c r="AD7" s="115">
        <f>UCs!$AB7+UCs!$AC7</f>
        <v>0</v>
      </c>
      <c r="AF7" s="598" t="s">
        <v>848</v>
      </c>
      <c r="AG7" s="564">
        <v>0</v>
      </c>
      <c r="AH7" s="564">
        <v>0</v>
      </c>
      <c r="AI7" s="115">
        <f>UCs!$AG7+UCs!$AH7</f>
        <v>0</v>
      </c>
      <c r="AK7" s="598" t="s">
        <v>848</v>
      </c>
      <c r="AL7" s="564">
        <v>0</v>
      </c>
      <c r="AM7" s="564">
        <v>0</v>
      </c>
      <c r="AN7" s="115">
        <f>UCs!$AL7+UCs!$AM7</f>
        <v>0</v>
      </c>
      <c r="AP7" s="598" t="s">
        <v>848</v>
      </c>
      <c r="AQ7" s="564">
        <v>0</v>
      </c>
      <c r="AR7" s="564">
        <v>0</v>
      </c>
      <c r="AS7" s="115">
        <f>UCs!$AQ7+UCs!$AR7</f>
        <v>0</v>
      </c>
      <c r="AU7" s="598" t="s">
        <v>848</v>
      </c>
      <c r="AV7" s="564">
        <v>0</v>
      </c>
      <c r="AW7" s="564">
        <v>0</v>
      </c>
      <c r="AX7" s="115">
        <f>UCs!$AV7+UCs!$AW7</f>
        <v>0</v>
      </c>
      <c r="AZ7" s="598" t="s">
        <v>848</v>
      </c>
      <c r="BA7" s="564">
        <v>0</v>
      </c>
      <c r="BB7" s="564">
        <v>0</v>
      </c>
      <c r="BC7" s="115">
        <f>UCs!$BA7+UCs!$BB7</f>
        <v>0</v>
      </c>
      <c r="BE7" s="598" t="s">
        <v>848</v>
      </c>
      <c r="BF7" s="564">
        <v>0</v>
      </c>
      <c r="BG7" s="564">
        <v>0</v>
      </c>
      <c r="BH7" s="115">
        <f>UCs!$BF7+UCs!$BG7</f>
        <v>0</v>
      </c>
      <c r="BJ7" s="598" t="s">
        <v>848</v>
      </c>
      <c r="BK7" s="564">
        <v>0</v>
      </c>
      <c r="BL7" s="564">
        <v>0</v>
      </c>
      <c r="BM7" s="115">
        <f>UCs!$BK7+UCs!$BL7</f>
        <v>0</v>
      </c>
      <c r="BO7" s="598" t="s">
        <v>848</v>
      </c>
      <c r="BP7" s="564">
        <v>0</v>
      </c>
      <c r="BQ7" s="564">
        <v>0</v>
      </c>
      <c r="BR7" s="115">
        <f>UCs!$BP7+UCs!$BQ7</f>
        <v>0</v>
      </c>
      <c r="BT7" s="598" t="s">
        <v>848</v>
      </c>
      <c r="BU7" s="564">
        <v>0</v>
      </c>
      <c r="BV7" s="564">
        <v>0</v>
      </c>
      <c r="BW7" s="115">
        <f>UCs!$BU7+UCs!$BV7</f>
        <v>0</v>
      </c>
      <c r="BY7" s="598" t="s">
        <v>848</v>
      </c>
      <c r="BZ7" s="564">
        <v>0</v>
      </c>
      <c r="CA7" s="564">
        <v>0</v>
      </c>
      <c r="CB7" s="115">
        <f>UCs!$BZ7+UCs!$CA7</f>
        <v>0</v>
      </c>
      <c r="CD7" s="598" t="s">
        <v>848</v>
      </c>
      <c r="CE7" s="564">
        <v>0</v>
      </c>
      <c r="CF7" s="564">
        <v>0</v>
      </c>
      <c r="CG7" s="115">
        <f>UCs!$CE7+UCs!$CF7</f>
        <v>0</v>
      </c>
      <c r="CI7" s="598" t="s">
        <v>848</v>
      </c>
      <c r="CJ7" s="564">
        <v>0</v>
      </c>
      <c r="CK7" s="564">
        <v>0</v>
      </c>
      <c r="CL7" s="115">
        <f>UCs!$CJ7+UCs!$CK7</f>
        <v>0</v>
      </c>
      <c r="CN7" s="598" t="s">
        <v>848</v>
      </c>
      <c r="CO7" s="564">
        <v>0</v>
      </c>
      <c r="CP7" s="564">
        <v>0</v>
      </c>
      <c r="CQ7" s="115">
        <f>UCs!$CO7+UCs!$CP7</f>
        <v>0</v>
      </c>
      <c r="CS7" s="598" t="s">
        <v>848</v>
      </c>
      <c r="CT7" s="564">
        <v>0</v>
      </c>
      <c r="CU7" s="564">
        <v>0</v>
      </c>
      <c r="CV7" s="115">
        <f>UCs!$CT7+UCs!$CU7</f>
        <v>0</v>
      </c>
    </row>
    <row r="8" spans="2:100" x14ac:dyDescent="0.35">
      <c r="B8" s="598" t="s">
        <v>847</v>
      </c>
      <c r="C8" s="564">
        <v>0</v>
      </c>
      <c r="D8" s="564">
        <v>0</v>
      </c>
      <c r="E8" s="115">
        <f>UCs!$C8+UCs!$D8</f>
        <v>0</v>
      </c>
      <c r="G8" s="598" t="s">
        <v>847</v>
      </c>
      <c r="H8" s="564">
        <v>0</v>
      </c>
      <c r="I8" s="564">
        <v>0</v>
      </c>
      <c r="J8" s="115">
        <f>UCs!$H8+UCs!$I8</f>
        <v>0</v>
      </c>
      <c r="L8" s="598" t="s">
        <v>847</v>
      </c>
      <c r="M8" s="564">
        <v>0</v>
      </c>
      <c r="N8" s="564">
        <v>0</v>
      </c>
      <c r="O8" s="115">
        <f>UCs!$M8+UCs!$N8</f>
        <v>0</v>
      </c>
      <c r="Q8" s="598" t="s">
        <v>847</v>
      </c>
      <c r="R8" s="564">
        <v>0</v>
      </c>
      <c r="S8" s="564">
        <v>0</v>
      </c>
      <c r="T8" s="115">
        <f>UCs!$R8+UCs!$S8</f>
        <v>0</v>
      </c>
      <c r="V8" s="598" t="s">
        <v>847</v>
      </c>
      <c r="W8" s="564">
        <v>0</v>
      </c>
      <c r="X8" s="564">
        <v>0</v>
      </c>
      <c r="Y8" s="115">
        <f>UCs!$W8+UCs!$X8</f>
        <v>0</v>
      </c>
      <c r="AA8" s="598" t="s">
        <v>847</v>
      </c>
      <c r="AB8" s="564">
        <v>0</v>
      </c>
      <c r="AC8" s="564">
        <v>0</v>
      </c>
      <c r="AD8" s="115">
        <f>UCs!$AB8+UCs!$AC8</f>
        <v>0</v>
      </c>
      <c r="AF8" s="598" t="s">
        <v>847</v>
      </c>
      <c r="AG8" s="564">
        <v>0</v>
      </c>
      <c r="AH8" s="564">
        <v>0</v>
      </c>
      <c r="AI8" s="115">
        <f>UCs!$AG8+UCs!$AH8</f>
        <v>0</v>
      </c>
      <c r="AK8" s="598" t="s">
        <v>847</v>
      </c>
      <c r="AL8" s="564">
        <v>0</v>
      </c>
      <c r="AM8" s="564">
        <v>0</v>
      </c>
      <c r="AN8" s="115">
        <f>UCs!$AL8+UCs!$AM8</f>
        <v>0</v>
      </c>
      <c r="AP8" s="598" t="s">
        <v>847</v>
      </c>
      <c r="AQ8" s="564">
        <v>0</v>
      </c>
      <c r="AR8" s="564">
        <v>0</v>
      </c>
      <c r="AS8" s="115">
        <f>UCs!$AQ8+UCs!$AR8</f>
        <v>0</v>
      </c>
      <c r="AU8" s="598" t="s">
        <v>847</v>
      </c>
      <c r="AV8" s="564">
        <v>0</v>
      </c>
      <c r="AW8" s="564">
        <v>0</v>
      </c>
      <c r="AX8" s="115">
        <f>UCs!$AV8+UCs!$AW8</f>
        <v>0</v>
      </c>
      <c r="AZ8" s="598" t="s">
        <v>847</v>
      </c>
      <c r="BA8" s="564">
        <v>0</v>
      </c>
      <c r="BB8" s="564">
        <v>0</v>
      </c>
      <c r="BC8" s="115">
        <f>UCs!$BA8+UCs!$BB8</f>
        <v>0</v>
      </c>
      <c r="BE8" s="598" t="s">
        <v>847</v>
      </c>
      <c r="BF8" s="564">
        <v>0</v>
      </c>
      <c r="BG8" s="564">
        <v>0</v>
      </c>
      <c r="BH8" s="115">
        <f>UCs!$BF8+UCs!$BG8</f>
        <v>0</v>
      </c>
      <c r="BJ8" s="598" t="s">
        <v>847</v>
      </c>
      <c r="BK8" s="564">
        <v>0</v>
      </c>
      <c r="BL8" s="564">
        <v>0</v>
      </c>
      <c r="BM8" s="115">
        <f>UCs!$BK8+UCs!$BL8</f>
        <v>0</v>
      </c>
      <c r="BO8" s="598" t="s">
        <v>847</v>
      </c>
      <c r="BP8" s="564">
        <v>0</v>
      </c>
      <c r="BQ8" s="564">
        <v>0</v>
      </c>
      <c r="BR8" s="115">
        <f>UCs!$BP8+UCs!$BQ8</f>
        <v>0</v>
      </c>
      <c r="BT8" s="598" t="s">
        <v>847</v>
      </c>
      <c r="BU8" s="564">
        <v>0</v>
      </c>
      <c r="BV8" s="564">
        <v>0</v>
      </c>
      <c r="BW8" s="115">
        <f>UCs!$BU8+UCs!$BV8</f>
        <v>0</v>
      </c>
      <c r="BY8" s="598" t="s">
        <v>847</v>
      </c>
      <c r="BZ8" s="564">
        <v>0</v>
      </c>
      <c r="CA8" s="564">
        <v>0</v>
      </c>
      <c r="CB8" s="115">
        <f>UCs!$BZ8+UCs!$CA8</f>
        <v>0</v>
      </c>
      <c r="CD8" s="598" t="s">
        <v>847</v>
      </c>
      <c r="CE8" s="564">
        <v>0</v>
      </c>
      <c r="CF8" s="564">
        <v>0</v>
      </c>
      <c r="CG8" s="115">
        <f>UCs!$CE8+UCs!$CF8</f>
        <v>0</v>
      </c>
      <c r="CI8" s="598" t="s">
        <v>847</v>
      </c>
      <c r="CJ8" s="564">
        <v>0</v>
      </c>
      <c r="CK8" s="564">
        <v>0</v>
      </c>
      <c r="CL8" s="115">
        <f>UCs!$CJ8+UCs!$CK8</f>
        <v>0</v>
      </c>
      <c r="CN8" s="598" t="s">
        <v>847</v>
      </c>
      <c r="CO8" s="564">
        <v>0</v>
      </c>
      <c r="CP8" s="564">
        <v>0</v>
      </c>
      <c r="CQ8" s="115">
        <f>UCs!$CO8+UCs!$CP8</f>
        <v>0</v>
      </c>
      <c r="CS8" s="598" t="s">
        <v>847</v>
      </c>
      <c r="CT8" s="564">
        <v>0</v>
      </c>
      <c r="CU8" s="564">
        <v>0</v>
      </c>
      <c r="CV8" s="115">
        <f>UCs!$CT8+UCs!$CU8</f>
        <v>0</v>
      </c>
    </row>
    <row r="9" spans="2:100" x14ac:dyDescent="0.35">
      <c r="B9" s="598" t="s">
        <v>3107</v>
      </c>
      <c r="C9" s="564">
        <v>0</v>
      </c>
      <c r="D9" s="564">
        <v>0</v>
      </c>
      <c r="E9" s="115">
        <f>UCs!$C9+UCs!$D9</f>
        <v>0</v>
      </c>
      <c r="G9" s="598" t="s">
        <v>3107</v>
      </c>
      <c r="H9" s="564">
        <v>0</v>
      </c>
      <c r="I9" s="564">
        <v>0</v>
      </c>
      <c r="J9" s="115">
        <f>UCs!$H9+UCs!$I9</f>
        <v>0</v>
      </c>
      <c r="L9" s="598" t="s">
        <v>3107</v>
      </c>
      <c r="M9" s="564">
        <v>0</v>
      </c>
      <c r="N9" s="564">
        <v>0</v>
      </c>
      <c r="O9" s="115">
        <f>UCs!$M9+UCs!$N9</f>
        <v>0</v>
      </c>
      <c r="Q9" s="598" t="s">
        <v>3107</v>
      </c>
      <c r="R9" s="564">
        <v>0</v>
      </c>
      <c r="S9" s="564">
        <v>0</v>
      </c>
      <c r="T9" s="115">
        <f>UCs!$R9+UCs!$S9</f>
        <v>0</v>
      </c>
      <c r="V9" s="598" t="s">
        <v>3107</v>
      </c>
      <c r="W9" s="564">
        <v>0</v>
      </c>
      <c r="X9" s="564">
        <v>0</v>
      </c>
      <c r="Y9" s="115">
        <f>UCs!$W9+UCs!$X9</f>
        <v>0</v>
      </c>
      <c r="AA9" s="598" t="s">
        <v>3107</v>
      </c>
      <c r="AB9" s="564">
        <v>0</v>
      </c>
      <c r="AC9" s="564">
        <v>0</v>
      </c>
      <c r="AD9" s="115">
        <f>UCs!$AB9+UCs!$AC9</f>
        <v>0</v>
      </c>
      <c r="AF9" s="598" t="s">
        <v>3107</v>
      </c>
      <c r="AG9" s="564">
        <v>0</v>
      </c>
      <c r="AH9" s="564">
        <v>0</v>
      </c>
      <c r="AI9" s="115">
        <f>UCs!$AG9+UCs!$AH9</f>
        <v>0</v>
      </c>
      <c r="AK9" s="598" t="s">
        <v>3107</v>
      </c>
      <c r="AL9" s="564">
        <v>0</v>
      </c>
      <c r="AM9" s="564">
        <v>0</v>
      </c>
      <c r="AN9" s="115">
        <f>UCs!$AL9+UCs!$AM9</f>
        <v>0</v>
      </c>
      <c r="AP9" s="598" t="s">
        <v>3107</v>
      </c>
      <c r="AQ9" s="564">
        <v>0</v>
      </c>
      <c r="AR9" s="564">
        <v>0</v>
      </c>
      <c r="AS9" s="115">
        <f>UCs!$AQ9+UCs!$AR9</f>
        <v>0</v>
      </c>
      <c r="AU9" s="598" t="s">
        <v>3107</v>
      </c>
      <c r="AV9" s="564">
        <v>0</v>
      </c>
      <c r="AW9" s="564">
        <v>0</v>
      </c>
      <c r="AX9" s="115">
        <f>UCs!$AV9+UCs!$AW9</f>
        <v>0</v>
      </c>
      <c r="AZ9" s="598" t="s">
        <v>3107</v>
      </c>
      <c r="BA9" s="564">
        <v>0</v>
      </c>
      <c r="BB9" s="564">
        <v>0</v>
      </c>
      <c r="BC9" s="115">
        <f>UCs!$BA9+UCs!$BB9</f>
        <v>0</v>
      </c>
      <c r="BE9" s="598" t="s">
        <v>3107</v>
      </c>
      <c r="BF9" s="564">
        <v>0</v>
      </c>
      <c r="BG9" s="564">
        <v>0</v>
      </c>
      <c r="BH9" s="115">
        <f>UCs!$BF9+UCs!$BG9</f>
        <v>0</v>
      </c>
      <c r="BJ9" s="598" t="s">
        <v>3107</v>
      </c>
      <c r="BK9" s="564">
        <v>0</v>
      </c>
      <c r="BL9" s="564">
        <v>0</v>
      </c>
      <c r="BM9" s="115">
        <f>UCs!$BK9+UCs!$BL9</f>
        <v>0</v>
      </c>
      <c r="BO9" s="598" t="s">
        <v>3107</v>
      </c>
      <c r="BP9" s="564">
        <v>0</v>
      </c>
      <c r="BQ9" s="564">
        <v>0</v>
      </c>
      <c r="BR9" s="115">
        <f>UCs!$BP9+UCs!$BQ9</f>
        <v>0</v>
      </c>
      <c r="BT9" s="598" t="s">
        <v>3107</v>
      </c>
      <c r="BU9" s="564">
        <v>0</v>
      </c>
      <c r="BV9" s="564">
        <v>0</v>
      </c>
      <c r="BW9" s="115">
        <f>UCs!$BU9+UCs!$BV9</f>
        <v>0</v>
      </c>
      <c r="BY9" s="598" t="s">
        <v>3107</v>
      </c>
      <c r="BZ9" s="564">
        <v>0</v>
      </c>
      <c r="CA9" s="564">
        <v>0</v>
      </c>
      <c r="CB9" s="115">
        <f>UCs!$BZ9+UCs!$CA9</f>
        <v>0</v>
      </c>
      <c r="CD9" s="598" t="s">
        <v>3107</v>
      </c>
      <c r="CE9" s="564">
        <v>0</v>
      </c>
      <c r="CF9" s="564">
        <v>0</v>
      </c>
      <c r="CG9" s="115">
        <f>UCs!$CE9+UCs!$CF9</f>
        <v>0</v>
      </c>
      <c r="CI9" s="598" t="s">
        <v>3107</v>
      </c>
      <c r="CJ9" s="564">
        <v>0</v>
      </c>
      <c r="CK9" s="564">
        <v>0</v>
      </c>
      <c r="CL9" s="115">
        <f>UCs!$CJ9+UCs!$CK9</f>
        <v>0</v>
      </c>
      <c r="CN9" s="598" t="s">
        <v>3107</v>
      </c>
      <c r="CO9" s="564">
        <v>0</v>
      </c>
      <c r="CP9" s="564">
        <v>0</v>
      </c>
      <c r="CQ9" s="115">
        <f>UCs!$CO9+UCs!$CP9</f>
        <v>0</v>
      </c>
      <c r="CS9" s="598" t="s">
        <v>3107</v>
      </c>
      <c r="CT9" s="564">
        <v>0</v>
      </c>
      <c r="CU9" s="564">
        <v>0</v>
      </c>
      <c r="CV9" s="115">
        <f>UCs!$CT9+UCs!$CU9</f>
        <v>0</v>
      </c>
    </row>
    <row r="10" spans="2:100" x14ac:dyDescent="0.35">
      <c r="B10" s="598" t="s">
        <v>3108</v>
      </c>
      <c r="C10" s="564">
        <v>0</v>
      </c>
      <c r="D10" s="564">
        <v>0</v>
      </c>
      <c r="E10" s="115">
        <f>UCs!$C10+UCs!$D10</f>
        <v>0</v>
      </c>
      <c r="G10" s="598" t="s">
        <v>3108</v>
      </c>
      <c r="H10" s="564">
        <v>0</v>
      </c>
      <c r="I10" s="564">
        <v>0</v>
      </c>
      <c r="J10" s="115">
        <f>UCs!$H10+UCs!$I10</f>
        <v>0</v>
      </c>
      <c r="L10" s="598" t="s">
        <v>3108</v>
      </c>
      <c r="M10" s="564">
        <v>0</v>
      </c>
      <c r="N10" s="564">
        <v>0</v>
      </c>
      <c r="O10" s="115">
        <f>UCs!$M10+UCs!$N10</f>
        <v>0</v>
      </c>
      <c r="Q10" s="598" t="s">
        <v>3108</v>
      </c>
      <c r="R10" s="564">
        <v>0</v>
      </c>
      <c r="S10" s="564">
        <v>0</v>
      </c>
      <c r="T10" s="115">
        <f>UCs!$R10+UCs!$S10</f>
        <v>0</v>
      </c>
      <c r="V10" s="598" t="s">
        <v>3108</v>
      </c>
      <c r="W10" s="564">
        <v>0</v>
      </c>
      <c r="X10" s="564">
        <v>0</v>
      </c>
      <c r="Y10" s="115">
        <f>UCs!$W10+UCs!$X10</f>
        <v>0</v>
      </c>
      <c r="AA10" s="598" t="s">
        <v>3108</v>
      </c>
      <c r="AB10" s="564">
        <v>0</v>
      </c>
      <c r="AC10" s="564">
        <v>0</v>
      </c>
      <c r="AD10" s="115">
        <f>UCs!$AB10+UCs!$AC10</f>
        <v>0</v>
      </c>
      <c r="AF10" s="598" t="s">
        <v>3108</v>
      </c>
      <c r="AG10" s="564">
        <v>0</v>
      </c>
      <c r="AH10" s="564">
        <v>0</v>
      </c>
      <c r="AI10" s="115">
        <f>UCs!$AG10+UCs!$AH10</f>
        <v>0</v>
      </c>
      <c r="AK10" s="598" t="s">
        <v>3108</v>
      </c>
      <c r="AL10" s="564">
        <v>0</v>
      </c>
      <c r="AM10" s="564">
        <v>0</v>
      </c>
      <c r="AN10" s="115">
        <f>UCs!$AL10+UCs!$AM10</f>
        <v>0</v>
      </c>
      <c r="AP10" s="598" t="s">
        <v>3108</v>
      </c>
      <c r="AQ10" s="564">
        <v>0</v>
      </c>
      <c r="AR10" s="564">
        <v>0</v>
      </c>
      <c r="AS10" s="115">
        <f>UCs!$AQ10+UCs!$AR10</f>
        <v>0</v>
      </c>
      <c r="AU10" s="598" t="s">
        <v>3108</v>
      </c>
      <c r="AV10" s="564">
        <v>0</v>
      </c>
      <c r="AW10" s="564">
        <v>0</v>
      </c>
      <c r="AX10" s="115">
        <f>UCs!$AV10+UCs!$AW10</f>
        <v>0</v>
      </c>
      <c r="AZ10" s="598" t="s">
        <v>3108</v>
      </c>
      <c r="BA10" s="564">
        <v>0</v>
      </c>
      <c r="BB10" s="564">
        <v>0</v>
      </c>
      <c r="BC10" s="115">
        <f>UCs!$BA10+UCs!$BB10</f>
        <v>0</v>
      </c>
      <c r="BE10" s="598" t="s">
        <v>3108</v>
      </c>
      <c r="BF10" s="564">
        <v>0</v>
      </c>
      <c r="BG10" s="564">
        <v>0</v>
      </c>
      <c r="BH10" s="115">
        <f>UCs!$BF10+UCs!$BG10</f>
        <v>0</v>
      </c>
      <c r="BJ10" s="598" t="s">
        <v>3108</v>
      </c>
      <c r="BK10" s="564">
        <v>0</v>
      </c>
      <c r="BL10" s="564">
        <v>0</v>
      </c>
      <c r="BM10" s="115">
        <f>UCs!$BK10+UCs!$BL10</f>
        <v>0</v>
      </c>
      <c r="BO10" s="598" t="s">
        <v>3108</v>
      </c>
      <c r="BP10" s="564">
        <v>0</v>
      </c>
      <c r="BQ10" s="564">
        <v>0</v>
      </c>
      <c r="BR10" s="115">
        <f>UCs!$BP10+UCs!$BQ10</f>
        <v>0</v>
      </c>
      <c r="BT10" s="598" t="s">
        <v>3108</v>
      </c>
      <c r="BU10" s="564">
        <v>0</v>
      </c>
      <c r="BV10" s="564">
        <v>0</v>
      </c>
      <c r="BW10" s="115">
        <f>UCs!$BU10+UCs!$BV10</f>
        <v>0</v>
      </c>
      <c r="BY10" s="598" t="s">
        <v>3108</v>
      </c>
      <c r="BZ10" s="564">
        <v>0</v>
      </c>
      <c r="CA10" s="564">
        <v>0</v>
      </c>
      <c r="CB10" s="115">
        <f>UCs!$BZ10+UCs!$CA10</f>
        <v>0</v>
      </c>
      <c r="CD10" s="598" t="s">
        <v>3108</v>
      </c>
      <c r="CE10" s="564">
        <v>0</v>
      </c>
      <c r="CF10" s="564">
        <v>0</v>
      </c>
      <c r="CG10" s="115">
        <f>UCs!$CE10+UCs!$CF10</f>
        <v>0</v>
      </c>
      <c r="CI10" s="598" t="s">
        <v>3108</v>
      </c>
      <c r="CJ10" s="564">
        <v>0</v>
      </c>
      <c r="CK10" s="564">
        <v>0</v>
      </c>
      <c r="CL10" s="115">
        <f>UCs!$CJ10+UCs!$CK10</f>
        <v>0</v>
      </c>
      <c r="CN10" s="598" t="s">
        <v>3108</v>
      </c>
      <c r="CO10" s="564">
        <v>0</v>
      </c>
      <c r="CP10" s="564">
        <v>0</v>
      </c>
      <c r="CQ10" s="115">
        <f>UCs!$CO10+UCs!$CP10</f>
        <v>0</v>
      </c>
      <c r="CS10" s="598" t="s">
        <v>3108</v>
      </c>
      <c r="CT10" s="564">
        <v>0</v>
      </c>
      <c r="CU10" s="564">
        <v>0</v>
      </c>
      <c r="CV10" s="115">
        <f>UCs!$CT10+UCs!$CU10</f>
        <v>0</v>
      </c>
    </row>
    <row r="11" spans="2:100" x14ac:dyDescent="0.35">
      <c r="B11" s="598" t="s">
        <v>3109</v>
      </c>
      <c r="C11" s="564">
        <v>0</v>
      </c>
      <c r="D11" s="564">
        <v>0</v>
      </c>
      <c r="E11" s="115">
        <f>UCs!$C11+UCs!$D11</f>
        <v>0</v>
      </c>
      <c r="G11" s="598" t="s">
        <v>3109</v>
      </c>
      <c r="H11" s="564">
        <v>0</v>
      </c>
      <c r="I11" s="564">
        <v>0</v>
      </c>
      <c r="J11" s="115">
        <f>UCs!$H11+UCs!$I11</f>
        <v>0</v>
      </c>
      <c r="L11" s="598" t="s">
        <v>3109</v>
      </c>
      <c r="M11" s="564">
        <v>0</v>
      </c>
      <c r="N11" s="564">
        <v>0</v>
      </c>
      <c r="O11" s="115">
        <f>UCs!$M11+UCs!$N11</f>
        <v>0</v>
      </c>
      <c r="Q11" s="598" t="s">
        <v>3109</v>
      </c>
      <c r="R11" s="564">
        <v>0</v>
      </c>
      <c r="S11" s="564">
        <v>0</v>
      </c>
      <c r="T11" s="115">
        <f>UCs!$R11+UCs!$S11</f>
        <v>0</v>
      </c>
      <c r="V11" s="598" t="s">
        <v>3109</v>
      </c>
      <c r="W11" s="564">
        <v>0</v>
      </c>
      <c r="X11" s="564">
        <v>0</v>
      </c>
      <c r="Y11" s="115">
        <f>UCs!$W11+UCs!$X11</f>
        <v>0</v>
      </c>
      <c r="AA11" s="598" t="s">
        <v>3109</v>
      </c>
      <c r="AB11" s="564">
        <v>0</v>
      </c>
      <c r="AC11" s="564">
        <v>0</v>
      </c>
      <c r="AD11" s="115">
        <f>UCs!$AB11+UCs!$AC11</f>
        <v>0</v>
      </c>
      <c r="AF11" s="598" t="s">
        <v>3109</v>
      </c>
      <c r="AG11" s="564">
        <v>0</v>
      </c>
      <c r="AH11" s="564">
        <v>0</v>
      </c>
      <c r="AI11" s="115">
        <f>UCs!$AG11+UCs!$AH11</f>
        <v>0</v>
      </c>
      <c r="AK11" s="598" t="s">
        <v>3109</v>
      </c>
      <c r="AL11" s="564">
        <v>0</v>
      </c>
      <c r="AM11" s="564">
        <v>0</v>
      </c>
      <c r="AN11" s="115">
        <f>UCs!$AL11+UCs!$AM11</f>
        <v>0</v>
      </c>
      <c r="AP11" s="598" t="s">
        <v>3109</v>
      </c>
      <c r="AQ11" s="564">
        <v>0</v>
      </c>
      <c r="AR11" s="564">
        <v>0</v>
      </c>
      <c r="AS11" s="115">
        <f>UCs!$AQ11+UCs!$AR11</f>
        <v>0</v>
      </c>
      <c r="AU11" s="598" t="s">
        <v>3109</v>
      </c>
      <c r="AV11" s="564">
        <v>0</v>
      </c>
      <c r="AW11" s="564">
        <v>0</v>
      </c>
      <c r="AX11" s="115">
        <f>UCs!$AV11+UCs!$AW11</f>
        <v>0</v>
      </c>
      <c r="AZ11" s="598" t="s">
        <v>3109</v>
      </c>
      <c r="BA11" s="564">
        <v>0</v>
      </c>
      <c r="BB11" s="564">
        <v>0</v>
      </c>
      <c r="BC11" s="115">
        <f>UCs!$BA11+UCs!$BB11</f>
        <v>0</v>
      </c>
      <c r="BE11" s="598" t="s">
        <v>3109</v>
      </c>
      <c r="BF11" s="564">
        <v>0</v>
      </c>
      <c r="BG11" s="564">
        <v>0</v>
      </c>
      <c r="BH11" s="115">
        <f>UCs!$BF11+UCs!$BG11</f>
        <v>0</v>
      </c>
      <c r="BJ11" s="598" t="s">
        <v>3109</v>
      </c>
      <c r="BK11" s="564">
        <v>0</v>
      </c>
      <c r="BL11" s="564">
        <v>0</v>
      </c>
      <c r="BM11" s="115">
        <f>UCs!$BK11+UCs!$BL11</f>
        <v>0</v>
      </c>
      <c r="BO11" s="598" t="s">
        <v>3109</v>
      </c>
      <c r="BP11" s="564">
        <v>0</v>
      </c>
      <c r="BQ11" s="564">
        <v>0</v>
      </c>
      <c r="BR11" s="115">
        <f>UCs!$BP11+UCs!$BQ11</f>
        <v>0</v>
      </c>
      <c r="BT11" s="598" t="s">
        <v>3109</v>
      </c>
      <c r="BU11" s="564">
        <v>0</v>
      </c>
      <c r="BV11" s="564">
        <v>0</v>
      </c>
      <c r="BW11" s="115">
        <f>UCs!$BU11+UCs!$BV11</f>
        <v>0</v>
      </c>
      <c r="BY11" s="598" t="s">
        <v>3109</v>
      </c>
      <c r="BZ11" s="564">
        <v>0</v>
      </c>
      <c r="CA11" s="564">
        <v>0</v>
      </c>
      <c r="CB11" s="115">
        <f>UCs!$BZ11+UCs!$CA11</f>
        <v>0</v>
      </c>
      <c r="CD11" s="598" t="s">
        <v>3109</v>
      </c>
      <c r="CE11" s="564">
        <v>0</v>
      </c>
      <c r="CF11" s="564">
        <v>0</v>
      </c>
      <c r="CG11" s="115">
        <f>UCs!$CE11+UCs!$CF11</f>
        <v>0</v>
      </c>
      <c r="CI11" s="598" t="s">
        <v>3109</v>
      </c>
      <c r="CJ11" s="564">
        <v>0</v>
      </c>
      <c r="CK11" s="564">
        <v>0</v>
      </c>
      <c r="CL11" s="115">
        <f>UCs!$CJ11+UCs!$CK11</f>
        <v>0</v>
      </c>
      <c r="CN11" s="598" t="s">
        <v>3109</v>
      </c>
      <c r="CO11" s="564">
        <v>0</v>
      </c>
      <c r="CP11" s="564">
        <v>0</v>
      </c>
      <c r="CQ11" s="115">
        <f>UCs!$CO11+UCs!$CP11</f>
        <v>0</v>
      </c>
      <c r="CS11" s="598" t="s">
        <v>3109</v>
      </c>
      <c r="CT11" s="564">
        <v>0</v>
      </c>
      <c r="CU11" s="564">
        <v>0</v>
      </c>
      <c r="CV11" s="115">
        <f>UCs!$CT11+UCs!$CU11</f>
        <v>0</v>
      </c>
    </row>
    <row r="12" spans="2:100" x14ac:dyDescent="0.35">
      <c r="B12" s="598" t="s">
        <v>3110</v>
      </c>
      <c r="C12" s="564">
        <v>0</v>
      </c>
      <c r="D12" s="564">
        <v>0</v>
      </c>
      <c r="E12" s="115">
        <f>UCs!$C12+UCs!$D12</f>
        <v>0</v>
      </c>
      <c r="G12" s="598" t="s">
        <v>3110</v>
      </c>
      <c r="H12" s="564">
        <v>0</v>
      </c>
      <c r="I12" s="564">
        <v>0</v>
      </c>
      <c r="J12" s="115">
        <f>UCs!$H12+UCs!$I12</f>
        <v>0</v>
      </c>
      <c r="L12" s="598" t="s">
        <v>3110</v>
      </c>
      <c r="M12" s="564">
        <v>0</v>
      </c>
      <c r="N12" s="564">
        <v>0</v>
      </c>
      <c r="O12" s="115">
        <f>UCs!$M12+UCs!$N12</f>
        <v>0</v>
      </c>
      <c r="Q12" s="598" t="s">
        <v>3110</v>
      </c>
      <c r="R12" s="564">
        <v>0</v>
      </c>
      <c r="S12" s="564">
        <v>0</v>
      </c>
      <c r="T12" s="115">
        <f>UCs!$R12+UCs!$S12</f>
        <v>0</v>
      </c>
      <c r="V12" s="598" t="s">
        <v>3110</v>
      </c>
      <c r="W12" s="564">
        <v>0</v>
      </c>
      <c r="X12" s="564">
        <v>0</v>
      </c>
      <c r="Y12" s="115">
        <f>UCs!$W12+UCs!$X12</f>
        <v>0</v>
      </c>
      <c r="AA12" s="598" t="s">
        <v>3110</v>
      </c>
      <c r="AB12" s="564">
        <v>0</v>
      </c>
      <c r="AC12" s="564">
        <v>0</v>
      </c>
      <c r="AD12" s="115">
        <f>UCs!$AB12+UCs!$AC12</f>
        <v>0</v>
      </c>
      <c r="AF12" s="598" t="s">
        <v>3110</v>
      </c>
      <c r="AG12" s="564">
        <v>0</v>
      </c>
      <c r="AH12" s="564">
        <v>0</v>
      </c>
      <c r="AI12" s="115">
        <f>UCs!$AG12+UCs!$AH12</f>
        <v>0</v>
      </c>
      <c r="AK12" s="598" t="s">
        <v>3110</v>
      </c>
      <c r="AL12" s="564">
        <v>0</v>
      </c>
      <c r="AM12" s="564">
        <v>0</v>
      </c>
      <c r="AN12" s="115">
        <f>UCs!$AL12+UCs!$AM12</f>
        <v>0</v>
      </c>
      <c r="AP12" s="598" t="s">
        <v>3110</v>
      </c>
      <c r="AQ12" s="564">
        <v>0</v>
      </c>
      <c r="AR12" s="564">
        <v>0</v>
      </c>
      <c r="AS12" s="115">
        <f>UCs!$AQ12+UCs!$AR12</f>
        <v>0</v>
      </c>
      <c r="AU12" s="598" t="s">
        <v>3110</v>
      </c>
      <c r="AV12" s="564">
        <v>0</v>
      </c>
      <c r="AW12" s="564">
        <v>0</v>
      </c>
      <c r="AX12" s="115">
        <f>UCs!$AV12+UCs!$AW12</f>
        <v>0</v>
      </c>
      <c r="AZ12" s="598" t="s">
        <v>3110</v>
      </c>
      <c r="BA12" s="564">
        <v>0</v>
      </c>
      <c r="BB12" s="564">
        <v>0</v>
      </c>
      <c r="BC12" s="115">
        <f>UCs!$BA12+UCs!$BB12</f>
        <v>0</v>
      </c>
      <c r="BE12" s="598" t="s">
        <v>3110</v>
      </c>
      <c r="BF12" s="564">
        <v>0</v>
      </c>
      <c r="BG12" s="564">
        <v>0</v>
      </c>
      <c r="BH12" s="115">
        <f>UCs!$BF12+UCs!$BG12</f>
        <v>0</v>
      </c>
      <c r="BJ12" s="598" t="s">
        <v>3110</v>
      </c>
      <c r="BK12" s="564">
        <v>0</v>
      </c>
      <c r="BL12" s="564">
        <v>0</v>
      </c>
      <c r="BM12" s="115">
        <f>UCs!$BK12+UCs!$BL12</f>
        <v>0</v>
      </c>
      <c r="BO12" s="598" t="s">
        <v>3110</v>
      </c>
      <c r="BP12" s="564">
        <v>0</v>
      </c>
      <c r="BQ12" s="564">
        <v>0</v>
      </c>
      <c r="BR12" s="115">
        <f>UCs!$BP12+UCs!$BQ12</f>
        <v>0</v>
      </c>
      <c r="BT12" s="598" t="s">
        <v>3110</v>
      </c>
      <c r="BU12" s="564">
        <v>0</v>
      </c>
      <c r="BV12" s="564">
        <v>0</v>
      </c>
      <c r="BW12" s="115">
        <f>UCs!$BU12+UCs!$BV12</f>
        <v>0</v>
      </c>
      <c r="BY12" s="598" t="s">
        <v>3110</v>
      </c>
      <c r="BZ12" s="564">
        <v>0</v>
      </c>
      <c r="CA12" s="564">
        <v>0</v>
      </c>
      <c r="CB12" s="115">
        <f>UCs!$BZ12+UCs!$CA12</f>
        <v>0</v>
      </c>
      <c r="CD12" s="598" t="s">
        <v>3110</v>
      </c>
      <c r="CE12" s="564">
        <v>0</v>
      </c>
      <c r="CF12" s="564">
        <v>0</v>
      </c>
      <c r="CG12" s="115">
        <f>UCs!$CE12+UCs!$CF12</f>
        <v>0</v>
      </c>
      <c r="CI12" s="598" t="s">
        <v>3110</v>
      </c>
      <c r="CJ12" s="564">
        <v>0</v>
      </c>
      <c r="CK12" s="564">
        <v>0</v>
      </c>
      <c r="CL12" s="115">
        <f>UCs!$CJ12+UCs!$CK12</f>
        <v>0</v>
      </c>
      <c r="CN12" s="598" t="s">
        <v>3110</v>
      </c>
      <c r="CO12" s="564">
        <v>0</v>
      </c>
      <c r="CP12" s="564">
        <v>0</v>
      </c>
      <c r="CQ12" s="115">
        <f>UCs!$CO12+UCs!$CP12</f>
        <v>0</v>
      </c>
      <c r="CS12" s="598" t="s">
        <v>3110</v>
      </c>
      <c r="CT12" s="564">
        <v>0</v>
      </c>
      <c r="CU12" s="564">
        <v>0</v>
      </c>
      <c r="CV12" s="115">
        <f>UCs!$CT12+UCs!$CU12</f>
        <v>0</v>
      </c>
    </row>
    <row r="13" spans="2:100" x14ac:dyDescent="0.35">
      <c r="B13" s="598" t="s">
        <v>3111</v>
      </c>
      <c r="C13" s="564">
        <v>0</v>
      </c>
      <c r="D13" s="564">
        <v>0</v>
      </c>
      <c r="E13" s="115">
        <f>UCs!$C13+UCs!$D13</f>
        <v>0</v>
      </c>
      <c r="G13" s="598" t="s">
        <v>3111</v>
      </c>
      <c r="H13" s="564">
        <v>0</v>
      </c>
      <c r="I13" s="564">
        <v>0</v>
      </c>
      <c r="J13" s="115">
        <f>UCs!$H13+UCs!$I13</f>
        <v>0</v>
      </c>
      <c r="L13" s="598" t="s">
        <v>3111</v>
      </c>
      <c r="M13" s="564">
        <v>0</v>
      </c>
      <c r="N13" s="564">
        <v>0</v>
      </c>
      <c r="O13" s="115">
        <f>UCs!$M13+UCs!$N13</f>
        <v>0</v>
      </c>
      <c r="Q13" s="598" t="s">
        <v>3111</v>
      </c>
      <c r="R13" s="564">
        <v>0</v>
      </c>
      <c r="S13" s="564">
        <v>0</v>
      </c>
      <c r="T13" s="115">
        <f>UCs!$R13+UCs!$S13</f>
        <v>0</v>
      </c>
      <c r="V13" s="598" t="s">
        <v>3111</v>
      </c>
      <c r="W13" s="564">
        <v>0</v>
      </c>
      <c r="X13" s="564">
        <v>0</v>
      </c>
      <c r="Y13" s="115">
        <f>UCs!$W13+UCs!$X13</f>
        <v>0</v>
      </c>
      <c r="AA13" s="598" t="s">
        <v>3111</v>
      </c>
      <c r="AB13" s="564">
        <v>0</v>
      </c>
      <c r="AC13" s="564">
        <v>0</v>
      </c>
      <c r="AD13" s="115">
        <f>UCs!$AB13+UCs!$AC13</f>
        <v>0</v>
      </c>
      <c r="AF13" s="598" t="s">
        <v>3111</v>
      </c>
      <c r="AG13" s="564">
        <v>0</v>
      </c>
      <c r="AH13" s="564">
        <v>0</v>
      </c>
      <c r="AI13" s="115">
        <f>UCs!$AG13+UCs!$AH13</f>
        <v>0</v>
      </c>
      <c r="AK13" s="598" t="s">
        <v>3111</v>
      </c>
      <c r="AL13" s="564">
        <v>0</v>
      </c>
      <c r="AM13" s="564">
        <v>0</v>
      </c>
      <c r="AN13" s="115">
        <f>UCs!$AL13+UCs!$AM13</f>
        <v>0</v>
      </c>
      <c r="AP13" s="598" t="s">
        <v>3111</v>
      </c>
      <c r="AQ13" s="564">
        <v>0</v>
      </c>
      <c r="AR13" s="564">
        <v>0</v>
      </c>
      <c r="AS13" s="115">
        <f>UCs!$AQ13+UCs!$AR13</f>
        <v>0</v>
      </c>
      <c r="AU13" s="598" t="s">
        <v>3111</v>
      </c>
      <c r="AV13" s="564">
        <v>0</v>
      </c>
      <c r="AW13" s="564">
        <v>0</v>
      </c>
      <c r="AX13" s="115">
        <f>UCs!$AV13+UCs!$AW13</f>
        <v>0</v>
      </c>
      <c r="AZ13" s="598" t="s">
        <v>3111</v>
      </c>
      <c r="BA13" s="564">
        <v>0</v>
      </c>
      <c r="BB13" s="564">
        <v>0</v>
      </c>
      <c r="BC13" s="115">
        <f>UCs!$BA13+UCs!$BB13</f>
        <v>0</v>
      </c>
      <c r="BE13" s="598" t="s">
        <v>3111</v>
      </c>
      <c r="BF13" s="564">
        <v>0</v>
      </c>
      <c r="BG13" s="564">
        <v>0</v>
      </c>
      <c r="BH13" s="115">
        <f>UCs!$BF13+UCs!$BG13</f>
        <v>0</v>
      </c>
      <c r="BJ13" s="598" t="s">
        <v>3111</v>
      </c>
      <c r="BK13" s="564">
        <v>0</v>
      </c>
      <c r="BL13" s="564">
        <v>0</v>
      </c>
      <c r="BM13" s="115">
        <f>UCs!$BK13+UCs!$BL13</f>
        <v>0</v>
      </c>
      <c r="BO13" s="598" t="s">
        <v>3111</v>
      </c>
      <c r="BP13" s="564">
        <v>0</v>
      </c>
      <c r="BQ13" s="564">
        <v>0</v>
      </c>
      <c r="BR13" s="115">
        <f>UCs!$BP13+UCs!$BQ13</f>
        <v>0</v>
      </c>
      <c r="BT13" s="598" t="s">
        <v>3111</v>
      </c>
      <c r="BU13" s="564">
        <v>0</v>
      </c>
      <c r="BV13" s="564">
        <v>0</v>
      </c>
      <c r="BW13" s="115">
        <f>UCs!$BU13+UCs!$BV13</f>
        <v>0</v>
      </c>
      <c r="BY13" s="598" t="s">
        <v>3111</v>
      </c>
      <c r="BZ13" s="564">
        <v>0</v>
      </c>
      <c r="CA13" s="564">
        <v>0</v>
      </c>
      <c r="CB13" s="115">
        <f>UCs!$BZ13+UCs!$CA13</f>
        <v>0</v>
      </c>
      <c r="CD13" s="598" t="s">
        <v>3111</v>
      </c>
      <c r="CE13" s="564">
        <v>0</v>
      </c>
      <c r="CF13" s="564">
        <v>0</v>
      </c>
      <c r="CG13" s="115">
        <f>UCs!$CE13+UCs!$CF13</f>
        <v>0</v>
      </c>
      <c r="CI13" s="598" t="s">
        <v>3111</v>
      </c>
      <c r="CJ13" s="564">
        <v>0</v>
      </c>
      <c r="CK13" s="564">
        <v>0</v>
      </c>
      <c r="CL13" s="115">
        <f>UCs!$CJ13+UCs!$CK13</f>
        <v>0</v>
      </c>
      <c r="CN13" s="598" t="s">
        <v>3111</v>
      </c>
      <c r="CO13" s="564">
        <v>0</v>
      </c>
      <c r="CP13" s="564">
        <v>0</v>
      </c>
      <c r="CQ13" s="115">
        <f>UCs!$CO13+UCs!$CP13</f>
        <v>0</v>
      </c>
      <c r="CS13" s="598" t="s">
        <v>3111</v>
      </c>
      <c r="CT13" s="564">
        <v>0</v>
      </c>
      <c r="CU13" s="564">
        <v>0</v>
      </c>
      <c r="CV13" s="115">
        <f>UCs!$CT13+UCs!$CU13</f>
        <v>0</v>
      </c>
    </row>
    <row r="14" spans="2:100" x14ac:dyDescent="0.35">
      <c r="B14" s="598" t="s">
        <v>3112</v>
      </c>
      <c r="C14" s="564">
        <v>0</v>
      </c>
      <c r="D14" s="564">
        <v>0</v>
      </c>
      <c r="E14" s="115">
        <f>UCs!$C14+UCs!$D14</f>
        <v>0</v>
      </c>
      <c r="G14" s="598" t="s">
        <v>3112</v>
      </c>
      <c r="H14" s="564">
        <v>0</v>
      </c>
      <c r="I14" s="564">
        <v>0</v>
      </c>
      <c r="J14" s="115">
        <f>UCs!$H14+UCs!$I14</f>
        <v>0</v>
      </c>
      <c r="L14" s="598" t="s">
        <v>3112</v>
      </c>
      <c r="M14" s="564">
        <v>0</v>
      </c>
      <c r="N14" s="564">
        <v>0</v>
      </c>
      <c r="O14" s="115">
        <f>UCs!$M14+UCs!$N14</f>
        <v>0</v>
      </c>
      <c r="Q14" s="598" t="s">
        <v>3112</v>
      </c>
      <c r="R14" s="564">
        <v>0</v>
      </c>
      <c r="S14" s="564">
        <v>0</v>
      </c>
      <c r="T14" s="115">
        <f>UCs!$R14+UCs!$S14</f>
        <v>0</v>
      </c>
      <c r="V14" s="598" t="s">
        <v>3112</v>
      </c>
      <c r="W14" s="564">
        <v>0</v>
      </c>
      <c r="X14" s="564">
        <v>0</v>
      </c>
      <c r="Y14" s="115">
        <f>UCs!$W14+UCs!$X14</f>
        <v>0</v>
      </c>
      <c r="AA14" s="598" t="s">
        <v>3112</v>
      </c>
      <c r="AB14" s="564">
        <v>0</v>
      </c>
      <c r="AC14" s="564">
        <v>0</v>
      </c>
      <c r="AD14" s="115">
        <f>UCs!$AB14+UCs!$AC14</f>
        <v>0</v>
      </c>
      <c r="AF14" s="598" t="s">
        <v>3112</v>
      </c>
      <c r="AG14" s="564">
        <v>0</v>
      </c>
      <c r="AH14" s="564">
        <v>0</v>
      </c>
      <c r="AI14" s="115">
        <f>UCs!$AG14+UCs!$AH14</f>
        <v>0</v>
      </c>
      <c r="AK14" s="598" t="s">
        <v>3112</v>
      </c>
      <c r="AL14" s="564">
        <v>0</v>
      </c>
      <c r="AM14" s="564">
        <v>0</v>
      </c>
      <c r="AN14" s="115">
        <f>UCs!$AL14+UCs!$AM14</f>
        <v>0</v>
      </c>
      <c r="AP14" s="598" t="s">
        <v>3112</v>
      </c>
      <c r="AQ14" s="564">
        <v>0</v>
      </c>
      <c r="AR14" s="564">
        <v>0</v>
      </c>
      <c r="AS14" s="115">
        <f>UCs!$AQ14+UCs!$AR14</f>
        <v>0</v>
      </c>
      <c r="AU14" s="598" t="s">
        <v>3112</v>
      </c>
      <c r="AV14" s="564">
        <v>0</v>
      </c>
      <c r="AW14" s="564">
        <v>0</v>
      </c>
      <c r="AX14" s="115">
        <f>UCs!$AV14+UCs!$AW14</f>
        <v>0</v>
      </c>
      <c r="AZ14" s="598" t="s">
        <v>3112</v>
      </c>
      <c r="BA14" s="564">
        <v>0</v>
      </c>
      <c r="BB14" s="564">
        <v>0</v>
      </c>
      <c r="BC14" s="115">
        <f>UCs!$BA14+UCs!$BB14</f>
        <v>0</v>
      </c>
      <c r="BE14" s="598" t="s">
        <v>3112</v>
      </c>
      <c r="BF14" s="564">
        <v>0</v>
      </c>
      <c r="BG14" s="564">
        <v>0</v>
      </c>
      <c r="BH14" s="115">
        <f>UCs!$BF14+UCs!$BG14</f>
        <v>0</v>
      </c>
      <c r="BJ14" s="598" t="s">
        <v>3112</v>
      </c>
      <c r="BK14" s="564">
        <v>0</v>
      </c>
      <c r="BL14" s="564">
        <v>0</v>
      </c>
      <c r="BM14" s="115">
        <f>UCs!$BK14+UCs!$BL14</f>
        <v>0</v>
      </c>
      <c r="BO14" s="598" t="s">
        <v>3112</v>
      </c>
      <c r="BP14" s="564">
        <v>0</v>
      </c>
      <c r="BQ14" s="564">
        <v>0</v>
      </c>
      <c r="BR14" s="115">
        <f>UCs!$BP14+UCs!$BQ14</f>
        <v>0</v>
      </c>
      <c r="BT14" s="598" t="s">
        <v>3112</v>
      </c>
      <c r="BU14" s="564">
        <v>0</v>
      </c>
      <c r="BV14" s="564">
        <v>0</v>
      </c>
      <c r="BW14" s="115">
        <f>UCs!$BU14+UCs!$BV14</f>
        <v>0</v>
      </c>
      <c r="BY14" s="598" t="s">
        <v>3112</v>
      </c>
      <c r="BZ14" s="564">
        <v>0</v>
      </c>
      <c r="CA14" s="564">
        <v>0</v>
      </c>
      <c r="CB14" s="115">
        <f>UCs!$BZ14+UCs!$CA14</f>
        <v>0</v>
      </c>
      <c r="CD14" s="598" t="s">
        <v>3112</v>
      </c>
      <c r="CE14" s="564">
        <v>0</v>
      </c>
      <c r="CF14" s="564">
        <v>0</v>
      </c>
      <c r="CG14" s="115">
        <f>UCs!$CE14+UCs!$CF14</f>
        <v>0</v>
      </c>
      <c r="CI14" s="598" t="s">
        <v>3112</v>
      </c>
      <c r="CJ14" s="564">
        <v>0</v>
      </c>
      <c r="CK14" s="564">
        <v>0</v>
      </c>
      <c r="CL14" s="115">
        <f>UCs!$CJ14+UCs!$CK14</f>
        <v>0</v>
      </c>
      <c r="CN14" s="598" t="s">
        <v>3112</v>
      </c>
      <c r="CO14" s="564">
        <v>0</v>
      </c>
      <c r="CP14" s="564">
        <v>0</v>
      </c>
      <c r="CQ14" s="115">
        <f>UCs!$CO14+UCs!$CP14</f>
        <v>0</v>
      </c>
      <c r="CS14" s="598" t="s">
        <v>3112</v>
      </c>
      <c r="CT14" s="564">
        <v>0</v>
      </c>
      <c r="CU14" s="564">
        <v>0</v>
      </c>
      <c r="CV14" s="115">
        <f>UCs!$CT14+UCs!$CU14</f>
        <v>0</v>
      </c>
    </row>
    <row r="15" spans="2:100" x14ac:dyDescent="0.35">
      <c r="B15" s="598" t="s">
        <v>3113</v>
      </c>
      <c r="C15" s="564">
        <v>0</v>
      </c>
      <c r="D15" s="564">
        <v>0</v>
      </c>
      <c r="E15" s="115">
        <f>UCs!$C15+UCs!$D15</f>
        <v>0</v>
      </c>
      <c r="G15" s="598" t="s">
        <v>3113</v>
      </c>
      <c r="H15" s="564">
        <v>0</v>
      </c>
      <c r="I15" s="564">
        <v>0</v>
      </c>
      <c r="J15" s="115">
        <f>UCs!$H15+UCs!$I15</f>
        <v>0</v>
      </c>
      <c r="L15" s="598" t="s">
        <v>3113</v>
      </c>
      <c r="M15" s="564">
        <v>0</v>
      </c>
      <c r="N15" s="564">
        <v>0</v>
      </c>
      <c r="O15" s="115">
        <f>UCs!$M15+UCs!$N15</f>
        <v>0</v>
      </c>
      <c r="Q15" s="598" t="s">
        <v>3113</v>
      </c>
      <c r="R15" s="564">
        <v>0</v>
      </c>
      <c r="S15" s="564">
        <v>0</v>
      </c>
      <c r="T15" s="115">
        <f>UCs!$R15+UCs!$S15</f>
        <v>0</v>
      </c>
      <c r="V15" s="598" t="s">
        <v>3113</v>
      </c>
      <c r="W15" s="564">
        <v>0</v>
      </c>
      <c r="X15" s="564">
        <v>0</v>
      </c>
      <c r="Y15" s="115">
        <f>UCs!$W15+UCs!$X15</f>
        <v>0</v>
      </c>
      <c r="AA15" s="598" t="s">
        <v>3113</v>
      </c>
      <c r="AB15" s="564">
        <v>0</v>
      </c>
      <c r="AC15" s="564">
        <v>0</v>
      </c>
      <c r="AD15" s="115">
        <f>UCs!$AB15+UCs!$AC15</f>
        <v>0</v>
      </c>
      <c r="AF15" s="598" t="s">
        <v>3113</v>
      </c>
      <c r="AG15" s="564">
        <v>0</v>
      </c>
      <c r="AH15" s="564">
        <v>0</v>
      </c>
      <c r="AI15" s="115">
        <f>UCs!$AG15+UCs!$AH15</f>
        <v>0</v>
      </c>
      <c r="AK15" s="598" t="s">
        <v>3113</v>
      </c>
      <c r="AL15" s="564">
        <v>0</v>
      </c>
      <c r="AM15" s="564">
        <v>0</v>
      </c>
      <c r="AN15" s="115">
        <f>UCs!$AL15+UCs!$AM15</f>
        <v>0</v>
      </c>
      <c r="AP15" s="598" t="s">
        <v>3113</v>
      </c>
      <c r="AQ15" s="564">
        <v>0</v>
      </c>
      <c r="AR15" s="564">
        <v>0</v>
      </c>
      <c r="AS15" s="115">
        <f>UCs!$AQ15+UCs!$AR15</f>
        <v>0</v>
      </c>
      <c r="AU15" s="598" t="s">
        <v>3113</v>
      </c>
      <c r="AV15" s="564">
        <v>0</v>
      </c>
      <c r="AW15" s="564">
        <v>0</v>
      </c>
      <c r="AX15" s="115">
        <f>UCs!$AV15+UCs!$AW15</f>
        <v>0</v>
      </c>
      <c r="AZ15" s="598" t="s">
        <v>3113</v>
      </c>
      <c r="BA15" s="564">
        <v>0</v>
      </c>
      <c r="BB15" s="564">
        <v>0</v>
      </c>
      <c r="BC15" s="115">
        <f>UCs!$BA15+UCs!$BB15</f>
        <v>0</v>
      </c>
      <c r="BE15" s="598" t="s">
        <v>3113</v>
      </c>
      <c r="BF15" s="564">
        <v>0</v>
      </c>
      <c r="BG15" s="564">
        <v>0</v>
      </c>
      <c r="BH15" s="115">
        <f>UCs!$BF15+UCs!$BG15</f>
        <v>0</v>
      </c>
      <c r="BJ15" s="598" t="s">
        <v>3113</v>
      </c>
      <c r="BK15" s="564">
        <v>0</v>
      </c>
      <c r="BL15" s="564">
        <v>0</v>
      </c>
      <c r="BM15" s="115">
        <f>UCs!$BK15+UCs!$BL15</f>
        <v>0</v>
      </c>
      <c r="BO15" s="598" t="s">
        <v>3113</v>
      </c>
      <c r="BP15" s="564">
        <v>0</v>
      </c>
      <c r="BQ15" s="564">
        <v>0</v>
      </c>
      <c r="BR15" s="115">
        <f>UCs!$BP15+UCs!$BQ15</f>
        <v>0</v>
      </c>
      <c r="BT15" s="598" t="s">
        <v>3113</v>
      </c>
      <c r="BU15" s="564">
        <v>0</v>
      </c>
      <c r="BV15" s="564">
        <v>0</v>
      </c>
      <c r="BW15" s="115">
        <f>UCs!$BU15+UCs!$BV15</f>
        <v>0</v>
      </c>
      <c r="BY15" s="598" t="s">
        <v>3113</v>
      </c>
      <c r="BZ15" s="564">
        <v>0</v>
      </c>
      <c r="CA15" s="564">
        <v>0</v>
      </c>
      <c r="CB15" s="115">
        <f>UCs!$BZ15+UCs!$CA15</f>
        <v>0</v>
      </c>
      <c r="CD15" s="598" t="s">
        <v>3113</v>
      </c>
      <c r="CE15" s="564">
        <v>0</v>
      </c>
      <c r="CF15" s="564">
        <v>0</v>
      </c>
      <c r="CG15" s="115">
        <f>UCs!$CE15+UCs!$CF15</f>
        <v>0</v>
      </c>
      <c r="CI15" s="598" t="s">
        <v>3113</v>
      </c>
      <c r="CJ15" s="564">
        <v>0</v>
      </c>
      <c r="CK15" s="564">
        <v>0</v>
      </c>
      <c r="CL15" s="115">
        <f>UCs!$CJ15+UCs!$CK15</f>
        <v>0</v>
      </c>
      <c r="CN15" s="598" t="s">
        <v>3113</v>
      </c>
      <c r="CO15" s="564">
        <v>0</v>
      </c>
      <c r="CP15" s="564">
        <v>0</v>
      </c>
      <c r="CQ15" s="115">
        <f>UCs!$CO15+UCs!$CP15</f>
        <v>0</v>
      </c>
      <c r="CS15" s="598" t="s">
        <v>3113</v>
      </c>
      <c r="CT15" s="564">
        <v>0</v>
      </c>
      <c r="CU15" s="564">
        <v>0</v>
      </c>
      <c r="CV15" s="115">
        <f>UCs!$CT15+UCs!$CU15</f>
        <v>0</v>
      </c>
    </row>
    <row r="16" spans="2:100" x14ac:dyDescent="0.35">
      <c r="B16" s="598" t="s">
        <v>3114</v>
      </c>
      <c r="C16" s="564">
        <v>0</v>
      </c>
      <c r="D16" s="564">
        <v>0</v>
      </c>
      <c r="E16" s="115">
        <f>UCs!$C16+UCs!$D16</f>
        <v>0</v>
      </c>
      <c r="G16" s="598" t="s">
        <v>3114</v>
      </c>
      <c r="H16" s="564">
        <v>0</v>
      </c>
      <c r="I16" s="564">
        <v>0</v>
      </c>
      <c r="J16" s="115">
        <f>UCs!$H16+UCs!$I16</f>
        <v>0</v>
      </c>
      <c r="L16" s="598" t="s">
        <v>3114</v>
      </c>
      <c r="M16" s="564">
        <v>0</v>
      </c>
      <c r="N16" s="564">
        <v>0</v>
      </c>
      <c r="O16" s="115">
        <f>UCs!$M16+UCs!$N16</f>
        <v>0</v>
      </c>
      <c r="Q16" s="598" t="s">
        <v>3114</v>
      </c>
      <c r="R16" s="564">
        <v>0</v>
      </c>
      <c r="S16" s="564">
        <v>0</v>
      </c>
      <c r="T16" s="115">
        <f>UCs!$R16+UCs!$S16</f>
        <v>0</v>
      </c>
      <c r="V16" s="598" t="s">
        <v>3114</v>
      </c>
      <c r="W16" s="564">
        <v>0</v>
      </c>
      <c r="X16" s="564">
        <v>0</v>
      </c>
      <c r="Y16" s="115">
        <f>UCs!$W16+UCs!$X16</f>
        <v>0</v>
      </c>
      <c r="AA16" s="598" t="s">
        <v>3114</v>
      </c>
      <c r="AB16" s="564">
        <v>0</v>
      </c>
      <c r="AC16" s="564">
        <v>0</v>
      </c>
      <c r="AD16" s="115">
        <f>UCs!$AB16+UCs!$AC16</f>
        <v>0</v>
      </c>
      <c r="AF16" s="598" t="s">
        <v>3114</v>
      </c>
      <c r="AG16" s="564">
        <v>0</v>
      </c>
      <c r="AH16" s="564">
        <v>0</v>
      </c>
      <c r="AI16" s="115">
        <f>UCs!$AG16+UCs!$AH16</f>
        <v>0</v>
      </c>
      <c r="AK16" s="598" t="s">
        <v>3114</v>
      </c>
      <c r="AL16" s="564">
        <v>0</v>
      </c>
      <c r="AM16" s="564">
        <v>0</v>
      </c>
      <c r="AN16" s="115">
        <f>UCs!$AL16+UCs!$AM16</f>
        <v>0</v>
      </c>
      <c r="AP16" s="598" t="s">
        <v>3114</v>
      </c>
      <c r="AQ16" s="564">
        <v>0</v>
      </c>
      <c r="AR16" s="564">
        <v>0</v>
      </c>
      <c r="AS16" s="115">
        <f>UCs!$AQ16+UCs!$AR16</f>
        <v>0</v>
      </c>
      <c r="AU16" s="598" t="s">
        <v>3114</v>
      </c>
      <c r="AV16" s="564">
        <v>0</v>
      </c>
      <c r="AW16" s="564">
        <v>0</v>
      </c>
      <c r="AX16" s="115">
        <f>UCs!$AV16+UCs!$AW16</f>
        <v>0</v>
      </c>
      <c r="AZ16" s="598" t="s">
        <v>3114</v>
      </c>
      <c r="BA16" s="564">
        <v>0</v>
      </c>
      <c r="BB16" s="564">
        <v>0</v>
      </c>
      <c r="BC16" s="115">
        <f>UCs!$BA16+UCs!$BB16</f>
        <v>0</v>
      </c>
      <c r="BE16" s="598" t="s">
        <v>3114</v>
      </c>
      <c r="BF16" s="564">
        <v>0</v>
      </c>
      <c r="BG16" s="564">
        <v>0</v>
      </c>
      <c r="BH16" s="115">
        <f>UCs!$BF16+UCs!$BG16</f>
        <v>0</v>
      </c>
      <c r="BJ16" s="598" t="s">
        <v>3114</v>
      </c>
      <c r="BK16" s="564">
        <v>0</v>
      </c>
      <c r="BL16" s="564">
        <v>0</v>
      </c>
      <c r="BM16" s="115">
        <f>UCs!$BK16+UCs!$BL16</f>
        <v>0</v>
      </c>
      <c r="BO16" s="598" t="s">
        <v>3114</v>
      </c>
      <c r="BP16" s="564">
        <v>0</v>
      </c>
      <c r="BQ16" s="564">
        <v>0</v>
      </c>
      <c r="BR16" s="115">
        <f>UCs!$BP16+UCs!$BQ16</f>
        <v>0</v>
      </c>
      <c r="BT16" s="598" t="s">
        <v>3114</v>
      </c>
      <c r="BU16" s="564">
        <v>0</v>
      </c>
      <c r="BV16" s="564">
        <v>0</v>
      </c>
      <c r="BW16" s="115">
        <f>UCs!$BU16+UCs!$BV16</f>
        <v>0</v>
      </c>
      <c r="BY16" s="598" t="s">
        <v>3114</v>
      </c>
      <c r="BZ16" s="564">
        <v>0</v>
      </c>
      <c r="CA16" s="564">
        <v>0</v>
      </c>
      <c r="CB16" s="115">
        <f>UCs!$BZ16+UCs!$CA16</f>
        <v>0</v>
      </c>
      <c r="CD16" s="598" t="s">
        <v>3114</v>
      </c>
      <c r="CE16" s="564">
        <v>0</v>
      </c>
      <c r="CF16" s="564">
        <v>0</v>
      </c>
      <c r="CG16" s="115">
        <f>UCs!$CE16+UCs!$CF16</f>
        <v>0</v>
      </c>
      <c r="CI16" s="598" t="s">
        <v>3114</v>
      </c>
      <c r="CJ16" s="564">
        <v>0</v>
      </c>
      <c r="CK16" s="564">
        <v>0</v>
      </c>
      <c r="CL16" s="115">
        <f>UCs!$CJ16+UCs!$CK16</f>
        <v>0</v>
      </c>
      <c r="CN16" s="598" t="s">
        <v>3114</v>
      </c>
      <c r="CO16" s="564">
        <v>0</v>
      </c>
      <c r="CP16" s="564">
        <v>0</v>
      </c>
      <c r="CQ16" s="115">
        <f>UCs!$CO16+UCs!$CP16</f>
        <v>0</v>
      </c>
      <c r="CS16" s="598" t="s">
        <v>3114</v>
      </c>
      <c r="CT16" s="564">
        <v>0</v>
      </c>
      <c r="CU16" s="564">
        <v>0</v>
      </c>
      <c r="CV16" s="115">
        <f>UCs!$CT16+UCs!$CU16</f>
        <v>0</v>
      </c>
    </row>
    <row r="17" spans="2:100" x14ac:dyDescent="0.35">
      <c r="B17" s="598" t="s">
        <v>3106</v>
      </c>
      <c r="C17" s="564">
        <v>0</v>
      </c>
      <c r="D17" s="564">
        <v>0</v>
      </c>
      <c r="E17" s="115">
        <f>UCs!$C17+UCs!$D17</f>
        <v>0</v>
      </c>
      <c r="G17" s="598" t="s">
        <v>3106</v>
      </c>
      <c r="H17" s="564">
        <v>0</v>
      </c>
      <c r="I17" s="564">
        <v>0</v>
      </c>
      <c r="J17" s="115">
        <f>UCs!$H17+UCs!$I17</f>
        <v>0</v>
      </c>
      <c r="L17" s="598" t="s">
        <v>3106</v>
      </c>
      <c r="M17" s="564">
        <v>0</v>
      </c>
      <c r="N17" s="564">
        <v>0</v>
      </c>
      <c r="O17" s="115">
        <f>UCs!$M17+UCs!$N17</f>
        <v>0</v>
      </c>
      <c r="Q17" s="598" t="s">
        <v>3106</v>
      </c>
      <c r="R17" s="564">
        <v>0</v>
      </c>
      <c r="S17" s="564">
        <v>0</v>
      </c>
      <c r="T17" s="115">
        <f>UCs!$R17+UCs!$S17</f>
        <v>0</v>
      </c>
      <c r="V17" s="598" t="s">
        <v>3106</v>
      </c>
      <c r="W17" s="564">
        <v>0</v>
      </c>
      <c r="X17" s="564">
        <v>0</v>
      </c>
      <c r="Y17" s="115">
        <f>UCs!$W17+UCs!$X17</f>
        <v>0</v>
      </c>
      <c r="AA17" s="598" t="s">
        <v>3106</v>
      </c>
      <c r="AB17" s="564">
        <v>0</v>
      </c>
      <c r="AC17" s="564">
        <v>0</v>
      </c>
      <c r="AD17" s="115">
        <f>UCs!$AB17+UCs!$AC17</f>
        <v>0</v>
      </c>
      <c r="AF17" s="598" t="s">
        <v>3106</v>
      </c>
      <c r="AG17" s="564">
        <v>0</v>
      </c>
      <c r="AH17" s="564">
        <v>0</v>
      </c>
      <c r="AI17" s="115">
        <f>UCs!$AG17+UCs!$AH17</f>
        <v>0</v>
      </c>
      <c r="AK17" s="598" t="s">
        <v>3106</v>
      </c>
      <c r="AL17" s="564">
        <v>0</v>
      </c>
      <c r="AM17" s="564">
        <v>0</v>
      </c>
      <c r="AN17" s="115">
        <f>UCs!$AL17+UCs!$AM17</f>
        <v>0</v>
      </c>
      <c r="AP17" s="598" t="s">
        <v>3106</v>
      </c>
      <c r="AQ17" s="564">
        <v>0</v>
      </c>
      <c r="AR17" s="564">
        <v>0</v>
      </c>
      <c r="AS17" s="115">
        <f>UCs!$AQ17+UCs!$AR17</f>
        <v>0</v>
      </c>
      <c r="AU17" s="598" t="s">
        <v>3106</v>
      </c>
      <c r="AV17" s="564">
        <v>0</v>
      </c>
      <c r="AW17" s="564">
        <v>0</v>
      </c>
      <c r="AX17" s="115">
        <f>UCs!$AV17+UCs!$AW17</f>
        <v>0</v>
      </c>
      <c r="AZ17" s="598" t="s">
        <v>3106</v>
      </c>
      <c r="BA17" s="564">
        <v>0</v>
      </c>
      <c r="BB17" s="564">
        <v>0</v>
      </c>
      <c r="BC17" s="115">
        <f>UCs!$BA17+UCs!$BB17</f>
        <v>0</v>
      </c>
      <c r="BE17" s="598" t="s">
        <v>3106</v>
      </c>
      <c r="BF17" s="564">
        <v>0</v>
      </c>
      <c r="BG17" s="564">
        <v>0</v>
      </c>
      <c r="BH17" s="115">
        <f>UCs!$BF17+UCs!$BG17</f>
        <v>0</v>
      </c>
      <c r="BJ17" s="598" t="s">
        <v>3106</v>
      </c>
      <c r="BK17" s="564">
        <v>0</v>
      </c>
      <c r="BL17" s="564">
        <v>0</v>
      </c>
      <c r="BM17" s="115">
        <f>UCs!$BK17+UCs!$BL17</f>
        <v>0</v>
      </c>
      <c r="BO17" s="598" t="s">
        <v>3106</v>
      </c>
      <c r="BP17" s="564">
        <v>0</v>
      </c>
      <c r="BQ17" s="564">
        <v>0</v>
      </c>
      <c r="BR17" s="115">
        <f>UCs!$BP17+UCs!$BQ17</f>
        <v>0</v>
      </c>
      <c r="BT17" s="598" t="s">
        <v>3106</v>
      </c>
      <c r="BU17" s="564">
        <v>0</v>
      </c>
      <c r="BV17" s="564">
        <v>0</v>
      </c>
      <c r="BW17" s="115">
        <f>UCs!$BU17+UCs!$BV17</f>
        <v>0</v>
      </c>
      <c r="BY17" s="598" t="s">
        <v>3106</v>
      </c>
      <c r="BZ17" s="564">
        <v>0</v>
      </c>
      <c r="CA17" s="564">
        <v>0</v>
      </c>
      <c r="CB17" s="115">
        <f>UCs!$BZ17+UCs!$CA17</f>
        <v>0</v>
      </c>
      <c r="CD17" s="598" t="s">
        <v>3106</v>
      </c>
      <c r="CE17" s="564">
        <v>0</v>
      </c>
      <c r="CF17" s="564">
        <v>0</v>
      </c>
      <c r="CG17" s="115">
        <f>UCs!$CE17+UCs!$CF17</f>
        <v>0</v>
      </c>
      <c r="CI17" s="598" t="s">
        <v>3106</v>
      </c>
      <c r="CJ17" s="564">
        <v>0</v>
      </c>
      <c r="CK17" s="564">
        <v>0</v>
      </c>
      <c r="CL17" s="115">
        <f>UCs!$CJ17+UCs!$CK17</f>
        <v>0</v>
      </c>
      <c r="CN17" s="598" t="s">
        <v>3106</v>
      </c>
      <c r="CO17" s="564">
        <v>0</v>
      </c>
      <c r="CP17" s="564">
        <v>0</v>
      </c>
      <c r="CQ17" s="115">
        <f>UCs!$CO17+UCs!$CP17</f>
        <v>0</v>
      </c>
      <c r="CS17" s="598" t="s">
        <v>3106</v>
      </c>
      <c r="CT17" s="564">
        <v>0</v>
      </c>
      <c r="CU17" s="564">
        <v>0</v>
      </c>
      <c r="CV17" s="115">
        <f>UCs!$CT17+UCs!$CU17</f>
        <v>0</v>
      </c>
    </row>
    <row r="18" spans="2:100" x14ac:dyDescent="0.35">
      <c r="B18" s="548" t="s">
        <v>1428</v>
      </c>
      <c r="C18" s="596">
        <f>SUBTOTAL(101,Consumo_energia_UC1[Consumo Ponta '[a']])</f>
        <v>0</v>
      </c>
      <c r="D18" s="597">
        <f>SUBTOTAL(101,Consumo_energia_UC1[Consumo Fora Ponta '[b']])</f>
        <v>0</v>
      </c>
      <c r="E18" s="595">
        <f>SUBTOTAL(109,Consumo_energia_UC1[Consumo total (kWh/mês)])</f>
        <v>0</v>
      </c>
      <c r="G18" s="548" t="s">
        <v>1428</v>
      </c>
      <c r="H18" s="596">
        <f>SUBTOTAL(101,Consumo_energia_UC2[Consumo Ponta '[a']])</f>
        <v>0</v>
      </c>
      <c r="I18" s="597">
        <f>SUBTOTAL(101,Consumo_energia_UC2[Consumo Fora Ponta '[b']])</f>
        <v>0</v>
      </c>
      <c r="J18" s="595">
        <f>SUBTOTAL(109,Consumo_energia_UC2[Consumo total (kWh/mês)])</f>
        <v>0</v>
      </c>
      <c r="L18" s="548" t="s">
        <v>1428</v>
      </c>
      <c r="M18" s="596">
        <f>SUBTOTAL(101,Consumo_energia_UC3[Consumo Ponta '[a']])</f>
        <v>0</v>
      </c>
      <c r="N18" s="597">
        <f>SUBTOTAL(101,Consumo_energia_UC3[Consumo Fora Ponta '[b']])</f>
        <v>0</v>
      </c>
      <c r="O18" s="595">
        <f>SUBTOTAL(109,Consumo_energia_UC3[Consumo total (kWh/mês)])</f>
        <v>0</v>
      </c>
      <c r="Q18" s="548" t="s">
        <v>1428</v>
      </c>
      <c r="R18" s="596">
        <f>SUBTOTAL(101,Consumo_energia_UC4[Consumo Ponta '[a']])</f>
        <v>0</v>
      </c>
      <c r="S18" s="597">
        <f>SUBTOTAL(101,Consumo_energia_UC4[Consumo Fora Ponta '[b']])</f>
        <v>0</v>
      </c>
      <c r="T18" s="595">
        <f>SUBTOTAL(109,Consumo_energia_UC4[Consumo total (kWh/mês)])</f>
        <v>0</v>
      </c>
      <c r="V18" s="548" t="s">
        <v>1428</v>
      </c>
      <c r="W18" s="596">
        <f>SUBTOTAL(101,Consumo_energia_UC5[Consumo Ponta '[a']])</f>
        <v>0</v>
      </c>
      <c r="X18" s="597">
        <f>SUBTOTAL(101,Consumo_energia_UC5[Consumo Fora Ponta '[b']])</f>
        <v>0</v>
      </c>
      <c r="Y18" s="595">
        <f>SUBTOTAL(109,Consumo_energia_UC5[Consumo total (kWh/mês)])</f>
        <v>0</v>
      </c>
      <c r="AA18" s="548" t="s">
        <v>1428</v>
      </c>
      <c r="AB18" s="596">
        <f>SUBTOTAL(101,Consumo_energia_UC6[Consumo Ponta '[a']])</f>
        <v>0</v>
      </c>
      <c r="AC18" s="597">
        <f>SUBTOTAL(101,Consumo_energia_UC6[Consumo Fora Ponta '[b']])</f>
        <v>0</v>
      </c>
      <c r="AD18" s="595">
        <f>SUBTOTAL(109,Consumo_energia_UC6[Consumo total (kWh/mês)])</f>
        <v>0</v>
      </c>
      <c r="AF18" s="548" t="s">
        <v>1428</v>
      </c>
      <c r="AG18" s="596">
        <f>SUBTOTAL(101,Consumo_energia_UC7[Consumo Ponta '[a']])</f>
        <v>0</v>
      </c>
      <c r="AH18" s="597">
        <f>SUBTOTAL(101,Consumo_energia_UC7[Consumo Fora Ponta '[b']])</f>
        <v>0</v>
      </c>
      <c r="AI18" s="595">
        <f>SUBTOTAL(109,Consumo_energia_UC7[Consumo total (kWh/mês)])</f>
        <v>0</v>
      </c>
      <c r="AK18" s="548" t="s">
        <v>1428</v>
      </c>
      <c r="AL18" s="596">
        <f>SUBTOTAL(101,Consumo_energia_UC8[Consumo Ponta '[a']])</f>
        <v>0</v>
      </c>
      <c r="AM18" s="597">
        <f>SUBTOTAL(101,Consumo_energia_UC8[Consumo Fora Ponta '[b']])</f>
        <v>0</v>
      </c>
      <c r="AN18" s="595">
        <f>SUBTOTAL(109,Consumo_energia_UC8[Consumo total (kWh/mês)])</f>
        <v>0</v>
      </c>
      <c r="AP18" s="548" t="s">
        <v>1428</v>
      </c>
      <c r="AQ18" s="596">
        <f>SUBTOTAL(101,Consumo_energia_UC9[Consumo Ponta '[a']])</f>
        <v>0</v>
      </c>
      <c r="AR18" s="597">
        <f>SUBTOTAL(101,Consumo_energia_UC9[Consumo Fora Ponta '[b']])</f>
        <v>0</v>
      </c>
      <c r="AS18" s="595">
        <f>SUBTOTAL(109,Consumo_energia_UC9[Consumo total (kWh/mês)])</f>
        <v>0</v>
      </c>
      <c r="AU18" s="548" t="s">
        <v>1428</v>
      </c>
      <c r="AV18" s="596">
        <f>SUBTOTAL(101,Consumo_energia_UC10[Consumo Ponta '[a']])</f>
        <v>0</v>
      </c>
      <c r="AW18" s="597">
        <f>SUBTOTAL(101,Consumo_energia_UC10[Consumo Fora Ponta '[b']])</f>
        <v>0</v>
      </c>
      <c r="AX18" s="595">
        <f>SUBTOTAL(109,Consumo_energia_UC10[Consumo total (kWh/mês)])</f>
        <v>0</v>
      </c>
      <c r="AZ18" s="548" t="s">
        <v>1428</v>
      </c>
      <c r="BA18" s="596">
        <f>SUBTOTAL(101,Consumo_energia_UC11[Consumo Ponta '[a']])</f>
        <v>0</v>
      </c>
      <c r="BB18" s="597">
        <f>SUBTOTAL(101,Consumo_energia_UC11[Consumo Fora Ponta '[b']])</f>
        <v>0</v>
      </c>
      <c r="BC18" s="595">
        <f>SUBTOTAL(109,Consumo_energia_UC11[Consumo total (kWh/mês)])</f>
        <v>0</v>
      </c>
      <c r="BE18" s="548" t="s">
        <v>1428</v>
      </c>
      <c r="BF18" s="596">
        <f>SUBTOTAL(101,Consumo_energia_UC12[Consumo Ponta '[a']])</f>
        <v>0</v>
      </c>
      <c r="BG18" s="597">
        <f>SUBTOTAL(101,Consumo_energia_UC12[Consumo Fora Ponta '[b']])</f>
        <v>0</v>
      </c>
      <c r="BH18" s="595">
        <f>SUBTOTAL(109,Consumo_energia_UC12[Consumo total (kWh/mês)])</f>
        <v>0</v>
      </c>
      <c r="BJ18" s="548" t="s">
        <v>1428</v>
      </c>
      <c r="BK18" s="596">
        <f>SUBTOTAL(101,Consumo_energia_UC13[Consumo Ponta '[a']])</f>
        <v>0</v>
      </c>
      <c r="BL18" s="597">
        <f>SUBTOTAL(101,Consumo_energia_UC13[Consumo Fora Ponta '[b']])</f>
        <v>0</v>
      </c>
      <c r="BM18" s="595">
        <f>SUBTOTAL(109,Consumo_energia_UC13[Consumo total (kWh/mês)])</f>
        <v>0</v>
      </c>
      <c r="BO18" s="548" t="s">
        <v>1428</v>
      </c>
      <c r="BP18" s="596">
        <f>SUBTOTAL(101,Consumo_energia_UC14[Consumo Ponta '[a']])</f>
        <v>0</v>
      </c>
      <c r="BQ18" s="597">
        <f>SUBTOTAL(101,Consumo_energia_UC14[Consumo Fora Ponta '[b']])</f>
        <v>0</v>
      </c>
      <c r="BR18" s="595">
        <f>SUBTOTAL(109,Consumo_energia_UC14[Consumo total (kWh/mês)])</f>
        <v>0</v>
      </c>
      <c r="BT18" s="548" t="s">
        <v>1428</v>
      </c>
      <c r="BU18" s="596">
        <f>SUBTOTAL(101,Consumo_energia_UC15[Consumo Ponta '[a']])</f>
        <v>0</v>
      </c>
      <c r="BV18" s="597">
        <f>SUBTOTAL(101,Consumo_energia_UC15[Consumo Fora Ponta '[b']])</f>
        <v>0</v>
      </c>
      <c r="BW18" s="595">
        <f>SUBTOTAL(109,Consumo_energia_UC15[Consumo total (kWh/mês)])</f>
        <v>0</v>
      </c>
      <c r="BY18" s="548" t="s">
        <v>1428</v>
      </c>
      <c r="BZ18" s="596">
        <f>SUBTOTAL(101,Consumo_energia_UC16[Consumo Ponta '[a']])</f>
        <v>0</v>
      </c>
      <c r="CA18" s="597">
        <f>SUBTOTAL(101,Consumo_energia_UC16[Consumo Fora Ponta '[b']])</f>
        <v>0</v>
      </c>
      <c r="CB18" s="595">
        <f>SUBTOTAL(109,Consumo_energia_UC16[Consumo total (kWh/mês)])</f>
        <v>0</v>
      </c>
      <c r="CD18" s="548" t="s">
        <v>1428</v>
      </c>
      <c r="CE18" s="596">
        <f>SUBTOTAL(101,Consumo_energia_UC17[Consumo Ponta '[a']])</f>
        <v>0</v>
      </c>
      <c r="CF18" s="597">
        <f>SUBTOTAL(101,Consumo_energia_UC17[Consumo Fora Ponta '[b']])</f>
        <v>0</v>
      </c>
      <c r="CG18" s="595">
        <f>SUBTOTAL(109,Consumo_energia_UC17[Consumo total (kWh/mês)])</f>
        <v>0</v>
      </c>
      <c r="CI18" s="548" t="s">
        <v>1428</v>
      </c>
      <c r="CJ18" s="596">
        <f>SUBTOTAL(101,Consumo_energia_UC18[Consumo Ponta '[a']])</f>
        <v>0</v>
      </c>
      <c r="CK18" s="597">
        <f>SUBTOTAL(101,Consumo_energia_UC18[Consumo Fora Ponta '[b']])</f>
        <v>0</v>
      </c>
      <c r="CL18" s="595">
        <f>SUBTOTAL(109,Consumo_energia_UC18[Consumo total (kWh/mês)])</f>
        <v>0</v>
      </c>
      <c r="CN18" s="548" t="s">
        <v>1428</v>
      </c>
      <c r="CO18" s="596">
        <f>SUBTOTAL(101,Consumo_energia_UC19[Consumo Ponta '[a']])</f>
        <v>0</v>
      </c>
      <c r="CP18" s="597">
        <f>SUBTOTAL(101,Consumo_energia_UC19[Consumo Fora Ponta '[b']])</f>
        <v>0</v>
      </c>
      <c r="CQ18" s="595">
        <f>SUBTOTAL(109,Consumo_energia_UC19[Consumo total (kWh/mês)])</f>
        <v>0</v>
      </c>
      <c r="CS18" s="548" t="s">
        <v>1428</v>
      </c>
      <c r="CT18" s="563">
        <f>SUBTOTAL(101,Consumo_energia_UC20[Consumo Ponta '[a']])</f>
        <v>0</v>
      </c>
      <c r="CU18" s="558">
        <f>SUBTOTAL(101,Consumo_energia_UC20[Consumo Fora Ponta '[b']])</f>
        <v>0</v>
      </c>
      <c r="CV18" s="595">
        <f>SUBTOTAL(109,Consumo_energia_UC20[Consumo total (kWh/mês)])</f>
        <v>0</v>
      </c>
    </row>
    <row r="20" spans="2:100" x14ac:dyDescent="0.35">
      <c r="B20" s="594" t="s">
        <v>3082</v>
      </c>
      <c r="C20" s="565"/>
      <c r="G20" s="594" t="s">
        <v>3082</v>
      </c>
      <c r="H20" s="565"/>
      <c r="L20" s="594" t="s">
        <v>3082</v>
      </c>
      <c r="M20" s="565"/>
      <c r="Q20" s="594" t="s">
        <v>3082</v>
      </c>
      <c r="R20" s="565"/>
      <c r="V20" s="594" t="s">
        <v>3082</v>
      </c>
      <c r="W20" s="565"/>
      <c r="AA20" s="594" t="s">
        <v>3082</v>
      </c>
      <c r="AB20" s="565"/>
      <c r="AF20" s="594" t="s">
        <v>3082</v>
      </c>
      <c r="AG20" s="565"/>
      <c r="AK20" s="594" t="s">
        <v>3082</v>
      </c>
      <c r="AL20" s="565"/>
      <c r="AP20" s="594" t="s">
        <v>3082</v>
      </c>
      <c r="AQ20" s="565"/>
      <c r="AU20" s="594" t="s">
        <v>3082</v>
      </c>
      <c r="AV20" s="565"/>
      <c r="AZ20" s="594" t="s">
        <v>3082</v>
      </c>
      <c r="BA20" s="565"/>
      <c r="BE20" s="594" t="s">
        <v>3082</v>
      </c>
      <c r="BF20" s="565"/>
      <c r="BJ20" s="594" t="s">
        <v>3082</v>
      </c>
      <c r="BK20" s="565"/>
      <c r="BO20" s="594" t="s">
        <v>3082</v>
      </c>
      <c r="BP20" s="565"/>
      <c r="BT20" s="594" t="s">
        <v>3082</v>
      </c>
      <c r="BU20" s="565"/>
      <c r="BY20" s="594" t="s">
        <v>3082</v>
      </c>
      <c r="BZ20" s="565"/>
      <c r="CD20" s="594" t="s">
        <v>3082</v>
      </c>
      <c r="CE20" s="565"/>
      <c r="CI20" s="594" t="s">
        <v>3082</v>
      </c>
      <c r="CJ20" s="565"/>
      <c r="CN20" s="594" t="s">
        <v>3082</v>
      </c>
      <c r="CO20" s="565"/>
      <c r="CS20" s="594" t="s">
        <v>3082</v>
      </c>
      <c r="CT20" s="565"/>
    </row>
    <row r="21" spans="2:100" x14ac:dyDescent="0.35">
      <c r="B21" s="537" t="s">
        <v>3026</v>
      </c>
      <c r="C21" s="537" t="s">
        <v>3024</v>
      </c>
      <c r="G21" s="537" t="s">
        <v>3026</v>
      </c>
      <c r="H21" s="537" t="s">
        <v>3024</v>
      </c>
      <c r="L21" s="537" t="s">
        <v>3026</v>
      </c>
      <c r="M21" s="537" t="s">
        <v>3024</v>
      </c>
      <c r="Q21" s="537" t="s">
        <v>3026</v>
      </c>
      <c r="R21" s="537" t="s">
        <v>3024</v>
      </c>
      <c r="V21" s="537" t="s">
        <v>3026</v>
      </c>
      <c r="W21" s="537" t="s">
        <v>3024</v>
      </c>
      <c r="AA21" s="537" t="s">
        <v>3026</v>
      </c>
      <c r="AB21" s="537" t="s">
        <v>3024</v>
      </c>
      <c r="AF21" s="537" t="s">
        <v>3026</v>
      </c>
      <c r="AG21" s="537" t="s">
        <v>3024</v>
      </c>
      <c r="AK21" s="537" t="s">
        <v>3026</v>
      </c>
      <c r="AL21" s="537" t="s">
        <v>3024</v>
      </c>
      <c r="AP21" s="537" t="s">
        <v>3026</v>
      </c>
      <c r="AQ21" s="537" t="s">
        <v>3024</v>
      </c>
      <c r="AU21" s="537" t="s">
        <v>3026</v>
      </c>
      <c r="AV21" s="537" t="s">
        <v>3024</v>
      </c>
      <c r="AZ21" s="537" t="s">
        <v>3026</v>
      </c>
      <c r="BA21" s="537" t="s">
        <v>3024</v>
      </c>
      <c r="BE21" s="537" t="s">
        <v>3026</v>
      </c>
      <c r="BF21" s="537" t="s">
        <v>3024</v>
      </c>
      <c r="BJ21" s="537" t="s">
        <v>3026</v>
      </c>
      <c r="BK21" s="537" t="s">
        <v>3024</v>
      </c>
      <c r="BO21" s="537" t="s">
        <v>3026</v>
      </c>
      <c r="BP21" s="537" t="s">
        <v>3024</v>
      </c>
      <c r="BT21" s="537" t="s">
        <v>3026</v>
      </c>
      <c r="BU21" s="537" t="s">
        <v>3024</v>
      </c>
      <c r="BY21" s="537" t="s">
        <v>3026</v>
      </c>
      <c r="BZ21" s="537" t="s">
        <v>3024</v>
      </c>
      <c r="CD21" s="537" t="s">
        <v>3026</v>
      </c>
      <c r="CE21" s="537" t="s">
        <v>3024</v>
      </c>
      <c r="CI21" s="537" t="s">
        <v>3026</v>
      </c>
      <c r="CJ21" s="537" t="s">
        <v>3024</v>
      </c>
      <c r="CN21" s="537" t="s">
        <v>3026</v>
      </c>
      <c r="CO21" s="537" t="s">
        <v>3024</v>
      </c>
      <c r="CS21" s="537" t="s">
        <v>3026</v>
      </c>
      <c r="CT21" s="537" t="s">
        <v>3024</v>
      </c>
    </row>
    <row r="22" spans="2:100" x14ac:dyDescent="0.35">
      <c r="B22" s="598" t="s">
        <v>849</v>
      </c>
      <c r="C22" s="564">
        <v>0</v>
      </c>
      <c r="G22" s="598" t="s">
        <v>849</v>
      </c>
      <c r="H22" s="564">
        <v>0</v>
      </c>
      <c r="L22" s="598" t="s">
        <v>849</v>
      </c>
      <c r="M22" s="564">
        <v>0</v>
      </c>
      <c r="Q22" s="598" t="s">
        <v>849</v>
      </c>
      <c r="R22" s="564">
        <v>0</v>
      </c>
      <c r="V22" s="598" t="s">
        <v>849</v>
      </c>
      <c r="W22" s="564">
        <v>0</v>
      </c>
      <c r="AA22" s="598" t="s">
        <v>849</v>
      </c>
      <c r="AB22" s="564">
        <v>0</v>
      </c>
      <c r="AF22" s="598" t="s">
        <v>849</v>
      </c>
      <c r="AG22" s="564">
        <v>0</v>
      </c>
      <c r="AK22" s="598" t="s">
        <v>849</v>
      </c>
      <c r="AL22" s="564">
        <v>0</v>
      </c>
      <c r="AP22" s="598" t="s">
        <v>849</v>
      </c>
      <c r="AQ22" s="564">
        <v>0</v>
      </c>
      <c r="AU22" s="598" t="s">
        <v>849</v>
      </c>
      <c r="AV22" s="564">
        <v>0</v>
      </c>
      <c r="AZ22" s="598" t="s">
        <v>849</v>
      </c>
      <c r="BA22" s="564">
        <v>0</v>
      </c>
      <c r="BE22" s="598" t="s">
        <v>849</v>
      </c>
      <c r="BF22" s="564">
        <v>0</v>
      </c>
      <c r="BJ22" s="598" t="s">
        <v>849</v>
      </c>
      <c r="BK22" s="564">
        <v>0</v>
      </c>
      <c r="BO22" s="598" t="s">
        <v>849</v>
      </c>
      <c r="BP22" s="564">
        <v>0</v>
      </c>
      <c r="BT22" s="598" t="s">
        <v>849</v>
      </c>
      <c r="BU22" s="564">
        <v>0</v>
      </c>
      <c r="BY22" s="598" t="s">
        <v>849</v>
      </c>
      <c r="BZ22" s="564">
        <v>0</v>
      </c>
      <c r="CD22" s="598" t="s">
        <v>849</v>
      </c>
      <c r="CE22" s="564">
        <v>0</v>
      </c>
      <c r="CI22" s="598" t="s">
        <v>849</v>
      </c>
      <c r="CJ22" s="564">
        <v>0</v>
      </c>
      <c r="CN22" s="598" t="s">
        <v>849</v>
      </c>
      <c r="CO22" s="564">
        <v>0</v>
      </c>
      <c r="CS22" s="598" t="s">
        <v>849</v>
      </c>
      <c r="CT22" s="564">
        <v>0</v>
      </c>
    </row>
    <row r="23" spans="2:100" x14ac:dyDescent="0.35">
      <c r="B23" s="598" t="s">
        <v>848</v>
      </c>
      <c r="C23" s="564">
        <v>0</v>
      </c>
      <c r="G23" s="598" t="s">
        <v>848</v>
      </c>
      <c r="H23" s="564">
        <v>0</v>
      </c>
      <c r="L23" s="598" t="s">
        <v>848</v>
      </c>
      <c r="M23" s="564">
        <v>0</v>
      </c>
      <c r="Q23" s="598" t="s">
        <v>848</v>
      </c>
      <c r="R23" s="564">
        <v>0</v>
      </c>
      <c r="V23" s="598" t="s">
        <v>848</v>
      </c>
      <c r="W23" s="564">
        <v>0</v>
      </c>
      <c r="AA23" s="598" t="s">
        <v>848</v>
      </c>
      <c r="AB23" s="564">
        <v>0</v>
      </c>
      <c r="AF23" s="598" t="s">
        <v>848</v>
      </c>
      <c r="AG23" s="564">
        <v>0</v>
      </c>
      <c r="AK23" s="598" t="s">
        <v>848</v>
      </c>
      <c r="AL23" s="564">
        <v>0</v>
      </c>
      <c r="AP23" s="598" t="s">
        <v>848</v>
      </c>
      <c r="AQ23" s="564">
        <v>0</v>
      </c>
      <c r="AU23" s="598" t="s">
        <v>848</v>
      </c>
      <c r="AV23" s="564">
        <v>0</v>
      </c>
      <c r="AZ23" s="598" t="s">
        <v>848</v>
      </c>
      <c r="BA23" s="564">
        <v>0</v>
      </c>
      <c r="BE23" s="598" t="s">
        <v>848</v>
      </c>
      <c r="BF23" s="564">
        <v>0</v>
      </c>
      <c r="BJ23" s="598" t="s">
        <v>848</v>
      </c>
      <c r="BK23" s="564">
        <v>0</v>
      </c>
      <c r="BO23" s="598" t="s">
        <v>848</v>
      </c>
      <c r="BP23" s="564">
        <v>0</v>
      </c>
      <c r="BT23" s="598" t="s">
        <v>848</v>
      </c>
      <c r="BU23" s="564">
        <v>0</v>
      </c>
      <c r="BY23" s="598" t="s">
        <v>848</v>
      </c>
      <c r="BZ23" s="564">
        <v>0</v>
      </c>
      <c r="CD23" s="598" t="s">
        <v>848</v>
      </c>
      <c r="CE23" s="564">
        <v>0</v>
      </c>
      <c r="CI23" s="598" t="s">
        <v>848</v>
      </c>
      <c r="CJ23" s="564">
        <v>0</v>
      </c>
      <c r="CN23" s="598" t="s">
        <v>848</v>
      </c>
      <c r="CO23" s="564">
        <v>0</v>
      </c>
      <c r="CS23" s="598" t="s">
        <v>848</v>
      </c>
      <c r="CT23" s="564">
        <v>0</v>
      </c>
    </row>
    <row r="24" spans="2:100" x14ac:dyDescent="0.35">
      <c r="B24" s="598" t="s">
        <v>847</v>
      </c>
      <c r="C24" s="564">
        <v>0</v>
      </c>
      <c r="G24" s="598" t="s">
        <v>847</v>
      </c>
      <c r="H24" s="564">
        <v>0</v>
      </c>
      <c r="L24" s="598" t="s">
        <v>847</v>
      </c>
      <c r="M24" s="564">
        <v>0</v>
      </c>
      <c r="Q24" s="598" t="s">
        <v>847</v>
      </c>
      <c r="R24" s="564">
        <v>0</v>
      </c>
      <c r="V24" s="598" t="s">
        <v>847</v>
      </c>
      <c r="W24" s="564">
        <v>0</v>
      </c>
      <c r="AA24" s="598" t="s">
        <v>847</v>
      </c>
      <c r="AB24" s="564">
        <v>0</v>
      </c>
      <c r="AF24" s="598" t="s">
        <v>847</v>
      </c>
      <c r="AG24" s="564">
        <v>0</v>
      </c>
      <c r="AK24" s="598" t="s">
        <v>847</v>
      </c>
      <c r="AL24" s="564">
        <v>0</v>
      </c>
      <c r="AP24" s="598" t="s">
        <v>847</v>
      </c>
      <c r="AQ24" s="564">
        <v>0</v>
      </c>
      <c r="AU24" s="598" t="s">
        <v>847</v>
      </c>
      <c r="AV24" s="564">
        <v>0</v>
      </c>
      <c r="AZ24" s="598" t="s">
        <v>847</v>
      </c>
      <c r="BA24" s="564">
        <v>0</v>
      </c>
      <c r="BE24" s="598" t="s">
        <v>847</v>
      </c>
      <c r="BF24" s="564">
        <v>0</v>
      </c>
      <c r="BJ24" s="598" t="s">
        <v>847</v>
      </c>
      <c r="BK24" s="564">
        <v>0</v>
      </c>
      <c r="BO24" s="598" t="s">
        <v>847</v>
      </c>
      <c r="BP24" s="564">
        <v>0</v>
      </c>
      <c r="BT24" s="598" t="s">
        <v>847</v>
      </c>
      <c r="BU24" s="564">
        <v>0</v>
      </c>
      <c r="BY24" s="598" t="s">
        <v>847</v>
      </c>
      <c r="BZ24" s="564">
        <v>0</v>
      </c>
      <c r="CD24" s="598" t="s">
        <v>847</v>
      </c>
      <c r="CE24" s="564">
        <v>0</v>
      </c>
      <c r="CI24" s="598" t="s">
        <v>847</v>
      </c>
      <c r="CJ24" s="564">
        <v>0</v>
      </c>
      <c r="CN24" s="598" t="s">
        <v>847</v>
      </c>
      <c r="CO24" s="564">
        <v>0</v>
      </c>
      <c r="CS24" s="598" t="s">
        <v>847</v>
      </c>
      <c r="CT24" s="564">
        <v>0</v>
      </c>
    </row>
    <row r="25" spans="2:100" x14ac:dyDescent="0.35">
      <c r="B25" s="598" t="s">
        <v>3107</v>
      </c>
      <c r="C25" s="564">
        <v>0</v>
      </c>
      <c r="G25" s="598" t="s">
        <v>3107</v>
      </c>
      <c r="H25" s="564">
        <v>0</v>
      </c>
      <c r="L25" s="598" t="s">
        <v>3107</v>
      </c>
      <c r="M25" s="564">
        <v>0</v>
      </c>
      <c r="Q25" s="598" t="s">
        <v>3107</v>
      </c>
      <c r="R25" s="564">
        <v>0</v>
      </c>
      <c r="V25" s="598" t="s">
        <v>3107</v>
      </c>
      <c r="W25" s="564">
        <v>0</v>
      </c>
      <c r="AA25" s="598" t="s">
        <v>3107</v>
      </c>
      <c r="AB25" s="564">
        <v>0</v>
      </c>
      <c r="AF25" s="598" t="s">
        <v>3107</v>
      </c>
      <c r="AG25" s="564">
        <v>0</v>
      </c>
      <c r="AK25" s="598" t="s">
        <v>3107</v>
      </c>
      <c r="AL25" s="564">
        <v>0</v>
      </c>
      <c r="AP25" s="598" t="s">
        <v>3107</v>
      </c>
      <c r="AQ25" s="564">
        <v>0</v>
      </c>
      <c r="AU25" s="598" t="s">
        <v>3107</v>
      </c>
      <c r="AV25" s="564">
        <v>0</v>
      </c>
      <c r="AZ25" s="598" t="s">
        <v>3107</v>
      </c>
      <c r="BA25" s="564">
        <v>0</v>
      </c>
      <c r="BE25" s="598" t="s">
        <v>3107</v>
      </c>
      <c r="BF25" s="564">
        <v>0</v>
      </c>
      <c r="BJ25" s="598" t="s">
        <v>3107</v>
      </c>
      <c r="BK25" s="564">
        <v>0</v>
      </c>
      <c r="BO25" s="598" t="s">
        <v>3107</v>
      </c>
      <c r="BP25" s="564">
        <v>0</v>
      </c>
      <c r="BT25" s="598" t="s">
        <v>3107</v>
      </c>
      <c r="BU25" s="564">
        <v>0</v>
      </c>
      <c r="BY25" s="598" t="s">
        <v>3107</v>
      </c>
      <c r="BZ25" s="564">
        <v>0</v>
      </c>
      <c r="CD25" s="598" t="s">
        <v>3107</v>
      </c>
      <c r="CE25" s="564">
        <v>0</v>
      </c>
      <c r="CI25" s="598" t="s">
        <v>3107</v>
      </c>
      <c r="CJ25" s="564">
        <v>0</v>
      </c>
      <c r="CN25" s="598" t="s">
        <v>3107</v>
      </c>
      <c r="CO25" s="564">
        <v>0</v>
      </c>
      <c r="CS25" s="598" t="s">
        <v>3107</v>
      </c>
      <c r="CT25" s="564">
        <v>0</v>
      </c>
    </row>
    <row r="26" spans="2:100" x14ac:dyDescent="0.35">
      <c r="B26" s="598" t="s">
        <v>3108</v>
      </c>
      <c r="C26" s="564">
        <v>0</v>
      </c>
      <c r="G26" s="598" t="s">
        <v>3108</v>
      </c>
      <c r="H26" s="564">
        <v>0</v>
      </c>
      <c r="L26" s="598" t="s">
        <v>3108</v>
      </c>
      <c r="M26" s="564">
        <v>0</v>
      </c>
      <c r="Q26" s="598" t="s">
        <v>3108</v>
      </c>
      <c r="R26" s="564">
        <v>0</v>
      </c>
      <c r="V26" s="598" t="s">
        <v>3108</v>
      </c>
      <c r="W26" s="564">
        <v>0</v>
      </c>
      <c r="AA26" s="598" t="s">
        <v>3108</v>
      </c>
      <c r="AB26" s="564">
        <v>0</v>
      </c>
      <c r="AF26" s="598" t="s">
        <v>3108</v>
      </c>
      <c r="AG26" s="564">
        <v>0</v>
      </c>
      <c r="AK26" s="598" t="s">
        <v>3108</v>
      </c>
      <c r="AL26" s="564">
        <v>0</v>
      </c>
      <c r="AP26" s="598" t="s">
        <v>3108</v>
      </c>
      <c r="AQ26" s="564">
        <v>0</v>
      </c>
      <c r="AU26" s="598" t="s">
        <v>3108</v>
      </c>
      <c r="AV26" s="564">
        <v>0</v>
      </c>
      <c r="AZ26" s="598" t="s">
        <v>3108</v>
      </c>
      <c r="BA26" s="564">
        <v>0</v>
      </c>
      <c r="BE26" s="598" t="s">
        <v>3108</v>
      </c>
      <c r="BF26" s="564">
        <v>0</v>
      </c>
      <c r="BJ26" s="598" t="s">
        <v>3108</v>
      </c>
      <c r="BK26" s="564">
        <v>0</v>
      </c>
      <c r="BO26" s="598" t="s">
        <v>3108</v>
      </c>
      <c r="BP26" s="564">
        <v>0</v>
      </c>
      <c r="BT26" s="598" t="s">
        <v>3108</v>
      </c>
      <c r="BU26" s="564">
        <v>0</v>
      </c>
      <c r="BY26" s="598" t="s">
        <v>3108</v>
      </c>
      <c r="BZ26" s="564">
        <v>0</v>
      </c>
      <c r="CD26" s="598" t="s">
        <v>3108</v>
      </c>
      <c r="CE26" s="564">
        <v>0</v>
      </c>
      <c r="CI26" s="598" t="s">
        <v>3108</v>
      </c>
      <c r="CJ26" s="564">
        <v>0</v>
      </c>
      <c r="CN26" s="598" t="s">
        <v>3108</v>
      </c>
      <c r="CO26" s="564">
        <v>0</v>
      </c>
      <c r="CS26" s="598" t="s">
        <v>3108</v>
      </c>
      <c r="CT26" s="564">
        <v>0</v>
      </c>
    </row>
    <row r="27" spans="2:100" x14ac:dyDescent="0.35">
      <c r="B27" s="598" t="s">
        <v>3109</v>
      </c>
      <c r="C27" s="564">
        <v>0</v>
      </c>
      <c r="G27" s="598" t="s">
        <v>3109</v>
      </c>
      <c r="H27" s="564">
        <v>0</v>
      </c>
      <c r="L27" s="598" t="s">
        <v>3109</v>
      </c>
      <c r="M27" s="564">
        <v>0</v>
      </c>
      <c r="Q27" s="598" t="s">
        <v>3109</v>
      </c>
      <c r="R27" s="564">
        <v>0</v>
      </c>
      <c r="V27" s="598" t="s">
        <v>3109</v>
      </c>
      <c r="W27" s="564">
        <v>0</v>
      </c>
      <c r="AA27" s="598" t="s">
        <v>3109</v>
      </c>
      <c r="AB27" s="564">
        <v>0</v>
      </c>
      <c r="AF27" s="598" t="s">
        <v>3109</v>
      </c>
      <c r="AG27" s="564">
        <v>0</v>
      </c>
      <c r="AK27" s="598" t="s">
        <v>3109</v>
      </c>
      <c r="AL27" s="564">
        <v>0</v>
      </c>
      <c r="AP27" s="598" t="s">
        <v>3109</v>
      </c>
      <c r="AQ27" s="564">
        <v>0</v>
      </c>
      <c r="AU27" s="598" t="s">
        <v>3109</v>
      </c>
      <c r="AV27" s="564">
        <v>0</v>
      </c>
      <c r="AZ27" s="598" t="s">
        <v>3109</v>
      </c>
      <c r="BA27" s="564">
        <v>0</v>
      </c>
      <c r="BE27" s="598" t="s">
        <v>3109</v>
      </c>
      <c r="BF27" s="564">
        <v>0</v>
      </c>
      <c r="BJ27" s="598" t="s">
        <v>3109</v>
      </c>
      <c r="BK27" s="564">
        <v>0</v>
      </c>
      <c r="BO27" s="598" t="s">
        <v>3109</v>
      </c>
      <c r="BP27" s="564">
        <v>0</v>
      </c>
      <c r="BT27" s="598" t="s">
        <v>3109</v>
      </c>
      <c r="BU27" s="564">
        <v>0</v>
      </c>
      <c r="BY27" s="598" t="s">
        <v>3109</v>
      </c>
      <c r="BZ27" s="564">
        <v>0</v>
      </c>
      <c r="CD27" s="598" t="s">
        <v>3109</v>
      </c>
      <c r="CE27" s="564">
        <v>0</v>
      </c>
      <c r="CI27" s="598" t="s">
        <v>3109</v>
      </c>
      <c r="CJ27" s="564">
        <v>0</v>
      </c>
      <c r="CN27" s="598" t="s">
        <v>3109</v>
      </c>
      <c r="CO27" s="564">
        <v>0</v>
      </c>
      <c r="CS27" s="598" t="s">
        <v>3109</v>
      </c>
      <c r="CT27" s="564">
        <v>0</v>
      </c>
    </row>
    <row r="28" spans="2:100" x14ac:dyDescent="0.35">
      <c r="B28" s="598" t="s">
        <v>3110</v>
      </c>
      <c r="C28" s="564">
        <v>0</v>
      </c>
      <c r="G28" s="598" t="s">
        <v>3110</v>
      </c>
      <c r="H28" s="564">
        <v>0</v>
      </c>
      <c r="L28" s="598" t="s">
        <v>3110</v>
      </c>
      <c r="M28" s="564">
        <v>0</v>
      </c>
      <c r="Q28" s="598" t="s">
        <v>3110</v>
      </c>
      <c r="R28" s="564">
        <v>0</v>
      </c>
      <c r="V28" s="598" t="s">
        <v>3110</v>
      </c>
      <c r="W28" s="564">
        <v>0</v>
      </c>
      <c r="AA28" s="598" t="s">
        <v>3110</v>
      </c>
      <c r="AB28" s="564">
        <v>0</v>
      </c>
      <c r="AF28" s="598" t="s">
        <v>3110</v>
      </c>
      <c r="AG28" s="564">
        <v>0</v>
      </c>
      <c r="AK28" s="598" t="s">
        <v>3110</v>
      </c>
      <c r="AL28" s="564">
        <v>0</v>
      </c>
      <c r="AP28" s="598" t="s">
        <v>3110</v>
      </c>
      <c r="AQ28" s="564">
        <v>0</v>
      </c>
      <c r="AU28" s="598" t="s">
        <v>3110</v>
      </c>
      <c r="AV28" s="564">
        <v>0</v>
      </c>
      <c r="AZ28" s="598" t="s">
        <v>3110</v>
      </c>
      <c r="BA28" s="564">
        <v>0</v>
      </c>
      <c r="BE28" s="598" t="s">
        <v>3110</v>
      </c>
      <c r="BF28" s="564">
        <v>0</v>
      </c>
      <c r="BJ28" s="598" t="s">
        <v>3110</v>
      </c>
      <c r="BK28" s="564">
        <v>0</v>
      </c>
      <c r="BO28" s="598" t="s">
        <v>3110</v>
      </c>
      <c r="BP28" s="564">
        <v>0</v>
      </c>
      <c r="BT28" s="598" t="s">
        <v>3110</v>
      </c>
      <c r="BU28" s="564">
        <v>0</v>
      </c>
      <c r="BY28" s="598" t="s">
        <v>3110</v>
      </c>
      <c r="BZ28" s="564">
        <v>0</v>
      </c>
      <c r="CD28" s="598" t="s">
        <v>3110</v>
      </c>
      <c r="CE28" s="564">
        <v>0</v>
      </c>
      <c r="CI28" s="598" t="s">
        <v>3110</v>
      </c>
      <c r="CJ28" s="564">
        <v>0</v>
      </c>
      <c r="CN28" s="598" t="s">
        <v>3110</v>
      </c>
      <c r="CO28" s="564">
        <v>0</v>
      </c>
      <c r="CS28" s="598" t="s">
        <v>3110</v>
      </c>
      <c r="CT28" s="564">
        <v>0</v>
      </c>
    </row>
    <row r="29" spans="2:100" x14ac:dyDescent="0.35">
      <c r="B29" s="598" t="s">
        <v>3111</v>
      </c>
      <c r="C29" s="564">
        <v>0</v>
      </c>
      <c r="G29" s="598" t="s">
        <v>3111</v>
      </c>
      <c r="H29" s="564">
        <v>0</v>
      </c>
      <c r="L29" s="598" t="s">
        <v>3111</v>
      </c>
      <c r="M29" s="564">
        <v>0</v>
      </c>
      <c r="Q29" s="598" t="s">
        <v>3111</v>
      </c>
      <c r="R29" s="564">
        <v>0</v>
      </c>
      <c r="V29" s="598" t="s">
        <v>3111</v>
      </c>
      <c r="W29" s="564">
        <v>0</v>
      </c>
      <c r="AA29" s="598" t="s">
        <v>3111</v>
      </c>
      <c r="AB29" s="564">
        <v>0</v>
      </c>
      <c r="AF29" s="598" t="s">
        <v>3111</v>
      </c>
      <c r="AG29" s="564">
        <v>0</v>
      </c>
      <c r="AK29" s="598" t="s">
        <v>3111</v>
      </c>
      <c r="AL29" s="564">
        <v>0</v>
      </c>
      <c r="AP29" s="598" t="s">
        <v>3111</v>
      </c>
      <c r="AQ29" s="564">
        <v>0</v>
      </c>
      <c r="AU29" s="598" t="s">
        <v>3111</v>
      </c>
      <c r="AV29" s="564">
        <v>0</v>
      </c>
      <c r="AZ29" s="598" t="s">
        <v>3111</v>
      </c>
      <c r="BA29" s="564">
        <v>0</v>
      </c>
      <c r="BE29" s="598" t="s">
        <v>3111</v>
      </c>
      <c r="BF29" s="564">
        <v>0</v>
      </c>
      <c r="BJ29" s="598" t="s">
        <v>3111</v>
      </c>
      <c r="BK29" s="564">
        <v>0</v>
      </c>
      <c r="BO29" s="598" t="s">
        <v>3111</v>
      </c>
      <c r="BP29" s="564">
        <v>0</v>
      </c>
      <c r="BT29" s="598" t="s">
        <v>3111</v>
      </c>
      <c r="BU29" s="564">
        <v>0</v>
      </c>
      <c r="BY29" s="598" t="s">
        <v>3111</v>
      </c>
      <c r="BZ29" s="564">
        <v>0</v>
      </c>
      <c r="CD29" s="598" t="s">
        <v>3111</v>
      </c>
      <c r="CE29" s="564">
        <v>0</v>
      </c>
      <c r="CI29" s="598" t="s">
        <v>3111</v>
      </c>
      <c r="CJ29" s="564">
        <v>0</v>
      </c>
      <c r="CN29" s="598" t="s">
        <v>3111</v>
      </c>
      <c r="CO29" s="564">
        <v>0</v>
      </c>
      <c r="CS29" s="598" t="s">
        <v>3111</v>
      </c>
      <c r="CT29" s="564">
        <v>0</v>
      </c>
    </row>
    <row r="30" spans="2:100" x14ac:dyDescent="0.35">
      <c r="B30" s="598" t="s">
        <v>3112</v>
      </c>
      <c r="C30" s="564">
        <v>0</v>
      </c>
      <c r="G30" s="598" t="s">
        <v>3112</v>
      </c>
      <c r="H30" s="564">
        <v>0</v>
      </c>
      <c r="L30" s="598" t="s">
        <v>3112</v>
      </c>
      <c r="M30" s="564">
        <v>0</v>
      </c>
      <c r="Q30" s="598" t="s">
        <v>3112</v>
      </c>
      <c r="R30" s="564">
        <v>0</v>
      </c>
      <c r="V30" s="598" t="s">
        <v>3112</v>
      </c>
      <c r="W30" s="564">
        <v>0</v>
      </c>
      <c r="AA30" s="598" t="s">
        <v>3112</v>
      </c>
      <c r="AB30" s="564">
        <v>0</v>
      </c>
      <c r="AF30" s="598" t="s">
        <v>3112</v>
      </c>
      <c r="AG30" s="564">
        <v>0</v>
      </c>
      <c r="AK30" s="598" t="s">
        <v>3112</v>
      </c>
      <c r="AL30" s="564">
        <v>0</v>
      </c>
      <c r="AP30" s="598" t="s">
        <v>3112</v>
      </c>
      <c r="AQ30" s="564">
        <v>0</v>
      </c>
      <c r="AU30" s="598" t="s">
        <v>3112</v>
      </c>
      <c r="AV30" s="564">
        <v>0</v>
      </c>
      <c r="AZ30" s="598" t="s">
        <v>3112</v>
      </c>
      <c r="BA30" s="564">
        <v>0</v>
      </c>
      <c r="BE30" s="598" t="s">
        <v>3112</v>
      </c>
      <c r="BF30" s="564">
        <v>0</v>
      </c>
      <c r="BJ30" s="598" t="s">
        <v>3112</v>
      </c>
      <c r="BK30" s="564">
        <v>0</v>
      </c>
      <c r="BO30" s="598" t="s">
        <v>3112</v>
      </c>
      <c r="BP30" s="564">
        <v>0</v>
      </c>
      <c r="BT30" s="598" t="s">
        <v>3112</v>
      </c>
      <c r="BU30" s="564">
        <v>0</v>
      </c>
      <c r="BY30" s="598" t="s">
        <v>3112</v>
      </c>
      <c r="BZ30" s="564">
        <v>0</v>
      </c>
      <c r="CD30" s="598" t="s">
        <v>3112</v>
      </c>
      <c r="CE30" s="564">
        <v>0</v>
      </c>
      <c r="CI30" s="598" t="s">
        <v>3112</v>
      </c>
      <c r="CJ30" s="564">
        <v>0</v>
      </c>
      <c r="CN30" s="598" t="s">
        <v>3112</v>
      </c>
      <c r="CO30" s="564">
        <v>0</v>
      </c>
      <c r="CS30" s="598" t="s">
        <v>3112</v>
      </c>
      <c r="CT30" s="564">
        <v>0</v>
      </c>
    </row>
    <row r="31" spans="2:100" x14ac:dyDescent="0.35">
      <c r="B31" s="598" t="s">
        <v>3113</v>
      </c>
      <c r="C31" s="564">
        <v>0</v>
      </c>
      <c r="G31" s="598" t="s">
        <v>3113</v>
      </c>
      <c r="H31" s="564">
        <v>0</v>
      </c>
      <c r="L31" s="598" t="s">
        <v>3113</v>
      </c>
      <c r="M31" s="564">
        <v>0</v>
      </c>
      <c r="Q31" s="598" t="s">
        <v>3113</v>
      </c>
      <c r="R31" s="564">
        <v>0</v>
      </c>
      <c r="V31" s="598" t="s">
        <v>3113</v>
      </c>
      <c r="W31" s="564">
        <v>0</v>
      </c>
      <c r="AA31" s="598" t="s">
        <v>3113</v>
      </c>
      <c r="AB31" s="564">
        <v>0</v>
      </c>
      <c r="AF31" s="598" t="s">
        <v>3113</v>
      </c>
      <c r="AG31" s="564">
        <v>0</v>
      </c>
      <c r="AK31" s="598" t="s">
        <v>3113</v>
      </c>
      <c r="AL31" s="564">
        <v>0</v>
      </c>
      <c r="AP31" s="598" t="s">
        <v>3113</v>
      </c>
      <c r="AQ31" s="564">
        <v>0</v>
      </c>
      <c r="AU31" s="598" t="s">
        <v>3113</v>
      </c>
      <c r="AV31" s="564">
        <v>0</v>
      </c>
      <c r="AZ31" s="598" t="s">
        <v>3113</v>
      </c>
      <c r="BA31" s="564">
        <v>0</v>
      </c>
      <c r="BE31" s="598" t="s">
        <v>3113</v>
      </c>
      <c r="BF31" s="564">
        <v>0</v>
      </c>
      <c r="BJ31" s="598" t="s">
        <v>3113</v>
      </c>
      <c r="BK31" s="564">
        <v>0</v>
      </c>
      <c r="BO31" s="598" t="s">
        <v>3113</v>
      </c>
      <c r="BP31" s="564">
        <v>0</v>
      </c>
      <c r="BT31" s="598" t="s">
        <v>3113</v>
      </c>
      <c r="BU31" s="564">
        <v>0</v>
      </c>
      <c r="BY31" s="598" t="s">
        <v>3113</v>
      </c>
      <c r="BZ31" s="564">
        <v>0</v>
      </c>
      <c r="CD31" s="598" t="s">
        <v>3113</v>
      </c>
      <c r="CE31" s="564">
        <v>0</v>
      </c>
      <c r="CI31" s="598" t="s">
        <v>3113</v>
      </c>
      <c r="CJ31" s="564">
        <v>0</v>
      </c>
      <c r="CN31" s="598" t="s">
        <v>3113</v>
      </c>
      <c r="CO31" s="564">
        <v>0</v>
      </c>
      <c r="CS31" s="598" t="s">
        <v>3113</v>
      </c>
      <c r="CT31" s="564">
        <v>0</v>
      </c>
    </row>
    <row r="32" spans="2:100" x14ac:dyDescent="0.35">
      <c r="B32" s="598" t="s">
        <v>3114</v>
      </c>
      <c r="C32" s="564">
        <v>0</v>
      </c>
      <c r="G32" s="598" t="s">
        <v>3114</v>
      </c>
      <c r="H32" s="564">
        <v>0</v>
      </c>
      <c r="L32" s="598" t="s">
        <v>3114</v>
      </c>
      <c r="M32" s="564">
        <v>0</v>
      </c>
      <c r="Q32" s="598" t="s">
        <v>3114</v>
      </c>
      <c r="R32" s="564">
        <v>0</v>
      </c>
      <c r="V32" s="598" t="s">
        <v>3114</v>
      </c>
      <c r="W32" s="564">
        <v>0</v>
      </c>
      <c r="AA32" s="598" t="s">
        <v>3114</v>
      </c>
      <c r="AB32" s="564">
        <v>0</v>
      </c>
      <c r="AF32" s="598" t="s">
        <v>3114</v>
      </c>
      <c r="AG32" s="564">
        <v>0</v>
      </c>
      <c r="AK32" s="598" t="s">
        <v>3114</v>
      </c>
      <c r="AL32" s="564">
        <v>0</v>
      </c>
      <c r="AP32" s="598" t="s">
        <v>3114</v>
      </c>
      <c r="AQ32" s="564">
        <v>0</v>
      </c>
      <c r="AU32" s="598" t="s">
        <v>3114</v>
      </c>
      <c r="AV32" s="564">
        <v>0</v>
      </c>
      <c r="AZ32" s="598" t="s">
        <v>3114</v>
      </c>
      <c r="BA32" s="564">
        <v>0</v>
      </c>
      <c r="BE32" s="598" t="s">
        <v>3114</v>
      </c>
      <c r="BF32" s="564">
        <v>0</v>
      </c>
      <c r="BJ32" s="598" t="s">
        <v>3114</v>
      </c>
      <c r="BK32" s="564">
        <v>0</v>
      </c>
      <c r="BO32" s="598" t="s">
        <v>3114</v>
      </c>
      <c r="BP32" s="564">
        <v>0</v>
      </c>
      <c r="BT32" s="598" t="s">
        <v>3114</v>
      </c>
      <c r="BU32" s="564">
        <v>0</v>
      </c>
      <c r="BY32" s="598" t="s">
        <v>3114</v>
      </c>
      <c r="BZ32" s="564">
        <v>0</v>
      </c>
      <c r="CD32" s="598" t="s">
        <v>3114</v>
      </c>
      <c r="CE32" s="564">
        <v>0</v>
      </c>
      <c r="CI32" s="598" t="s">
        <v>3114</v>
      </c>
      <c r="CJ32" s="564">
        <v>0</v>
      </c>
      <c r="CN32" s="598" t="s">
        <v>3114</v>
      </c>
      <c r="CO32" s="564">
        <v>0</v>
      </c>
      <c r="CS32" s="598" t="s">
        <v>3114</v>
      </c>
      <c r="CT32" s="564">
        <v>0</v>
      </c>
    </row>
    <row r="33" spans="1:98" x14ac:dyDescent="0.35">
      <c r="B33" s="598" t="s">
        <v>3106</v>
      </c>
      <c r="C33" s="564">
        <v>0</v>
      </c>
      <c r="G33" s="598" t="s">
        <v>3106</v>
      </c>
      <c r="H33" s="564">
        <v>0</v>
      </c>
      <c r="L33" s="598" t="s">
        <v>3106</v>
      </c>
      <c r="M33" s="564">
        <v>0</v>
      </c>
      <c r="Q33" s="598" t="s">
        <v>3106</v>
      </c>
      <c r="R33" s="564">
        <v>0</v>
      </c>
      <c r="V33" s="598" t="s">
        <v>3106</v>
      </c>
      <c r="W33" s="564">
        <v>0</v>
      </c>
      <c r="AA33" s="598" t="s">
        <v>3106</v>
      </c>
      <c r="AB33" s="564">
        <v>0</v>
      </c>
      <c r="AF33" s="598" t="s">
        <v>3106</v>
      </c>
      <c r="AG33" s="564">
        <v>0</v>
      </c>
      <c r="AK33" s="598" t="s">
        <v>3106</v>
      </c>
      <c r="AL33" s="564">
        <v>0</v>
      </c>
      <c r="AP33" s="598" t="s">
        <v>3106</v>
      </c>
      <c r="AQ33" s="564">
        <v>0</v>
      </c>
      <c r="AU33" s="598" t="s">
        <v>3106</v>
      </c>
      <c r="AV33" s="564">
        <v>0</v>
      </c>
      <c r="AZ33" s="598" t="s">
        <v>3106</v>
      </c>
      <c r="BA33" s="564">
        <v>0</v>
      </c>
      <c r="BE33" s="598" t="s">
        <v>3106</v>
      </c>
      <c r="BF33" s="564">
        <v>0</v>
      </c>
      <c r="BJ33" s="598" t="s">
        <v>3106</v>
      </c>
      <c r="BK33" s="564">
        <v>0</v>
      </c>
      <c r="BO33" s="598" t="s">
        <v>3106</v>
      </c>
      <c r="BP33" s="564">
        <v>0</v>
      </c>
      <c r="BT33" s="598" t="s">
        <v>3106</v>
      </c>
      <c r="BU33" s="564">
        <v>0</v>
      </c>
      <c r="BY33" s="598" t="s">
        <v>3106</v>
      </c>
      <c r="BZ33" s="564">
        <v>0</v>
      </c>
      <c r="CD33" s="598" t="s">
        <v>3106</v>
      </c>
      <c r="CE33" s="564">
        <v>0</v>
      </c>
      <c r="CI33" s="598" t="s">
        <v>3106</v>
      </c>
      <c r="CJ33" s="564">
        <v>0</v>
      </c>
      <c r="CN33" s="598" t="s">
        <v>3106</v>
      </c>
      <c r="CO33" s="564">
        <v>0</v>
      </c>
      <c r="CS33" s="598" t="s">
        <v>3106</v>
      </c>
      <c r="CT33" s="564">
        <v>0</v>
      </c>
    </row>
    <row r="34" spans="1:98" x14ac:dyDescent="0.35">
      <c r="B34" s="548" t="s">
        <v>1428</v>
      </c>
      <c r="C34" s="117">
        <f>SUBTOTAL(101,Tabela2623[Demanda'[kW']])</f>
        <v>0</v>
      </c>
      <c r="G34" s="548" t="s">
        <v>1428</v>
      </c>
      <c r="H34" s="117">
        <f>SUBTOTAL(101,Tabela262393[Demanda'[kW']])</f>
        <v>0</v>
      </c>
      <c r="L34" s="548" t="s">
        <v>1428</v>
      </c>
      <c r="M34" s="117">
        <f>SUBTOTAL(101,Tabela262397[Demanda'[kW']])</f>
        <v>0</v>
      </c>
      <c r="Q34" s="548" t="s">
        <v>1428</v>
      </c>
      <c r="R34" s="117">
        <f>SUBTOTAL(101,Tabela262399[Demanda'[kW']])</f>
        <v>0</v>
      </c>
      <c r="V34" s="548" t="s">
        <v>1428</v>
      </c>
      <c r="W34" s="117">
        <f>SUBTOTAL(101,Tabela2623101[Demanda'[kW']])</f>
        <v>0</v>
      </c>
      <c r="AA34" s="548" t="s">
        <v>1428</v>
      </c>
      <c r="AB34" s="117">
        <f>SUBTOTAL(101,Tabela262393103[Demanda'[kW']])</f>
        <v>0</v>
      </c>
      <c r="AF34" s="548" t="s">
        <v>1428</v>
      </c>
      <c r="AG34" s="117">
        <f>SUBTOTAL(101,Tabela262395105[Demanda'[kW']])</f>
        <v>0</v>
      </c>
      <c r="AK34" s="548" t="s">
        <v>1428</v>
      </c>
      <c r="AL34" s="117">
        <f>SUBTOTAL(101,Tabela262397107[Demanda'[kW']])</f>
        <v>0</v>
      </c>
      <c r="AP34" s="548" t="s">
        <v>1428</v>
      </c>
      <c r="AQ34" s="117">
        <f>SUBTOTAL(101,Tabela262399109[Demanda'[kW']])</f>
        <v>0</v>
      </c>
      <c r="AU34" s="548" t="s">
        <v>1428</v>
      </c>
      <c r="AV34" s="117">
        <f>SUBTOTAL(101,Tabela2623111[Demanda'[kW']])</f>
        <v>0</v>
      </c>
      <c r="AZ34" s="548" t="s">
        <v>1428</v>
      </c>
      <c r="BA34" s="117">
        <f>SUBTOTAL(101,Tabela262393113[Demanda'[kW']])</f>
        <v>0</v>
      </c>
      <c r="BE34" s="548" t="s">
        <v>1428</v>
      </c>
      <c r="BF34" s="117">
        <f>SUBTOTAL(101,Tabela262395115[Demanda'[kW']])</f>
        <v>0</v>
      </c>
      <c r="BJ34" s="548" t="s">
        <v>1428</v>
      </c>
      <c r="BK34" s="117">
        <f>SUBTOTAL(101,Tabela262397117[Demanda'[kW']])</f>
        <v>0</v>
      </c>
      <c r="BO34" s="548" t="s">
        <v>1428</v>
      </c>
      <c r="BP34" s="117">
        <f>SUBTOTAL(101,Tabela262399119[Demanda'[kW']])</f>
        <v>0</v>
      </c>
      <c r="BT34" s="548" t="s">
        <v>1428</v>
      </c>
      <c r="BU34" s="117">
        <f>SUBTOTAL(101,Tabela2623101121[Demanda'[kW']])</f>
        <v>0</v>
      </c>
      <c r="BY34" s="548" t="s">
        <v>1428</v>
      </c>
      <c r="BZ34" s="117">
        <f>SUBTOTAL(101,Tabela262393103123[Demanda'[kW']])</f>
        <v>0</v>
      </c>
      <c r="CD34" s="548" t="s">
        <v>1428</v>
      </c>
      <c r="CE34" s="117">
        <f>SUBTOTAL(101,Tabela262395105125[Demanda'[kW']])</f>
        <v>0</v>
      </c>
      <c r="CI34" s="548" t="s">
        <v>1428</v>
      </c>
      <c r="CJ34" s="117">
        <f>SUBTOTAL(101,Tabela262397107127[Demanda'[kW']])</f>
        <v>0</v>
      </c>
      <c r="CN34" s="548" t="s">
        <v>1428</v>
      </c>
      <c r="CO34" s="117">
        <f>SUBTOTAL(101,Tabela262399109129[Demanda'[kW']])</f>
        <v>0</v>
      </c>
      <c r="CS34" s="548" t="s">
        <v>1428</v>
      </c>
      <c r="CT34" s="117">
        <f>SUBTOTAL(101,Tabela262399109129131[Demanda'[kW']])</f>
        <v>0</v>
      </c>
    </row>
    <row r="37" spans="1:98" hidden="1" x14ac:dyDescent="0.35">
      <c r="A37" s="114" t="s">
        <v>3032</v>
      </c>
      <c r="B37" s="114">
        <v>1</v>
      </c>
      <c r="C37" s="114">
        <v>2</v>
      </c>
      <c r="D37" s="114">
        <v>3</v>
      </c>
      <c r="E37" s="114">
        <v>4</v>
      </c>
      <c r="F37" s="114">
        <v>5</v>
      </c>
      <c r="G37" s="114">
        <v>6</v>
      </c>
      <c r="H37" s="114">
        <v>7</v>
      </c>
      <c r="I37" s="114">
        <v>8</v>
      </c>
      <c r="J37" s="114">
        <v>9</v>
      </c>
      <c r="K37" s="114">
        <v>10</v>
      </c>
      <c r="L37" s="114">
        <v>11</v>
      </c>
      <c r="M37" s="114">
        <v>12</v>
      </c>
      <c r="N37" s="114">
        <v>13</v>
      </c>
      <c r="O37" s="114">
        <v>14</v>
      </c>
      <c r="P37" s="114">
        <v>15</v>
      </c>
      <c r="Q37" s="114">
        <v>16</v>
      </c>
      <c r="R37" s="114">
        <v>17</v>
      </c>
      <c r="S37" s="114">
        <v>18</v>
      </c>
      <c r="T37" s="114">
        <v>19</v>
      </c>
      <c r="U37" s="114">
        <v>20</v>
      </c>
    </row>
    <row r="38" spans="1:98" hidden="1" x14ac:dyDescent="0.35">
      <c r="A38" s="560" t="s">
        <v>3029</v>
      </c>
      <c r="B38" s="635" t="str">
        <f>IF(E2="","",E2)</f>
        <v/>
      </c>
      <c r="C38" s="635" t="str">
        <f>IF(J2="","",J2)</f>
        <v/>
      </c>
      <c r="D38" s="635" t="str">
        <f>IF(O2="","",O2)</f>
        <v/>
      </c>
      <c r="E38" s="635" t="str">
        <f>IF(T2="","",T2)</f>
        <v/>
      </c>
      <c r="F38" s="635" t="str">
        <f>IF(Y2="","",Y2)</f>
        <v/>
      </c>
      <c r="G38" s="635" t="str">
        <f>IF(AD2="","",AD2)</f>
        <v/>
      </c>
      <c r="H38" s="635" t="str">
        <f>IF(AI2="","",AI2)</f>
        <v/>
      </c>
      <c r="I38" s="635" t="str">
        <f>IF(AN2="","",AN2)</f>
        <v/>
      </c>
      <c r="J38" s="635" t="str">
        <f>IF(AS2="","",AS2)</f>
        <v/>
      </c>
      <c r="K38" s="635" t="str">
        <f>IF(AX2="","",AX2)</f>
        <v/>
      </c>
      <c r="L38" s="635" t="str">
        <f>IF(BC2="","",BC2)</f>
        <v/>
      </c>
      <c r="M38" s="635" t="str">
        <f>IF(BH2="","",BH2)</f>
        <v/>
      </c>
      <c r="N38" s="635" t="str">
        <f>IF(BM2="","",BM2)</f>
        <v/>
      </c>
      <c r="O38" s="635" t="str">
        <f>IF(BR2="","",BR2)</f>
        <v/>
      </c>
      <c r="P38" s="635" t="str">
        <f>IF(BW2="","",BW2)</f>
        <v/>
      </c>
      <c r="Q38" s="635" t="str">
        <f>IF(CB2="","",CB2)</f>
        <v/>
      </c>
      <c r="R38" s="635" t="str">
        <f>IF(CG2="","",CG2)</f>
        <v/>
      </c>
      <c r="S38" s="635" t="str">
        <f>IF(CL2="","",CL2)</f>
        <v/>
      </c>
      <c r="T38" s="635" t="str">
        <f>IF(CQ2="","",CQ2)</f>
        <v/>
      </c>
      <c r="U38" s="635" t="str">
        <f>IF(CV2="","",CV2)</f>
        <v/>
      </c>
    </row>
    <row r="39" spans="1:98" hidden="1" x14ac:dyDescent="0.35">
      <c r="A39" s="560" t="s">
        <v>3031</v>
      </c>
      <c r="B39" s="561">
        <f>UCs!$E$18/COUNTA(UCs!$E$6:$E$17)</f>
        <v>0</v>
      </c>
      <c r="C39" s="561">
        <f>UCs!$J$18/COUNTA(UCs!$J$6:$J$17)</f>
        <v>0</v>
      </c>
      <c r="D39" s="561">
        <f>UCs!$O$18/COUNTA(UCs!$O$6:$O$17)</f>
        <v>0</v>
      </c>
      <c r="E39" s="561">
        <f>UCs!$T$18/COUNTA(UCs!$T$6:$T$17)</f>
        <v>0</v>
      </c>
      <c r="F39" s="561">
        <f>UCs!$Y$18/COUNTA(UCs!$Y$6:$Y$17)</f>
        <v>0</v>
      </c>
      <c r="G39" s="561">
        <f>UCs!$AD$18/COUNTA(UCs!$AD$6:$AD$17)</f>
        <v>0</v>
      </c>
      <c r="H39" s="561">
        <f>UCs!$AI$18/COUNTA(UCs!$AI$6:$AI$17)</f>
        <v>0</v>
      </c>
      <c r="I39" s="561">
        <f>UCs!$AN$18/COUNTA(UCs!$AN$6:$AN$17)</f>
        <v>0</v>
      </c>
      <c r="J39" s="561">
        <f>UCs!$AS$18/COUNTA(UCs!$AS$6:$AS$17)</f>
        <v>0</v>
      </c>
      <c r="K39" s="561">
        <f>UCs!$AX$18/COUNTA(UCs!$AX$6:$AX$17)</f>
        <v>0</v>
      </c>
      <c r="L39" s="561">
        <f>UCs!$BC$18/COUNTA(UCs!$BC$6:$BC$17)</f>
        <v>0</v>
      </c>
      <c r="M39" s="561">
        <f>UCs!$BH$18/COUNTA(UCs!$BH$6:$BH$17)</f>
        <v>0</v>
      </c>
      <c r="N39" s="561">
        <f>UCs!$BM$18/COUNTA(UCs!$BM$6:$BM$17)</f>
        <v>0</v>
      </c>
      <c r="O39" s="561">
        <f>UCs!$BR$18/COUNTA(UCs!$BR$6:$BR$17)</f>
        <v>0</v>
      </c>
      <c r="P39" s="561">
        <f>UCs!$BW$18/COUNTA(UCs!$BW$6:$BW$17)</f>
        <v>0</v>
      </c>
      <c r="Q39" s="561">
        <f>UCs!$CB$18/COUNTA(UCs!$CB$6:$CB$17)</f>
        <v>0</v>
      </c>
      <c r="R39" s="561">
        <f>UCs!$CG$18/COUNTA(UCs!$CG$6:$CG$17)</f>
        <v>0</v>
      </c>
      <c r="S39" s="561">
        <f>UCs!$CL$18/COUNTA(UCs!$CL$6:$CL$17)</f>
        <v>0</v>
      </c>
      <c r="T39" s="561">
        <f>UCs!$CQ$18/COUNTA(UCs!$CQ$6:$CQ$17)</f>
        <v>0</v>
      </c>
      <c r="U39" s="561">
        <f>UCs!$CV$18/COUNTA(UCs!$CV$6:$CV$17)</f>
        <v>0</v>
      </c>
    </row>
    <row r="40" spans="1:98" hidden="1" x14ac:dyDescent="0.35">
      <c r="A40" s="560" t="s">
        <v>3030</v>
      </c>
      <c r="B40" s="561">
        <f>UCs!$E$18</f>
        <v>0</v>
      </c>
      <c r="C40" s="561">
        <f>UCs!$J$18</f>
        <v>0</v>
      </c>
      <c r="D40" s="561">
        <f>UCs!$O$18</f>
        <v>0</v>
      </c>
      <c r="E40" s="561">
        <f>UCs!$T$18</f>
        <v>0</v>
      </c>
      <c r="F40" s="561">
        <f>UCs!$Y$18</f>
        <v>0</v>
      </c>
      <c r="G40" s="561">
        <f>UCs!$AD$18</f>
        <v>0</v>
      </c>
      <c r="H40" s="561">
        <f>UCs!$AI$18</f>
        <v>0</v>
      </c>
      <c r="I40" s="561">
        <f>UCs!$AN$18</f>
        <v>0</v>
      </c>
      <c r="J40" s="561">
        <f>UCs!$AS$18</f>
        <v>0</v>
      </c>
      <c r="K40" s="561">
        <f>UCs!$AX$18</f>
        <v>0</v>
      </c>
      <c r="L40" s="561">
        <f>UCs!$BC$18</f>
        <v>0</v>
      </c>
      <c r="M40" s="561">
        <f>UCs!$BH$18</f>
        <v>0</v>
      </c>
      <c r="N40" s="561">
        <f>UCs!$BM$18</f>
        <v>0</v>
      </c>
      <c r="O40" s="561">
        <f>UCs!$BR$18</f>
        <v>0</v>
      </c>
      <c r="P40" s="561">
        <f>UCs!$BW$18</f>
        <v>0</v>
      </c>
      <c r="Q40" s="561">
        <f>UCs!$CB$18</f>
        <v>0</v>
      </c>
      <c r="R40" s="561">
        <f>UCs!$CG$18</f>
        <v>0</v>
      </c>
      <c r="S40" s="561">
        <f>UCs!$CL$18</f>
        <v>0</v>
      </c>
      <c r="T40" s="561">
        <f>UCs!$CQ$18</f>
        <v>0</v>
      </c>
      <c r="U40" s="561">
        <f>UCs!$CV$18</f>
        <v>0</v>
      </c>
    </row>
    <row r="41" spans="1:98" hidden="1" x14ac:dyDescent="0.35">
      <c r="A41" s="560" t="s">
        <v>3057</v>
      </c>
      <c r="B41" s="561">
        <f>UCs!$C$34</f>
        <v>0</v>
      </c>
      <c r="C41" s="587">
        <f>UCs!$H$34</f>
        <v>0</v>
      </c>
      <c r="D41" s="587">
        <f>UCs!$M$34</f>
        <v>0</v>
      </c>
      <c r="E41" s="587">
        <f>UCs!$R$34</f>
        <v>0</v>
      </c>
      <c r="F41" s="587">
        <f>UCs!$W$34</f>
        <v>0</v>
      </c>
      <c r="G41" s="587">
        <f>UCs!$AB$34</f>
        <v>0</v>
      </c>
      <c r="H41" s="587">
        <f>UCs!$AG$34</f>
        <v>0</v>
      </c>
      <c r="I41" s="587">
        <f>UCs!$AL$34</f>
        <v>0</v>
      </c>
      <c r="J41" s="587">
        <f>UCs!$AQ$34</f>
        <v>0</v>
      </c>
      <c r="K41" s="587">
        <f>UCs!$AV$34</f>
        <v>0</v>
      </c>
      <c r="L41" s="587">
        <f>UCs!$BA$34</f>
        <v>0</v>
      </c>
      <c r="M41" s="587">
        <f>UCs!$BF$34</f>
        <v>0</v>
      </c>
      <c r="N41" s="587">
        <f>UCs!$BK$34</f>
        <v>0</v>
      </c>
      <c r="O41" s="587">
        <f>UCs!$BP$34</f>
        <v>0</v>
      </c>
      <c r="P41" s="587">
        <f>UCs!$BU$34</f>
        <v>0</v>
      </c>
      <c r="Q41" s="587">
        <f>UCs!$BZ$34</f>
        <v>0</v>
      </c>
      <c r="R41" s="587">
        <f>UCs!$CE$34</f>
        <v>0</v>
      </c>
      <c r="S41" s="587">
        <f>UCs!$CJ$34</f>
        <v>0</v>
      </c>
      <c r="T41" s="587">
        <f>UCs!$CO$34</f>
        <v>0</v>
      </c>
      <c r="U41" s="587">
        <f>UCs!$CT$34</f>
        <v>0</v>
      </c>
    </row>
    <row r="42" spans="1:98" hidden="1" x14ac:dyDescent="0.35">
      <c r="A42" s="631" t="s">
        <v>3103</v>
      </c>
      <c r="B42">
        <f>IF(C20="",75,C20)</f>
        <v>75</v>
      </c>
      <c r="C42">
        <f>IF(H20="",75,H20)</f>
        <v>75</v>
      </c>
      <c r="D42">
        <f>IF(M20="",75,M20)</f>
        <v>75</v>
      </c>
      <c r="E42">
        <f>IF(R20="",75,R20)</f>
        <v>75</v>
      </c>
      <c r="F42">
        <f>IF(W20="",75,W20)</f>
        <v>75</v>
      </c>
      <c r="G42">
        <f>IF(AB20="",75,AB20)</f>
        <v>75</v>
      </c>
      <c r="H42">
        <f>IF(AG20="",75,AG20)</f>
        <v>75</v>
      </c>
      <c r="I42">
        <f>IF(AL20="",75,AL20)</f>
        <v>75</v>
      </c>
      <c r="J42">
        <f>IF(AQ20="",75,AQ20)</f>
        <v>75</v>
      </c>
      <c r="K42">
        <f>IF(AV20="",75,AV20)</f>
        <v>75</v>
      </c>
      <c r="L42">
        <f>IF(BA20="",75,BA20)</f>
        <v>75</v>
      </c>
      <c r="M42">
        <f>IF(BF20="",75,BF20)</f>
        <v>75</v>
      </c>
      <c r="N42">
        <f>IF(BK20="",75,BK20)</f>
        <v>75</v>
      </c>
      <c r="O42">
        <f>IF(BP20="",75,BP20)</f>
        <v>75</v>
      </c>
      <c r="P42">
        <f>IF(BU20="",75,BU20)</f>
        <v>75</v>
      </c>
      <c r="Q42">
        <f>IF(BZ20="",75,BZ20)</f>
        <v>75</v>
      </c>
      <c r="R42">
        <f>IF(CE20="",75,CE20)</f>
        <v>75</v>
      </c>
      <c r="S42">
        <f>IF(CJ20="",75,CJ20)</f>
        <v>75</v>
      </c>
      <c r="T42">
        <f>IF(CO20="",75,CO20)</f>
        <v>75</v>
      </c>
      <c r="U42">
        <f>IF(CT20="",75,CT20)</f>
        <v>75</v>
      </c>
    </row>
  </sheetData>
  <sheetProtection algorithmName="SHA-512" hashValue="Z2FXKAkYFt2PgTIIYzw2liLLY6mFV2ZRKlCcf+yceNYnQ3l2UUOyrVpqBnkPN3Epag36b5HLxCD+NNLZ/0sAHQ==" saltValue="4JAKwFN27KKqBODf68goHQ==" spinCount="100000" sheet="1" objects="1" scenarios="1"/>
  <phoneticPr fontId="80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  <tableParts count="4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4"/>
  <dimension ref="A1:AI68"/>
  <sheetViews>
    <sheetView zoomScale="90" zoomScaleNormal="90" workbookViewId="0">
      <selection activeCell="AC36" sqref="AC36:AG36"/>
    </sheetView>
  </sheetViews>
  <sheetFormatPr defaultColWidth="0" defaultRowHeight="14.5" x14ac:dyDescent="0.35"/>
  <cols>
    <col min="1" max="15" width="3.7265625" style="53" customWidth="1"/>
    <col min="16" max="16" width="6.7265625" style="53" bestFit="1" customWidth="1"/>
    <col min="17" max="27" width="3.7265625" style="53" customWidth="1"/>
    <col min="28" max="28" width="7.453125" style="53" customWidth="1"/>
    <col min="29" max="29" width="3.7265625" style="53" customWidth="1"/>
    <col min="30" max="30" width="7.1796875" style="53" bestFit="1" customWidth="1"/>
    <col min="31" max="31" width="3.7265625" style="53" customWidth="1"/>
    <col min="32" max="32" width="3.54296875" style="53" customWidth="1"/>
    <col min="33" max="34" width="3.7265625" style="53" customWidth="1"/>
    <col min="35" max="35" width="9.1796875" style="53" customWidth="1"/>
    <col min="36" max="16384" width="9.1796875" hidden="1"/>
  </cols>
  <sheetData>
    <row r="1" spans="2:34" ht="15" customHeight="1" x14ac:dyDescent="0.35"/>
    <row r="2" spans="2:34" ht="15" customHeight="1" x14ac:dyDescent="0.35">
      <c r="B2" s="86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2"/>
    </row>
    <row r="3" spans="2:34" ht="15" customHeight="1" x14ac:dyDescent="0.35">
      <c r="B3" s="75"/>
      <c r="C3" s="55" t="s">
        <v>0</v>
      </c>
      <c r="AH3" s="56"/>
    </row>
    <row r="4" spans="2:34" ht="15" customHeight="1" x14ac:dyDescent="0.35">
      <c r="B4" s="75"/>
      <c r="D4" s="53" t="s">
        <v>1156</v>
      </c>
      <c r="J4" s="704" t="str">
        <f>Teste!AA33</f>
        <v>CPFL Paulista</v>
      </c>
      <c r="K4" s="705"/>
      <c r="L4" s="705"/>
      <c r="M4" s="705"/>
      <c r="N4" s="705"/>
      <c r="O4" s="705"/>
      <c r="P4" s="705"/>
      <c r="Q4" s="705"/>
      <c r="R4" s="701" t="s">
        <v>1493</v>
      </c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3"/>
      <c r="AH4" s="56"/>
    </row>
    <row r="5" spans="2:34" ht="15" customHeight="1" x14ac:dyDescent="0.35">
      <c r="B5" s="75"/>
      <c r="D5" s="53" t="s">
        <v>1137</v>
      </c>
      <c r="J5" s="694"/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694"/>
      <c r="X5" s="694"/>
      <c r="Y5" s="694"/>
      <c r="Z5" s="694"/>
      <c r="AA5" s="694"/>
      <c r="AB5" s="694"/>
      <c r="AC5" s="694"/>
      <c r="AD5" s="694"/>
      <c r="AE5" s="694"/>
      <c r="AF5" s="694"/>
      <c r="AG5" s="694"/>
      <c r="AH5" s="56"/>
    </row>
    <row r="6" spans="2:34" ht="15" customHeight="1" x14ac:dyDescent="0.35">
      <c r="B6" s="75"/>
      <c r="D6" s="53" t="s">
        <v>1138</v>
      </c>
      <c r="J6" s="694"/>
      <c r="K6" s="694"/>
      <c r="L6" s="694"/>
      <c r="M6" s="694"/>
      <c r="N6" s="694"/>
      <c r="O6" s="694"/>
      <c r="P6" s="694"/>
      <c r="Q6" s="694"/>
      <c r="R6" s="694"/>
      <c r="S6" s="694"/>
      <c r="T6" s="694"/>
      <c r="U6" s="694"/>
      <c r="V6" s="694"/>
      <c r="W6" s="694"/>
      <c r="X6" s="694"/>
      <c r="Y6" s="694"/>
      <c r="Z6" s="694"/>
      <c r="AA6" s="694"/>
      <c r="AB6" s="694"/>
      <c r="AC6" s="694"/>
      <c r="AD6" s="694"/>
      <c r="AE6" s="694"/>
      <c r="AF6" s="694"/>
      <c r="AG6" s="694"/>
      <c r="AH6" s="56"/>
    </row>
    <row r="7" spans="2:34" ht="15" customHeight="1" x14ac:dyDescent="0.35">
      <c r="B7" s="75"/>
      <c r="D7" s="53" t="s">
        <v>1139</v>
      </c>
      <c r="J7" s="707"/>
      <c r="K7" s="707"/>
      <c r="L7" s="707"/>
      <c r="M7" s="707"/>
      <c r="N7" s="707"/>
      <c r="P7" s="53" t="s">
        <v>1140</v>
      </c>
      <c r="R7" s="708"/>
      <c r="S7" s="709"/>
      <c r="T7" s="709"/>
      <c r="U7" s="709"/>
      <c r="V7" s="709"/>
      <c r="W7" s="709"/>
      <c r="X7" s="709"/>
      <c r="Y7" s="709"/>
      <c r="Z7" s="709"/>
      <c r="AA7" s="709"/>
      <c r="AB7" s="709"/>
      <c r="AC7" s="709"/>
      <c r="AD7" s="709"/>
      <c r="AE7" s="709"/>
      <c r="AF7" s="709"/>
      <c r="AG7" s="709"/>
      <c r="AH7" s="56"/>
    </row>
    <row r="8" spans="2:34" ht="15" customHeight="1" x14ac:dyDescent="0.35">
      <c r="B8" s="75"/>
      <c r="D8" s="53" t="s">
        <v>9</v>
      </c>
      <c r="J8" s="710"/>
      <c r="K8" s="711"/>
      <c r="L8" s="711"/>
      <c r="M8" s="711"/>
      <c r="N8" s="711"/>
      <c r="O8" s="712"/>
      <c r="P8" s="89"/>
      <c r="Q8" s="89"/>
      <c r="X8" s="53" t="s">
        <v>1141</v>
      </c>
      <c r="AD8" s="706">
        <v>0.08</v>
      </c>
      <c r="AE8" s="706"/>
      <c r="AF8" s="706"/>
      <c r="AG8" s="706"/>
      <c r="AH8" s="56"/>
    </row>
    <row r="9" spans="2:34" ht="15" customHeight="1" x14ac:dyDescent="0.35">
      <c r="B9" s="75"/>
      <c r="D9" s="53" t="s">
        <v>1142</v>
      </c>
      <c r="J9" s="695"/>
      <c r="K9" s="695"/>
      <c r="L9" s="695"/>
      <c r="M9" s="695"/>
      <c r="N9" s="695"/>
      <c r="O9" s="695"/>
      <c r="P9" s="89"/>
      <c r="Q9" s="89"/>
      <c r="AD9" s="692"/>
      <c r="AE9" s="693"/>
      <c r="AF9" s="693"/>
      <c r="AG9" s="693"/>
      <c r="AH9" s="56"/>
    </row>
    <row r="10" spans="2:34" ht="15" customHeight="1" x14ac:dyDescent="0.35">
      <c r="B10" s="75"/>
      <c r="AH10" s="56"/>
    </row>
    <row r="11" spans="2:34" ht="15" customHeight="1" x14ac:dyDescent="0.35">
      <c r="B11" s="75"/>
      <c r="C11" s="55" t="s">
        <v>1</v>
      </c>
      <c r="AH11" s="56"/>
    </row>
    <row r="12" spans="2:34" ht="15" customHeight="1" x14ac:dyDescent="0.35">
      <c r="B12" s="75"/>
      <c r="D12" s="53" t="s">
        <v>1143</v>
      </c>
      <c r="J12" s="694"/>
      <c r="K12" s="694"/>
      <c r="L12" s="694"/>
      <c r="M12" s="694"/>
      <c r="N12" s="694"/>
      <c r="O12" s="694"/>
      <c r="P12" s="694"/>
      <c r="Q12" s="694"/>
      <c r="R12" s="694"/>
      <c r="S12" s="694"/>
      <c r="T12" s="694"/>
      <c r="U12" s="694"/>
      <c r="V12" s="694"/>
      <c r="W12" s="694"/>
      <c r="X12" s="694"/>
      <c r="Y12" s="694"/>
      <c r="Z12" s="694"/>
      <c r="AA12" s="694"/>
      <c r="AB12" s="694"/>
      <c r="AC12" s="694"/>
      <c r="AD12" s="694"/>
      <c r="AE12" s="694"/>
      <c r="AF12" s="694"/>
      <c r="AG12" s="694"/>
      <c r="AH12" s="56"/>
    </row>
    <row r="13" spans="2:34" ht="15" customHeight="1" x14ac:dyDescent="0.35">
      <c r="B13" s="75"/>
      <c r="D13" s="53" t="s">
        <v>1144</v>
      </c>
      <c r="J13" s="694"/>
      <c r="K13" s="694"/>
      <c r="L13" s="694"/>
      <c r="M13" s="694"/>
      <c r="N13" s="694"/>
      <c r="O13" s="694"/>
      <c r="P13" s="694"/>
      <c r="Q13" s="694"/>
      <c r="R13" s="694"/>
      <c r="S13" s="694"/>
      <c r="T13" s="694"/>
      <c r="U13" s="694"/>
      <c r="V13" s="694"/>
      <c r="W13" s="694"/>
      <c r="X13" s="694"/>
      <c r="Y13" s="694"/>
      <c r="Z13" s="694"/>
      <c r="AA13" s="694"/>
      <c r="AB13" s="694"/>
      <c r="AC13" s="694"/>
      <c r="AD13" s="694"/>
      <c r="AE13" s="694"/>
      <c r="AF13" s="694"/>
      <c r="AG13" s="694"/>
      <c r="AH13" s="56"/>
    </row>
    <row r="14" spans="2:34" ht="15" customHeight="1" x14ac:dyDescent="0.35">
      <c r="B14" s="75"/>
      <c r="D14" s="53" t="s">
        <v>3059</v>
      </c>
      <c r="J14" s="696"/>
      <c r="K14" s="697"/>
      <c r="L14" s="697"/>
      <c r="M14" s="697"/>
      <c r="N14" s="697"/>
      <c r="O14" s="697"/>
      <c r="P14" s="697"/>
      <c r="Q14" s="697"/>
      <c r="R14" s="698"/>
      <c r="S14" s="559"/>
      <c r="T14" s="559"/>
      <c r="U14" s="559"/>
      <c r="V14" s="559"/>
      <c r="W14" s="559"/>
      <c r="X14" s="559"/>
      <c r="Y14" s="559"/>
      <c r="Z14" s="559"/>
      <c r="AA14" s="559"/>
      <c r="AB14" s="559"/>
      <c r="AC14" s="559"/>
      <c r="AD14" s="559"/>
      <c r="AE14" s="559"/>
      <c r="AF14" s="559"/>
      <c r="AG14" s="559"/>
      <c r="AH14" s="56"/>
    </row>
    <row r="15" spans="2:34" ht="15" customHeight="1" x14ac:dyDescent="0.35">
      <c r="B15" s="75"/>
      <c r="D15" s="53" t="s">
        <v>1145</v>
      </c>
      <c r="J15" s="685"/>
      <c r="K15" s="685"/>
      <c r="L15" s="685"/>
      <c r="M15" s="685"/>
      <c r="N15" s="685"/>
      <c r="O15" s="685"/>
      <c r="P15" s="685"/>
      <c r="Q15" s="685"/>
      <c r="R15" s="685"/>
      <c r="AG15"/>
      <c r="AH15" s="56"/>
    </row>
    <row r="16" spans="2:34" ht="15" customHeight="1" x14ac:dyDescent="0.35">
      <c r="B16" s="75"/>
      <c r="D16" s="53" t="s">
        <v>14</v>
      </c>
      <c r="J16" s="685">
        <v>3</v>
      </c>
      <c r="K16" s="685"/>
      <c r="L16" s="685"/>
      <c r="M16" s="685"/>
      <c r="N16" s="685"/>
      <c r="O16" s="685"/>
      <c r="P16" s="685"/>
      <c r="Q16" s="685"/>
      <c r="R16" s="685"/>
      <c r="AH16" s="56"/>
    </row>
    <row r="17" spans="2:34" ht="17.25" customHeight="1" x14ac:dyDescent="0.35">
      <c r="B17" s="75"/>
      <c r="D17" s="53" t="s">
        <v>1146</v>
      </c>
      <c r="J17" s="685"/>
      <c r="K17" s="685"/>
      <c r="L17" s="685"/>
      <c r="M17" s="685"/>
      <c r="N17" s="685"/>
      <c r="O17" s="685"/>
      <c r="P17" s="685"/>
      <c r="Q17" s="685"/>
      <c r="R17" s="685"/>
      <c r="AH17" s="56"/>
    </row>
    <row r="18" spans="2:34" ht="15.75" customHeight="1" x14ac:dyDescent="0.35">
      <c r="B18" s="75"/>
      <c r="D18" s="53" t="s">
        <v>1147</v>
      </c>
      <c r="J18" s="686"/>
      <c r="K18" s="686"/>
      <c r="L18" s="686"/>
      <c r="M18" s="686"/>
      <c r="N18" s="686"/>
      <c r="O18" s="686"/>
      <c r="P18" s="686"/>
      <c r="Q18" s="686"/>
      <c r="R18" s="686"/>
      <c r="AH18" s="56"/>
    </row>
    <row r="19" spans="2:34" ht="15" customHeight="1" x14ac:dyDescent="0.35">
      <c r="B19" s="75"/>
      <c r="D19" s="53" t="s">
        <v>31</v>
      </c>
      <c r="J19" s="686"/>
      <c r="K19" s="686"/>
      <c r="L19" s="686"/>
      <c r="M19" s="686"/>
      <c r="N19" s="686"/>
      <c r="O19" s="686"/>
      <c r="P19" s="686"/>
      <c r="Q19" s="686"/>
      <c r="R19" s="686"/>
      <c r="AH19" s="56"/>
    </row>
    <row r="20" spans="2:34" ht="15" customHeight="1" x14ac:dyDescent="0.35">
      <c r="B20" s="85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3"/>
    </row>
    <row r="21" spans="2:34" ht="15" customHeight="1" x14ac:dyDescent="0.35">
      <c r="B21" s="82"/>
    </row>
    <row r="22" spans="2:34" ht="15" customHeight="1" x14ac:dyDescent="0.35">
      <c r="B22" s="61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3"/>
    </row>
    <row r="23" spans="2:34" ht="15" customHeight="1" x14ac:dyDescent="0.35">
      <c r="B23" s="64"/>
      <c r="C23" s="90" t="s">
        <v>1106</v>
      </c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6"/>
    </row>
    <row r="24" spans="2:34" ht="15" customHeight="1" x14ac:dyDescent="0.35">
      <c r="B24" s="64"/>
      <c r="C24" s="65"/>
      <c r="D24" s="65" t="s">
        <v>1148</v>
      </c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6"/>
    </row>
    <row r="25" spans="2:34" ht="15" customHeight="1" x14ac:dyDescent="0.35">
      <c r="B25" s="64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6"/>
    </row>
    <row r="26" spans="2:34" ht="15" customHeight="1" x14ac:dyDescent="0.35">
      <c r="B26" s="64"/>
      <c r="C26" s="91" t="str">
        <f>IF(CPFL!N4="não","",IF(CPFL!N4="sim","a","r"))</f>
        <v/>
      </c>
      <c r="D26" s="65" t="s">
        <v>555</v>
      </c>
      <c r="E26" s="65"/>
      <c r="F26" s="65"/>
      <c r="G26" s="65"/>
      <c r="H26" s="65"/>
      <c r="I26" s="65"/>
      <c r="J26" s="65"/>
      <c r="K26" s="65"/>
      <c r="L26" s="91" t="str">
        <f>IF(CPFL!N6="não","",IF(CPFL!N6="sim","a","r"))</f>
        <v/>
      </c>
      <c r="M26" s="65" t="s">
        <v>1124</v>
      </c>
      <c r="N26" s="65"/>
      <c r="O26" s="65"/>
      <c r="P26" s="65"/>
      <c r="Q26" s="65"/>
      <c r="R26" s="65"/>
      <c r="S26" s="65"/>
      <c r="T26" s="91" t="str">
        <f>IF(CPFL!N8="não","",IF(CPFL!N8="sim","a","r"))</f>
        <v/>
      </c>
      <c r="U26" s="65" t="s">
        <v>559</v>
      </c>
      <c r="V26" s="65"/>
      <c r="W26" s="65"/>
      <c r="X26" s="65"/>
      <c r="Y26" s="65"/>
      <c r="Z26" s="65"/>
      <c r="AA26" s="65"/>
      <c r="AB26" s="65"/>
      <c r="AC26" s="91" t="str">
        <f>IF(CPFL!N10="não","",IF(CPFL!N10="sim","a","r"))</f>
        <v/>
      </c>
      <c r="AD26" s="65" t="s">
        <v>561</v>
      </c>
      <c r="AE26" s="65"/>
      <c r="AF26" s="65"/>
      <c r="AG26" s="65"/>
      <c r="AH26" s="66"/>
    </row>
    <row r="27" spans="2:34" ht="15" customHeight="1" x14ac:dyDescent="0.35">
      <c r="B27" s="64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6"/>
    </row>
    <row r="28" spans="2:34" ht="15" customHeight="1" x14ac:dyDescent="0.35">
      <c r="B28" s="64"/>
      <c r="C28" s="91" t="str">
        <f>IF(CPFL!N5="não","",IF(CPFL!N5="sim","a","r"))</f>
        <v/>
      </c>
      <c r="D28" s="65" t="s">
        <v>556</v>
      </c>
      <c r="E28" s="65"/>
      <c r="F28" s="65"/>
      <c r="G28" s="65"/>
      <c r="H28" s="65"/>
      <c r="I28" s="65"/>
      <c r="J28" s="65"/>
      <c r="K28" s="65"/>
      <c r="L28" s="91" t="str">
        <f>IF(CPFL!N7="não","",IF(CPFL!N7="sim","a","r"))</f>
        <v/>
      </c>
      <c r="M28" s="65" t="s">
        <v>558</v>
      </c>
      <c r="N28" s="65"/>
      <c r="O28" s="65"/>
      <c r="P28" s="65"/>
      <c r="Q28" s="65"/>
      <c r="R28" s="65"/>
      <c r="S28" s="65"/>
      <c r="T28" s="91" t="str">
        <f>IF(CPFL!N9="não","",IF(CPFL!N9="sim","a","r"))</f>
        <v/>
      </c>
      <c r="U28" s="65" t="s">
        <v>1342</v>
      </c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6"/>
    </row>
    <row r="29" spans="2:34" ht="15" customHeight="1" x14ac:dyDescent="0.35">
      <c r="B29" s="64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6"/>
    </row>
    <row r="30" spans="2:34" ht="15" customHeight="1" x14ac:dyDescent="0.35">
      <c r="B30" s="64"/>
      <c r="C30" s="90" t="s">
        <v>919</v>
      </c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6"/>
    </row>
    <row r="31" spans="2:34" ht="15" customHeight="1" x14ac:dyDescent="0.35">
      <c r="B31" s="64"/>
      <c r="C31" s="65"/>
      <c r="D31" s="65"/>
      <c r="E31" s="65"/>
      <c r="F31" s="65"/>
      <c r="G31" s="65"/>
      <c r="H31" s="65"/>
      <c r="I31" s="92" t="s">
        <v>3</v>
      </c>
      <c r="J31" s="689">
        <f>'Escolha tarifa'!D18</f>
        <v>659.31</v>
      </c>
      <c r="K31" s="689"/>
      <c r="L31" s="689"/>
      <c r="M31" s="689"/>
      <c r="N31" s="689"/>
      <c r="O31" s="65" t="s">
        <v>6</v>
      </c>
      <c r="P31" s="65"/>
      <c r="Q31" s="65"/>
      <c r="R31" s="92"/>
      <c r="S31" s="92"/>
      <c r="T31" s="65"/>
      <c r="U31" s="92" t="s">
        <v>2</v>
      </c>
      <c r="V31" s="689">
        <f>'Escolha tarifa'!E18</f>
        <v>1835.19</v>
      </c>
      <c r="W31" s="689"/>
      <c r="X31" s="689"/>
      <c r="Y31" s="689"/>
      <c r="Z31" s="689"/>
      <c r="AA31" s="65" t="s">
        <v>1118</v>
      </c>
      <c r="AB31" s="65"/>
      <c r="AC31" s="65"/>
      <c r="AD31" s="65"/>
      <c r="AE31" s="65"/>
      <c r="AF31" s="65"/>
      <c r="AG31" s="65"/>
      <c r="AH31" s="66"/>
    </row>
    <row r="32" spans="2:34" ht="15" customHeight="1" x14ac:dyDescent="0.35">
      <c r="B32" s="64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93"/>
      <c r="R32" s="93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6"/>
    </row>
    <row r="33" spans="2:34" ht="15" customHeight="1" x14ac:dyDescent="0.35">
      <c r="B33" s="64"/>
      <c r="C33" s="65"/>
      <c r="D33" s="65"/>
      <c r="E33" s="65"/>
      <c r="F33" s="65"/>
      <c r="G33" s="65"/>
      <c r="H33" s="65"/>
      <c r="I33" s="92" t="s">
        <v>1102</v>
      </c>
      <c r="J33" s="687">
        <f>'Escolha tarifa'!D21</f>
        <v>3183</v>
      </c>
      <c r="K33" s="688"/>
      <c r="L33" s="688"/>
      <c r="M33" s="688"/>
      <c r="N33" s="688"/>
      <c r="O33" s="65"/>
      <c r="P33" s="65"/>
      <c r="Q33" s="93"/>
      <c r="R33" s="93"/>
      <c r="S33" s="65"/>
      <c r="T33" s="65"/>
      <c r="U33" s="92" t="s">
        <v>1379</v>
      </c>
      <c r="V33" s="699">
        <f>'Escolha tarifa'!E21</f>
        <v>45020</v>
      </c>
      <c r="W33" s="688"/>
      <c r="X33" s="688"/>
      <c r="Y33" s="688"/>
      <c r="Z33" s="688"/>
      <c r="AA33" s="65"/>
      <c r="AB33" s="65"/>
      <c r="AC33" s="65"/>
      <c r="AD33" s="65"/>
      <c r="AE33" s="65"/>
      <c r="AF33" s="65"/>
      <c r="AG33" s="65"/>
      <c r="AH33" s="66"/>
    </row>
    <row r="34" spans="2:34" ht="15" customHeight="1" x14ac:dyDescent="0.35">
      <c r="B34" s="64"/>
      <c r="C34" s="65"/>
      <c r="D34" s="65"/>
      <c r="E34" s="65"/>
      <c r="F34" s="65"/>
      <c r="G34" s="65"/>
      <c r="H34" s="65"/>
      <c r="I34" s="92" t="s">
        <v>1104</v>
      </c>
      <c r="J34" s="700">
        <f>'Escolha tarifa'!E22</f>
        <v>0.85</v>
      </c>
      <c r="K34" s="700"/>
      <c r="L34" s="700"/>
      <c r="M34" s="700"/>
      <c r="N34" s="700"/>
      <c r="O34" s="65"/>
      <c r="P34" s="65"/>
      <c r="Q34" s="93"/>
      <c r="R34" s="93"/>
      <c r="S34" s="65"/>
      <c r="T34" s="65"/>
      <c r="U34" s="92" t="s">
        <v>1105</v>
      </c>
      <c r="V34" s="700">
        <f>'Escolha tarifa'!E23</f>
        <v>0.15</v>
      </c>
      <c r="W34" s="700"/>
      <c r="X34" s="700"/>
      <c r="Y34" s="700"/>
      <c r="Z34" s="700"/>
      <c r="AA34" s="65"/>
      <c r="AB34" s="65"/>
      <c r="AC34" s="65"/>
      <c r="AD34" s="65"/>
      <c r="AE34" s="65"/>
      <c r="AF34" s="65"/>
      <c r="AG34" s="65"/>
      <c r="AH34" s="66"/>
    </row>
    <row r="35" spans="2:34" ht="15" customHeight="1" x14ac:dyDescent="0.35">
      <c r="B35" s="64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6"/>
    </row>
    <row r="36" spans="2:34" ht="15" customHeight="1" x14ac:dyDescent="0.35">
      <c r="B36" s="64"/>
      <c r="C36" s="90" t="s">
        <v>1149</v>
      </c>
      <c r="D36" s="65"/>
      <c r="E36" s="65"/>
      <c r="F36" s="65"/>
      <c r="G36" s="65"/>
      <c r="H36" s="65"/>
      <c r="I36" s="65"/>
      <c r="J36" s="65"/>
      <c r="K36" s="65"/>
      <c r="L36" s="691">
        <f>CustoContabil!D21</f>
        <v>3000</v>
      </c>
      <c r="M36" s="691"/>
      <c r="N36" s="691"/>
      <c r="O36" s="691"/>
      <c r="P36" s="691"/>
      <c r="Q36" s="65"/>
      <c r="R36" s="65"/>
      <c r="S36" s="65"/>
      <c r="T36" s="65"/>
      <c r="U36" s="65" t="s">
        <v>1255</v>
      </c>
      <c r="V36" s="65"/>
      <c r="W36" s="65"/>
      <c r="X36" s="65"/>
      <c r="Y36" s="65"/>
      <c r="Z36" s="65"/>
      <c r="AA36" s="65"/>
      <c r="AB36" s="65"/>
      <c r="AC36" s="690">
        <f>CustoContabil!F21</f>
        <v>3000</v>
      </c>
      <c r="AD36" s="690"/>
      <c r="AE36" s="690"/>
      <c r="AF36" s="690"/>
      <c r="AG36" s="690"/>
      <c r="AH36" s="66"/>
    </row>
    <row r="37" spans="2:34" ht="15" customHeight="1" x14ac:dyDescent="0.35">
      <c r="B37" s="64"/>
      <c r="C37" s="90" t="s">
        <v>1150</v>
      </c>
      <c r="D37" s="65"/>
      <c r="E37" s="65"/>
      <c r="F37" s="65"/>
      <c r="G37" s="65"/>
      <c r="H37" s="65"/>
      <c r="I37" s="65"/>
      <c r="J37" s="65"/>
      <c r="K37" s="65"/>
      <c r="L37" s="689">
        <f>RCB!C14</f>
        <v>0</v>
      </c>
      <c r="M37" s="689"/>
      <c r="N37" s="689"/>
      <c r="O37" s="689"/>
      <c r="P37" s="689"/>
      <c r="Q37" s="90" t="s">
        <v>4</v>
      </c>
      <c r="R37" s="65"/>
      <c r="S37" s="65"/>
      <c r="T37" s="65"/>
      <c r="U37" s="65" t="s">
        <v>3011</v>
      </c>
      <c r="V37" s="65"/>
      <c r="W37" s="65"/>
      <c r="X37" s="65"/>
      <c r="Y37" s="65"/>
      <c r="Z37" s="65"/>
      <c r="AA37" s="65"/>
      <c r="AB37" s="65"/>
      <c r="AC37" s="690">
        <f>CustoContabil!G21</f>
        <v>0</v>
      </c>
      <c r="AD37" s="690"/>
      <c r="AE37" s="690"/>
      <c r="AF37" s="690"/>
      <c r="AG37" s="690"/>
      <c r="AH37" s="66"/>
    </row>
    <row r="38" spans="2:34" ht="15" customHeight="1" x14ac:dyDescent="0.35">
      <c r="B38" s="64"/>
      <c r="C38" s="90" t="s">
        <v>1151</v>
      </c>
      <c r="D38" s="65"/>
      <c r="E38" s="65"/>
      <c r="F38" s="65"/>
      <c r="G38" s="65"/>
      <c r="H38" s="65"/>
      <c r="I38" s="65"/>
      <c r="J38" s="65"/>
      <c r="K38" s="65"/>
      <c r="L38" s="689">
        <f>RCB!D14</f>
        <v>0</v>
      </c>
      <c r="M38" s="689"/>
      <c r="N38" s="689"/>
      <c r="O38" s="689"/>
      <c r="P38" s="689"/>
      <c r="Q38" s="90" t="s">
        <v>5</v>
      </c>
      <c r="R38" s="65"/>
      <c r="S38" s="65"/>
      <c r="T38" s="65"/>
      <c r="U38" s="65" t="s">
        <v>3012</v>
      </c>
      <c r="V38" s="65"/>
      <c r="W38" s="65"/>
      <c r="X38" s="65"/>
      <c r="Y38" s="65"/>
      <c r="Z38" s="65"/>
      <c r="AA38" s="65"/>
      <c r="AB38" s="65"/>
      <c r="AC38" s="690">
        <f>CustoContabil!H21</f>
        <v>0</v>
      </c>
      <c r="AD38" s="690"/>
      <c r="AE38" s="690"/>
      <c r="AF38" s="690"/>
      <c r="AG38" s="690"/>
      <c r="AH38" s="66"/>
    </row>
    <row r="39" spans="2:34" ht="15" customHeight="1" x14ac:dyDescent="0.35">
      <c r="B39" s="64"/>
      <c r="C39" s="90"/>
      <c r="D39" s="65"/>
      <c r="E39" s="65"/>
      <c r="F39" s="65"/>
      <c r="G39" s="65"/>
      <c r="H39" s="65"/>
      <c r="I39" s="65"/>
      <c r="J39" s="65"/>
      <c r="K39" s="65"/>
      <c r="L39" s="94"/>
      <c r="M39" s="94"/>
      <c r="N39" s="94"/>
      <c r="O39" s="94"/>
      <c r="P39" s="94"/>
      <c r="Q39" s="90"/>
      <c r="R39" s="65"/>
      <c r="S39" s="65"/>
      <c r="T39" s="65"/>
      <c r="U39" s="65" t="s">
        <v>1152</v>
      </c>
      <c r="V39" s="65"/>
      <c r="W39" s="65"/>
      <c r="X39" s="65"/>
      <c r="Y39" s="65"/>
      <c r="Z39" s="65"/>
      <c r="AA39" s="65"/>
      <c r="AB39" s="65"/>
      <c r="AC39" s="679">
        <f>ROUNDUP(CPFL!AW11*12,0)</f>
        <v>0</v>
      </c>
      <c r="AD39" s="679"/>
      <c r="AE39" s="65" t="s">
        <v>8</v>
      </c>
      <c r="AF39" s="65"/>
      <c r="AG39" s="65"/>
      <c r="AH39" s="66"/>
    </row>
    <row r="40" spans="2:34" ht="15" customHeight="1" x14ac:dyDescent="0.35">
      <c r="B40" s="64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6"/>
    </row>
    <row r="41" spans="2:34" ht="15" customHeight="1" x14ac:dyDescent="0.35">
      <c r="B41" s="64"/>
      <c r="C41" s="65"/>
      <c r="D41" s="65"/>
      <c r="E41" s="680" t="s">
        <v>922</v>
      </c>
      <c r="F41" s="680"/>
      <c r="G41" s="680"/>
      <c r="H41" s="680"/>
      <c r="I41" s="680"/>
      <c r="J41" s="680"/>
      <c r="K41" s="681">
        <f>CPFL!$Z$8</f>
        <v>0.75</v>
      </c>
      <c r="L41" s="681"/>
      <c r="M41" s="681"/>
      <c r="N41" s="681"/>
      <c r="O41" s="681"/>
      <c r="P41" s="65"/>
      <c r="Q41" s="65"/>
      <c r="R41" s="65"/>
      <c r="S41" s="65"/>
      <c r="T41" s="680" t="s">
        <v>921</v>
      </c>
      <c r="U41" s="680"/>
      <c r="V41" s="680"/>
      <c r="W41" s="680"/>
      <c r="X41" s="680"/>
      <c r="Y41" s="680"/>
      <c r="Z41" s="681">
        <f>RCB!$H$7</f>
        <v>0</v>
      </c>
      <c r="AA41" s="681"/>
      <c r="AB41" s="681"/>
      <c r="AC41" s="681"/>
      <c r="AD41" s="681"/>
      <c r="AE41" s="65"/>
      <c r="AF41" s="65"/>
      <c r="AG41" s="65"/>
      <c r="AH41" s="66"/>
    </row>
    <row r="42" spans="2:34" ht="15" customHeight="1" x14ac:dyDescent="0.35">
      <c r="B42" s="64"/>
      <c r="C42" s="65"/>
      <c r="D42" s="65"/>
      <c r="E42" s="680"/>
      <c r="F42" s="680"/>
      <c r="G42" s="680"/>
      <c r="H42" s="680"/>
      <c r="I42" s="680"/>
      <c r="J42" s="680"/>
      <c r="K42" s="681"/>
      <c r="L42" s="681"/>
      <c r="M42" s="681"/>
      <c r="N42" s="681"/>
      <c r="O42" s="681"/>
      <c r="P42" s="65"/>
      <c r="Q42" s="65"/>
      <c r="R42" s="65"/>
      <c r="S42" s="65"/>
      <c r="T42" s="680"/>
      <c r="U42" s="680"/>
      <c r="V42" s="680"/>
      <c r="W42" s="680"/>
      <c r="X42" s="680"/>
      <c r="Y42" s="680"/>
      <c r="Z42" s="681"/>
      <c r="AA42" s="681"/>
      <c r="AB42" s="681"/>
      <c r="AC42" s="681"/>
      <c r="AD42" s="681"/>
      <c r="AE42" s="65"/>
      <c r="AF42" s="65"/>
      <c r="AG42" s="65"/>
      <c r="AH42" s="66"/>
    </row>
    <row r="43" spans="2:34" ht="15" customHeight="1" x14ac:dyDescent="0.35">
      <c r="B43" s="67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70"/>
    </row>
    <row r="45" spans="2:34" ht="15" hidden="1" customHeight="1" x14ac:dyDescent="0.35">
      <c r="B45" s="95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7"/>
    </row>
    <row r="46" spans="2:34" ht="15" hidden="1" customHeight="1" x14ac:dyDescent="0.35">
      <c r="B46" s="98"/>
      <c r="C46" s="99" t="s">
        <v>1107</v>
      </c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1"/>
    </row>
    <row r="47" spans="2:34" ht="15" hidden="1" customHeight="1" x14ac:dyDescent="0.35">
      <c r="B47" s="98"/>
      <c r="C47" s="100"/>
      <c r="D47" s="100" t="s">
        <v>1153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1"/>
    </row>
    <row r="48" spans="2:34" ht="15" hidden="1" customHeight="1" x14ac:dyDescent="0.35">
      <c r="B48" s="98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  <c r="W48" s="100"/>
      <c r="X48" s="100"/>
      <c r="Y48" s="100"/>
      <c r="Z48" s="100"/>
      <c r="AA48" s="100"/>
      <c r="AB48" s="100"/>
      <c r="AC48" s="100"/>
      <c r="AD48" s="100"/>
      <c r="AE48" s="100"/>
      <c r="AF48" s="100"/>
      <c r="AG48" s="100"/>
      <c r="AH48" s="101"/>
    </row>
    <row r="49" spans="2:34" ht="15" hidden="1" customHeight="1" x14ac:dyDescent="0.35">
      <c r="B49" s="98"/>
      <c r="C49" s="102" t="str">
        <f>IF(CPFL!Q4="não","",IF(CPFL!Q4="sim","a","r"))</f>
        <v/>
      </c>
      <c r="D49" s="100" t="s">
        <v>555</v>
      </c>
      <c r="E49" s="100"/>
      <c r="F49" s="100"/>
      <c r="G49" s="100"/>
      <c r="H49" s="100"/>
      <c r="I49" s="100"/>
      <c r="J49" s="100"/>
      <c r="K49" s="100"/>
      <c r="L49" s="102" t="str">
        <f>IF(CPFL!Q6="não","",IF(CPFL!Q6="sim","a","r"))</f>
        <v/>
      </c>
      <c r="M49" s="100" t="s">
        <v>1124</v>
      </c>
      <c r="N49" s="100"/>
      <c r="O49" s="100"/>
      <c r="P49" s="100"/>
      <c r="Q49" s="100"/>
      <c r="R49" s="100"/>
      <c r="S49" s="100"/>
      <c r="T49" s="102" t="str">
        <f>IF(CPFL!Q8="não","",IF(CPFL!Q8="sim","a","r"))</f>
        <v/>
      </c>
      <c r="U49" s="100" t="s">
        <v>559</v>
      </c>
      <c r="V49" s="100"/>
      <c r="W49" s="100"/>
      <c r="X49" s="100"/>
      <c r="Y49" s="100"/>
      <c r="Z49" s="100"/>
      <c r="AA49" s="100"/>
      <c r="AB49" s="100"/>
      <c r="AC49" s="102" t="str">
        <f>IF(CPFL!Q10="não","",IF(CPFL!Q10="sim","a","r"))</f>
        <v/>
      </c>
      <c r="AD49" s="100" t="s">
        <v>561</v>
      </c>
      <c r="AE49" s="100"/>
      <c r="AF49" s="100"/>
      <c r="AG49" s="100"/>
      <c r="AH49" s="101"/>
    </row>
    <row r="50" spans="2:34" ht="15" hidden="1" customHeight="1" x14ac:dyDescent="0.35">
      <c r="B50" s="98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1"/>
    </row>
    <row r="51" spans="2:34" ht="15" hidden="1" customHeight="1" x14ac:dyDescent="0.35">
      <c r="B51" s="98"/>
      <c r="C51" s="102" t="str">
        <f>IF(CPFL!Q5="não","",IF(CPFL!Q5="sim","a","r"))</f>
        <v/>
      </c>
      <c r="D51" s="100" t="s">
        <v>556</v>
      </c>
      <c r="E51" s="100"/>
      <c r="F51" s="100"/>
      <c r="G51" s="100"/>
      <c r="H51" s="100"/>
      <c r="I51" s="100"/>
      <c r="J51" s="100"/>
      <c r="K51" s="100"/>
      <c r="L51" s="102" t="str">
        <f>IF(CPFL!Q7="não","",IF(CPFL!Q7="sim","a","r"))</f>
        <v/>
      </c>
      <c r="M51" s="100" t="s">
        <v>558</v>
      </c>
      <c r="N51" s="100"/>
      <c r="O51" s="100"/>
      <c r="P51" s="100"/>
      <c r="Q51" s="100"/>
      <c r="R51" s="100"/>
      <c r="S51" s="100"/>
      <c r="T51" s="102" t="str">
        <f>IF(CPFL!Q9="não","",IF(CPFL!Q9="sim","a","r"))</f>
        <v/>
      </c>
      <c r="U51" s="100" t="s">
        <v>560</v>
      </c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1"/>
    </row>
    <row r="52" spans="2:34" ht="15" hidden="1" customHeight="1" x14ac:dyDescent="0.35">
      <c r="B52" s="98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1"/>
    </row>
    <row r="53" spans="2:34" ht="15" hidden="1" customHeight="1" x14ac:dyDescent="0.35">
      <c r="B53" s="98"/>
      <c r="C53" s="99" t="s">
        <v>920</v>
      </c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1"/>
    </row>
    <row r="54" spans="2:34" ht="15" hidden="1" customHeight="1" x14ac:dyDescent="0.35">
      <c r="B54" s="98"/>
      <c r="C54" s="100"/>
      <c r="D54" s="100"/>
      <c r="E54" s="100"/>
      <c r="F54" s="100"/>
      <c r="G54" s="100"/>
      <c r="H54" s="100"/>
      <c r="I54" s="103" t="s">
        <v>3</v>
      </c>
      <c r="J54" s="676">
        <f>J31</f>
        <v>659.31</v>
      </c>
      <c r="K54" s="676"/>
      <c r="L54" s="676"/>
      <c r="M54" s="676"/>
      <c r="N54" s="676"/>
      <c r="O54" s="100" t="s">
        <v>6</v>
      </c>
      <c r="P54" s="100"/>
      <c r="Q54" s="100"/>
      <c r="R54" s="103"/>
      <c r="S54" s="103"/>
      <c r="T54" s="100"/>
      <c r="U54" s="103" t="s">
        <v>2</v>
      </c>
      <c r="V54" s="676">
        <f>V31</f>
        <v>1835.19</v>
      </c>
      <c r="W54" s="676"/>
      <c r="X54" s="676"/>
      <c r="Y54" s="676"/>
      <c r="Z54" s="676"/>
      <c r="AA54" s="100" t="s">
        <v>1118</v>
      </c>
      <c r="AB54" s="100"/>
      <c r="AC54" s="100"/>
      <c r="AD54" s="100"/>
      <c r="AE54" s="100"/>
      <c r="AF54" s="100"/>
      <c r="AG54" s="100"/>
      <c r="AH54" s="101"/>
    </row>
    <row r="55" spans="2:34" ht="15" hidden="1" customHeight="1" x14ac:dyDescent="0.35">
      <c r="B55" s="98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4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1"/>
    </row>
    <row r="56" spans="2:34" ht="15" hidden="1" customHeight="1" x14ac:dyDescent="0.35">
      <c r="B56" s="98"/>
      <c r="C56" s="100"/>
      <c r="D56" s="100"/>
      <c r="E56" s="100"/>
      <c r="F56" s="100"/>
      <c r="G56" s="100"/>
      <c r="H56" s="100"/>
      <c r="I56" s="103" t="s">
        <v>1102</v>
      </c>
      <c r="J56" s="682">
        <f>J33</f>
        <v>3183</v>
      </c>
      <c r="K56" s="683"/>
      <c r="L56" s="683"/>
      <c r="M56" s="683"/>
      <c r="N56" s="683"/>
      <c r="O56" s="100"/>
      <c r="P56" s="100"/>
      <c r="Q56" s="104"/>
      <c r="R56" s="104"/>
      <c r="S56" s="100"/>
      <c r="T56" s="100"/>
      <c r="U56" s="103" t="s">
        <v>1103</v>
      </c>
      <c r="V56" s="684">
        <f>V33</f>
        <v>45020</v>
      </c>
      <c r="W56" s="683"/>
      <c r="X56" s="683"/>
      <c r="Y56" s="683"/>
      <c r="Z56" s="683"/>
      <c r="AA56" s="100"/>
      <c r="AB56" s="100"/>
      <c r="AC56" s="100"/>
      <c r="AD56" s="100"/>
      <c r="AE56" s="100"/>
      <c r="AF56" s="100"/>
      <c r="AG56" s="100"/>
      <c r="AH56" s="101"/>
    </row>
    <row r="57" spans="2:34" ht="15" hidden="1" customHeight="1" x14ac:dyDescent="0.35">
      <c r="B57" s="98"/>
      <c r="C57" s="100"/>
      <c r="D57" s="100"/>
      <c r="E57" s="100"/>
      <c r="F57" s="100"/>
      <c r="G57" s="100"/>
      <c r="H57" s="100"/>
      <c r="I57" s="103" t="s">
        <v>1104</v>
      </c>
      <c r="J57" s="678">
        <f>J34</f>
        <v>0.85</v>
      </c>
      <c r="K57" s="678"/>
      <c r="L57" s="678"/>
      <c r="M57" s="678"/>
      <c r="N57" s="678"/>
      <c r="O57" s="100"/>
      <c r="P57" s="100"/>
      <c r="Q57" s="104"/>
      <c r="R57" s="104"/>
      <c r="S57" s="100"/>
      <c r="T57" s="100"/>
      <c r="U57" s="103" t="s">
        <v>1105</v>
      </c>
      <c r="V57" s="678">
        <f>V34</f>
        <v>0.15</v>
      </c>
      <c r="W57" s="678"/>
      <c r="X57" s="678"/>
      <c r="Y57" s="678"/>
      <c r="Z57" s="678"/>
      <c r="AA57" s="100"/>
      <c r="AB57" s="100"/>
      <c r="AC57" s="100"/>
      <c r="AD57" s="100"/>
      <c r="AE57" s="100"/>
      <c r="AF57" s="100"/>
      <c r="AG57" s="100"/>
      <c r="AH57" s="101"/>
    </row>
    <row r="58" spans="2:34" ht="15" hidden="1" customHeight="1" x14ac:dyDescent="0.35">
      <c r="B58" s="98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1"/>
    </row>
    <row r="59" spans="2:34" ht="15" hidden="1" customHeight="1" x14ac:dyDescent="0.35">
      <c r="B59" s="98"/>
      <c r="C59" s="99" t="s">
        <v>1154</v>
      </c>
      <c r="D59" s="100"/>
      <c r="E59" s="100"/>
      <c r="F59" s="100"/>
      <c r="G59" s="100"/>
      <c r="H59" s="100"/>
      <c r="I59" s="100"/>
      <c r="J59" s="100"/>
      <c r="K59" s="100"/>
      <c r="L59" s="674">
        <f>CustoContabil!D45</f>
        <v>0</v>
      </c>
      <c r="M59" s="674"/>
      <c r="N59" s="674"/>
      <c r="O59" s="674"/>
      <c r="P59" s="674"/>
      <c r="Q59" s="100"/>
      <c r="R59" s="100"/>
      <c r="S59" s="100"/>
      <c r="T59" s="100"/>
      <c r="U59" s="100" t="s">
        <v>1255</v>
      </c>
      <c r="V59" s="100"/>
      <c r="W59" s="100"/>
      <c r="X59" s="100"/>
      <c r="Y59" s="100"/>
      <c r="Z59" s="100"/>
      <c r="AA59" s="100"/>
      <c r="AB59" s="100"/>
      <c r="AC59" s="675">
        <f>CustoContabil!F45</f>
        <v>0</v>
      </c>
      <c r="AD59" s="675"/>
      <c r="AE59" s="675"/>
      <c r="AF59" s="675"/>
      <c r="AG59" s="675"/>
      <c r="AH59" s="101"/>
    </row>
    <row r="60" spans="2:34" ht="15" hidden="1" customHeight="1" x14ac:dyDescent="0.35">
      <c r="B60" s="98"/>
      <c r="C60" s="99" t="s">
        <v>1150</v>
      </c>
      <c r="D60" s="100"/>
      <c r="E60" s="100"/>
      <c r="F60" s="100"/>
      <c r="G60" s="100"/>
      <c r="H60" s="100"/>
      <c r="I60" s="100"/>
      <c r="J60" s="100"/>
      <c r="K60" s="100"/>
      <c r="L60" s="676">
        <f>RCB!C36</f>
        <v>0</v>
      </c>
      <c r="M60" s="676"/>
      <c r="N60" s="676"/>
      <c r="O60" s="676"/>
      <c r="P60" s="676"/>
      <c r="Q60" s="99" t="s">
        <v>4</v>
      </c>
      <c r="R60" s="100"/>
      <c r="S60" s="100"/>
      <c r="T60" s="100"/>
      <c r="U60" s="100" t="s">
        <v>1256</v>
      </c>
      <c r="V60" s="100"/>
      <c r="W60" s="100"/>
      <c r="X60" s="100"/>
      <c r="Y60" s="100"/>
      <c r="Z60" s="100"/>
      <c r="AA60" s="100"/>
      <c r="AB60" s="100"/>
      <c r="AC60" s="675">
        <f>CustoContabil!G45</f>
        <v>0</v>
      </c>
      <c r="AD60" s="675"/>
      <c r="AE60" s="675"/>
      <c r="AF60" s="675"/>
      <c r="AG60" s="675"/>
      <c r="AH60" s="101"/>
    </row>
    <row r="61" spans="2:34" ht="15" hidden="1" customHeight="1" x14ac:dyDescent="0.35">
      <c r="B61" s="98"/>
      <c r="C61" s="99" t="s">
        <v>1151</v>
      </c>
      <c r="D61" s="100"/>
      <c r="E61" s="100"/>
      <c r="F61" s="100"/>
      <c r="G61" s="100"/>
      <c r="H61" s="100"/>
      <c r="I61" s="100"/>
      <c r="J61" s="100"/>
      <c r="K61" s="100"/>
      <c r="L61" s="676">
        <f>RCB!D36</f>
        <v>0</v>
      </c>
      <c r="M61" s="676"/>
      <c r="N61" s="676"/>
      <c r="O61" s="676"/>
      <c r="P61" s="676"/>
      <c r="Q61" s="99" t="s">
        <v>5</v>
      </c>
      <c r="R61" s="100"/>
      <c r="S61" s="100"/>
      <c r="T61" s="100"/>
      <c r="U61" s="100" t="s">
        <v>1257</v>
      </c>
      <c r="V61" s="100"/>
      <c r="W61" s="100"/>
      <c r="X61" s="100"/>
      <c r="Y61" s="100"/>
      <c r="Z61" s="100"/>
      <c r="AA61" s="100"/>
      <c r="AB61" s="100"/>
      <c r="AC61" s="675">
        <f>CustoContabil!H45</f>
        <v>0</v>
      </c>
      <c r="AD61" s="675"/>
      <c r="AE61" s="675"/>
      <c r="AF61" s="675"/>
      <c r="AG61" s="675"/>
      <c r="AH61" s="101"/>
    </row>
    <row r="62" spans="2:34" ht="15" hidden="1" customHeight="1" x14ac:dyDescent="0.35">
      <c r="B62" s="98"/>
      <c r="C62" s="99"/>
      <c r="D62" s="100"/>
      <c r="E62" s="100"/>
      <c r="F62" s="100"/>
      <c r="G62" s="100"/>
      <c r="H62" s="100"/>
      <c r="I62" s="100"/>
      <c r="J62" s="100"/>
      <c r="K62" s="100"/>
      <c r="L62" s="105"/>
      <c r="M62" s="105"/>
      <c r="N62" s="105"/>
      <c r="O62" s="105"/>
      <c r="P62" s="105"/>
      <c r="Q62" s="99"/>
      <c r="R62" s="100"/>
      <c r="S62" s="100"/>
      <c r="T62" s="100"/>
      <c r="U62" s="100" t="s">
        <v>1155</v>
      </c>
      <c r="V62" s="100"/>
      <c r="W62" s="100"/>
      <c r="X62" s="100"/>
      <c r="Y62" s="100"/>
      <c r="Z62" s="100"/>
      <c r="AA62" s="100"/>
      <c r="AB62" s="100"/>
      <c r="AC62" s="677">
        <f>ROUNDUP(CPFL!BB11*12,0)</f>
        <v>0</v>
      </c>
      <c r="AD62" s="677"/>
      <c r="AE62" s="100" t="s">
        <v>8</v>
      </c>
      <c r="AF62" s="100"/>
      <c r="AG62" s="100"/>
      <c r="AH62" s="101"/>
    </row>
    <row r="63" spans="2:34" ht="15" hidden="1" customHeight="1" x14ac:dyDescent="0.35">
      <c r="B63" s="98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1"/>
    </row>
    <row r="64" spans="2:34" ht="15" hidden="1" customHeight="1" x14ac:dyDescent="0.35">
      <c r="B64" s="98"/>
      <c r="C64" s="100"/>
      <c r="D64" s="100"/>
      <c r="E64" s="672" t="s">
        <v>922</v>
      </c>
      <c r="F64" s="672"/>
      <c r="G64" s="672"/>
      <c r="H64" s="672"/>
      <c r="I64" s="672"/>
      <c r="J64" s="672"/>
      <c r="K64" s="673">
        <f>CPFL!$Z$8</f>
        <v>0.75</v>
      </c>
      <c r="L64" s="673"/>
      <c r="M64" s="673"/>
      <c r="N64" s="673"/>
      <c r="O64" s="673"/>
      <c r="P64" s="100"/>
      <c r="Q64" s="100"/>
      <c r="R64" s="100"/>
      <c r="S64" s="100"/>
      <c r="T64" s="672" t="s">
        <v>923</v>
      </c>
      <c r="U64" s="672"/>
      <c r="V64" s="672"/>
      <c r="W64" s="672"/>
      <c r="X64" s="672"/>
      <c r="Y64" s="672"/>
      <c r="Z64" s="673">
        <f>RCB!$H$29</f>
        <v>0</v>
      </c>
      <c r="AA64" s="673"/>
      <c r="AB64" s="673"/>
      <c r="AC64" s="673"/>
      <c r="AD64" s="673"/>
      <c r="AE64" s="100"/>
      <c r="AF64" s="100"/>
      <c r="AG64" s="100"/>
      <c r="AH64" s="101"/>
    </row>
    <row r="65" spans="2:34" ht="15" hidden="1" customHeight="1" x14ac:dyDescent="0.35">
      <c r="B65" s="98"/>
      <c r="C65" s="100"/>
      <c r="D65" s="100"/>
      <c r="E65" s="672"/>
      <c r="F65" s="672"/>
      <c r="G65" s="672"/>
      <c r="H65" s="672"/>
      <c r="I65" s="672"/>
      <c r="J65" s="672"/>
      <c r="K65" s="673"/>
      <c r="L65" s="673"/>
      <c r="M65" s="673"/>
      <c r="N65" s="673"/>
      <c r="O65" s="673"/>
      <c r="P65" s="100"/>
      <c r="Q65" s="100"/>
      <c r="R65" s="100"/>
      <c r="S65" s="100"/>
      <c r="T65" s="672"/>
      <c r="U65" s="672"/>
      <c r="V65" s="672"/>
      <c r="W65" s="672"/>
      <c r="X65" s="672"/>
      <c r="Y65" s="672"/>
      <c r="Z65" s="673"/>
      <c r="AA65" s="673"/>
      <c r="AB65" s="673"/>
      <c r="AC65" s="673"/>
      <c r="AD65" s="673"/>
      <c r="AE65" s="100"/>
      <c r="AF65" s="100"/>
      <c r="AG65" s="100"/>
      <c r="AH65" s="101"/>
    </row>
    <row r="66" spans="2:34" ht="15" hidden="1" customHeight="1" x14ac:dyDescent="0.35">
      <c r="B66" s="106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8"/>
    </row>
    <row r="67" spans="2:34" hidden="1" x14ac:dyDescent="0.35"/>
    <row r="68" spans="2:34" hidden="1" x14ac:dyDescent="0.35"/>
  </sheetData>
  <sheetProtection algorithmName="SHA-512" hashValue="QOwGDti849JxkXPMe0PHDP13YJ+Wk0gWtG7BkCsxfdWN1hgNP8GVEsqhp/2T1ZHCXXkYD1MaBYQm+gzJEgFzSg==" saltValue="CLtCaLqqrHIqJrkswlfLXQ==" spinCount="100000" sheet="1" objects="1" scenarios="1"/>
  <mergeCells count="52">
    <mergeCell ref="R4:AG4"/>
    <mergeCell ref="J4:Q4"/>
    <mergeCell ref="AD8:AG8"/>
    <mergeCell ref="J5:AG5"/>
    <mergeCell ref="J6:AG6"/>
    <mergeCell ref="J7:N7"/>
    <mergeCell ref="R7:AG7"/>
    <mergeCell ref="J8:O8"/>
    <mergeCell ref="AC38:AG38"/>
    <mergeCell ref="L36:P36"/>
    <mergeCell ref="AD9:AG9"/>
    <mergeCell ref="J12:AG12"/>
    <mergeCell ref="J13:AG13"/>
    <mergeCell ref="J31:N31"/>
    <mergeCell ref="J9:O9"/>
    <mergeCell ref="J19:R19"/>
    <mergeCell ref="J14:R14"/>
    <mergeCell ref="V31:Z31"/>
    <mergeCell ref="V33:Z33"/>
    <mergeCell ref="J34:N34"/>
    <mergeCell ref="V34:Z34"/>
    <mergeCell ref="AC36:AG36"/>
    <mergeCell ref="L37:P37"/>
    <mergeCell ref="AC37:AG37"/>
    <mergeCell ref="J15:R15"/>
    <mergeCell ref="J16:R16"/>
    <mergeCell ref="J17:R17"/>
    <mergeCell ref="J18:R18"/>
    <mergeCell ref="J57:N57"/>
    <mergeCell ref="J33:N33"/>
    <mergeCell ref="L38:P38"/>
    <mergeCell ref="V57:Z57"/>
    <mergeCell ref="AC39:AD39"/>
    <mergeCell ref="E41:J42"/>
    <mergeCell ref="K41:O42"/>
    <mergeCell ref="T41:Y42"/>
    <mergeCell ref="Z41:AD42"/>
    <mergeCell ref="J54:N54"/>
    <mergeCell ref="V54:Z54"/>
    <mergeCell ref="J56:N56"/>
    <mergeCell ref="V56:Z56"/>
    <mergeCell ref="E64:J65"/>
    <mergeCell ref="K64:O65"/>
    <mergeCell ref="T64:Y65"/>
    <mergeCell ref="Z64:AD65"/>
    <mergeCell ref="L59:P59"/>
    <mergeCell ref="AC59:AG59"/>
    <mergeCell ref="L60:P60"/>
    <mergeCell ref="AC60:AG60"/>
    <mergeCell ref="L61:P61"/>
    <mergeCell ref="AC61:AG61"/>
    <mergeCell ref="AC62:AD62"/>
  </mergeCells>
  <conditionalFormatting sqref="C26 L26 T26 AC26 C28 L28 T28">
    <cfRule type="cellIs" dxfId="179" priority="3" operator="equal">
      <formula>"r"</formula>
    </cfRule>
    <cfRule type="cellIs" dxfId="178" priority="4" operator="equal">
      <formula>"a"</formula>
    </cfRule>
  </conditionalFormatting>
  <conditionalFormatting sqref="C49 L49 T49 AC49 C51 L51 T51">
    <cfRule type="cellIs" dxfId="177" priority="1" operator="equal">
      <formula>"r"</formula>
    </cfRule>
    <cfRule type="cellIs" dxfId="176" priority="2" operator="equal">
      <formula>"a"</formula>
    </cfRule>
  </conditionalFormatting>
  <dataValidations count="1">
    <dataValidation type="whole" operator="greaterThanOrEqual" allowBlank="1" showInputMessage="1" showErrorMessage="1" errorTitle="Atenção!" error="Inserir apenas caracteres numéricos" sqref="J7:N7 J15:J17" xr:uid="{00000000-0002-0000-07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C26:AC27 C28:T28 V28:AC28 J33:N34 V33:Z33 C49:AG62 W34:Z34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4755" r:id="rId4" name="Drop Down 3">
              <controlPr defaultSize="0" autoLine="0" autoPict="0">
                <anchor moveWithCells="1">
                  <from>
                    <xdr:col>9</xdr:col>
                    <xdr:colOff>0</xdr:colOff>
                    <xdr:row>15</xdr:row>
                    <xdr:rowOff>12700</xdr:rowOff>
                  </from>
                  <to>
                    <xdr:col>18</xdr:col>
                    <xdr:colOff>12700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4758" r:id="rId5" name="Drop Down 6">
              <controlPr defaultSize="0" autoLine="0" autoPict="0">
                <anchor moveWithCells="1">
                  <from>
                    <xdr:col>8</xdr:col>
                    <xdr:colOff>247650</xdr:colOff>
                    <xdr:row>16</xdr:row>
                    <xdr:rowOff>31750</xdr:rowOff>
                  </from>
                  <to>
                    <xdr:col>18</xdr:col>
                    <xdr:colOff>12700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3"/>
  <dimension ref="B2:O49"/>
  <sheetViews>
    <sheetView zoomScale="90" zoomScaleNormal="90" workbookViewId="0">
      <selection activeCell="G11" sqref="G11"/>
    </sheetView>
  </sheetViews>
  <sheetFormatPr defaultColWidth="9.1796875" defaultRowHeight="15" customHeight="1" x14ac:dyDescent="0.35"/>
  <cols>
    <col min="1" max="1" width="3.7265625" style="53" customWidth="1"/>
    <col min="2" max="2" width="26.453125" style="53" bestFit="1" customWidth="1"/>
    <col min="3" max="3" width="16.453125" style="53" customWidth="1"/>
    <col min="4" max="4" width="17.7265625" style="53" bestFit="1" customWidth="1"/>
    <col min="5" max="5" width="17.26953125" style="53" customWidth="1"/>
    <col min="6" max="6" width="16.7265625" style="53" customWidth="1"/>
    <col min="7" max="7" width="10.7265625" style="53" customWidth="1"/>
    <col min="8" max="8" width="12.81640625" style="53" bestFit="1" customWidth="1"/>
    <col min="9" max="9" width="18.81640625" style="53" bestFit="1" customWidth="1"/>
    <col min="10" max="10" width="10.7265625" style="53" customWidth="1"/>
    <col min="11" max="11" width="14.7265625" style="53" bestFit="1" customWidth="1"/>
    <col min="12" max="12" width="3.453125" style="53" customWidth="1"/>
    <col min="13" max="16384" width="9.1796875" style="53"/>
  </cols>
  <sheetData>
    <row r="2" spans="2:15" ht="15" customHeight="1" x14ac:dyDescent="0.35">
      <c r="B2" s="745" t="s">
        <v>1159</v>
      </c>
      <c r="C2" s="746"/>
      <c r="D2" s="746"/>
      <c r="E2" s="746"/>
      <c r="F2" s="746"/>
      <c r="G2" s="746"/>
      <c r="H2" s="746"/>
      <c r="I2" s="746"/>
      <c r="J2" s="746"/>
      <c r="K2" s="747"/>
      <c r="M2" s="736" t="s">
        <v>1386</v>
      </c>
      <c r="N2" s="737"/>
      <c r="O2" s="738"/>
    </row>
    <row r="3" spans="2:15" s="110" customFormat="1" ht="15" customHeight="1" x14ac:dyDescent="0.35">
      <c r="B3" s="760" t="s">
        <v>47</v>
      </c>
      <c r="C3" s="109" t="s">
        <v>48</v>
      </c>
      <c r="D3" s="109" t="s">
        <v>49</v>
      </c>
      <c r="E3" s="109" t="s">
        <v>1234</v>
      </c>
      <c r="F3" s="109" t="s">
        <v>50</v>
      </c>
      <c r="G3" s="109" t="s">
        <v>1237</v>
      </c>
      <c r="H3" s="748" t="s">
        <v>1226</v>
      </c>
      <c r="I3" s="109" t="s">
        <v>1235</v>
      </c>
      <c r="J3" s="109" t="s">
        <v>1236</v>
      </c>
      <c r="K3" s="748" t="s">
        <v>1227</v>
      </c>
      <c r="M3" s="739"/>
      <c r="N3" s="740"/>
      <c r="O3" s="741"/>
    </row>
    <row r="4" spans="2:15" s="110" customFormat="1" ht="15" customHeight="1" x14ac:dyDescent="0.35">
      <c r="B4" s="761"/>
      <c r="C4" s="111" t="s">
        <v>646</v>
      </c>
      <c r="D4" s="111" t="s">
        <v>648</v>
      </c>
      <c r="E4" s="111" t="s">
        <v>650</v>
      </c>
      <c r="F4" s="111" t="s">
        <v>652</v>
      </c>
      <c r="G4" s="111" t="s">
        <v>654</v>
      </c>
      <c r="H4" s="749"/>
      <c r="I4" s="111" t="s">
        <v>650</v>
      </c>
      <c r="J4" s="111" t="s">
        <v>654</v>
      </c>
      <c r="K4" s="749"/>
      <c r="M4" s="739"/>
      <c r="N4" s="740"/>
      <c r="O4" s="741"/>
    </row>
    <row r="5" spans="2:15" s="110" customFormat="1" ht="15" customHeight="1" x14ac:dyDescent="0.35">
      <c r="B5" s="761"/>
      <c r="C5" s="112" t="s">
        <v>647</v>
      </c>
      <c r="D5" s="112" t="s">
        <v>649</v>
      </c>
      <c r="E5" s="112" t="s">
        <v>651</v>
      </c>
      <c r="F5" s="112" t="s">
        <v>651</v>
      </c>
      <c r="G5" s="112" t="s">
        <v>653</v>
      </c>
      <c r="H5" s="749"/>
      <c r="I5" s="112" t="s">
        <v>651</v>
      </c>
      <c r="J5" s="112" t="s">
        <v>653</v>
      </c>
      <c r="K5" s="749"/>
      <c r="M5" s="739"/>
      <c r="N5" s="740"/>
      <c r="O5" s="741"/>
    </row>
    <row r="6" spans="2:15" s="110" customFormat="1" ht="15" customHeight="1" x14ac:dyDescent="0.35">
      <c r="B6" s="762"/>
      <c r="C6" s="113" t="s">
        <v>4</v>
      </c>
      <c r="D6" s="113" t="s">
        <v>5</v>
      </c>
      <c r="E6" s="113" t="s">
        <v>861</v>
      </c>
      <c r="F6" s="113"/>
      <c r="G6" s="113" t="s">
        <v>861</v>
      </c>
      <c r="H6" s="750"/>
      <c r="I6" s="113" t="s">
        <v>1238</v>
      </c>
      <c r="J6" s="113" t="s">
        <v>1238</v>
      </c>
      <c r="K6" s="750"/>
      <c r="M6" s="739"/>
      <c r="N6" s="740"/>
      <c r="O6" s="741"/>
    </row>
    <row r="7" spans="2:15" ht="15" customHeight="1" x14ac:dyDescent="0.35">
      <c r="B7" s="114" t="s">
        <v>555</v>
      </c>
      <c r="C7" s="115">
        <f>IlumBenef!G46</f>
        <v>0</v>
      </c>
      <c r="D7" s="115">
        <f>IlumBenef!G44</f>
        <v>0</v>
      </c>
      <c r="E7" s="116">
        <f>IlumCusto!X107</f>
        <v>0</v>
      </c>
      <c r="F7" s="116">
        <f>IlumBenef!G48</f>
        <v>0</v>
      </c>
      <c r="G7" s="117">
        <f t="shared" ref="G7:G14" si="0">IF(F7=0,0,E7/F7)</f>
        <v>0</v>
      </c>
      <c r="H7" s="757">
        <f>$G$14</f>
        <v>0</v>
      </c>
      <c r="I7" s="116">
        <f>IlumCusto!Y107</f>
        <v>0</v>
      </c>
      <c r="J7" s="117">
        <f t="shared" ref="J7:J14" si="1">IF(F7=0,0,I7/F7)</f>
        <v>0</v>
      </c>
      <c r="K7" s="757">
        <f>$J$14</f>
        <v>0</v>
      </c>
      <c r="M7" s="739"/>
      <c r="N7" s="740"/>
      <c r="O7" s="741"/>
    </row>
    <row r="8" spans="2:15" ht="15" customHeight="1" x14ac:dyDescent="0.35">
      <c r="B8" s="114" t="s">
        <v>556</v>
      </c>
      <c r="C8" s="115">
        <f>CondAmbBenef!G48</f>
        <v>0</v>
      </c>
      <c r="D8" s="115">
        <f>CondAmbBenef!G46</f>
        <v>0</v>
      </c>
      <c r="E8" s="116">
        <f>CondAmbCusto!X107</f>
        <v>0</v>
      </c>
      <c r="F8" s="116">
        <f>CondAmbBenef!G50</f>
        <v>0</v>
      </c>
      <c r="G8" s="117">
        <f t="shared" si="0"/>
        <v>0</v>
      </c>
      <c r="H8" s="758"/>
      <c r="I8" s="116">
        <f>CondAmbCusto!Y107</f>
        <v>0</v>
      </c>
      <c r="J8" s="117">
        <f t="shared" si="1"/>
        <v>0</v>
      </c>
      <c r="K8" s="758"/>
      <c r="M8" s="739"/>
      <c r="N8" s="740"/>
      <c r="O8" s="741"/>
    </row>
    <row r="9" spans="2:15" ht="15" customHeight="1" x14ac:dyDescent="0.35">
      <c r="B9" s="114" t="s">
        <v>1124</v>
      </c>
      <c r="C9" s="115">
        <f>MotorBenef!G49</f>
        <v>0</v>
      </c>
      <c r="D9" s="115">
        <f>MotorBenef!G47</f>
        <v>0</v>
      </c>
      <c r="E9" s="116">
        <f>MotorCusto!X107</f>
        <v>0</v>
      </c>
      <c r="F9" s="116">
        <f>MotorBenef!G51</f>
        <v>0</v>
      </c>
      <c r="G9" s="117">
        <f t="shared" si="0"/>
        <v>0</v>
      </c>
      <c r="H9" s="758"/>
      <c r="I9" s="116">
        <f>MotorCusto!Y107</f>
        <v>0</v>
      </c>
      <c r="J9" s="117">
        <f t="shared" si="1"/>
        <v>0</v>
      </c>
      <c r="K9" s="758"/>
      <c r="M9" s="739"/>
      <c r="N9" s="740"/>
      <c r="O9" s="741"/>
    </row>
    <row r="10" spans="2:15" ht="15" customHeight="1" x14ac:dyDescent="0.35">
      <c r="B10" s="114" t="s">
        <v>558</v>
      </c>
      <c r="C10" s="115">
        <f>RefrigBenef!G44</f>
        <v>0</v>
      </c>
      <c r="D10" s="115">
        <f>RefrigBenef!G42</f>
        <v>0</v>
      </c>
      <c r="E10" s="116">
        <f>RefrigCusto!X107</f>
        <v>0</v>
      </c>
      <c r="F10" s="116">
        <f>RefrigBenef!G46</f>
        <v>0</v>
      </c>
      <c r="G10" s="117">
        <f t="shared" si="0"/>
        <v>0</v>
      </c>
      <c r="H10" s="758"/>
      <c r="I10" s="116">
        <f>RefrigCusto!Y107</f>
        <v>0</v>
      </c>
      <c r="J10" s="117">
        <f t="shared" si="1"/>
        <v>0</v>
      </c>
      <c r="K10" s="758"/>
      <c r="M10" s="739"/>
      <c r="N10" s="740"/>
      <c r="O10" s="741"/>
    </row>
    <row r="11" spans="2:15" ht="15" customHeight="1" x14ac:dyDescent="0.35">
      <c r="B11" s="114" t="s">
        <v>559</v>
      </c>
      <c r="C11" s="115">
        <f>SolarBenef!G24</f>
        <v>0</v>
      </c>
      <c r="D11" s="115">
        <f>SolarBenef!G22</f>
        <v>0</v>
      </c>
      <c r="E11" s="116">
        <f>SolarCusto!X57</f>
        <v>0</v>
      </c>
      <c r="F11" s="116">
        <f>SolarBenef!G26</f>
        <v>0</v>
      </c>
      <c r="G11" s="117">
        <f t="shared" si="0"/>
        <v>0</v>
      </c>
      <c r="H11" s="758"/>
      <c r="I11" s="116">
        <f>SolarCusto!Y57</f>
        <v>0</v>
      </c>
      <c r="J11" s="117">
        <f t="shared" si="1"/>
        <v>0</v>
      </c>
      <c r="K11" s="758"/>
      <c r="M11" s="739"/>
      <c r="N11" s="740"/>
      <c r="O11" s="741"/>
    </row>
    <row r="12" spans="2:15" ht="15" customHeight="1" x14ac:dyDescent="0.35">
      <c r="B12" s="114" t="s">
        <v>1292</v>
      </c>
      <c r="C12" s="115">
        <f>SolarFVBenef!G19</f>
        <v>0</v>
      </c>
      <c r="D12" s="115">
        <v>0</v>
      </c>
      <c r="E12" s="116">
        <f>SolarFVCusto!X57</f>
        <v>0</v>
      </c>
      <c r="F12" s="116">
        <f>SolarFVBenef!G21</f>
        <v>0</v>
      </c>
      <c r="G12" s="117">
        <f t="shared" si="0"/>
        <v>0</v>
      </c>
      <c r="H12" s="758"/>
      <c r="I12" s="116">
        <f>SolarFVCusto!Y57</f>
        <v>0</v>
      </c>
      <c r="J12" s="117">
        <f t="shared" si="1"/>
        <v>0</v>
      </c>
      <c r="K12" s="758"/>
      <c r="M12" s="739"/>
      <c r="N12" s="740"/>
      <c r="O12" s="741"/>
    </row>
    <row r="13" spans="2:15" ht="15" customHeight="1" x14ac:dyDescent="0.35">
      <c r="B13" s="114" t="s">
        <v>561</v>
      </c>
      <c r="C13" s="115">
        <f>OutrosBenef!G46</f>
        <v>0</v>
      </c>
      <c r="D13" s="115">
        <f>OutrosBenef!G44</f>
        <v>0</v>
      </c>
      <c r="E13" s="116">
        <f>OutrosCusto!X107</f>
        <v>0</v>
      </c>
      <c r="F13" s="116">
        <f>OutrosBenef!G48</f>
        <v>0</v>
      </c>
      <c r="G13" s="117">
        <f t="shared" si="0"/>
        <v>0</v>
      </c>
      <c r="H13" s="758"/>
      <c r="I13" s="116">
        <f>OutrosCusto!Y107</f>
        <v>0</v>
      </c>
      <c r="J13" s="117">
        <f t="shared" si="1"/>
        <v>0</v>
      </c>
      <c r="K13" s="758"/>
      <c r="M13" s="739"/>
      <c r="N13" s="740"/>
      <c r="O13" s="741"/>
    </row>
    <row r="14" spans="2:15" ht="15" customHeight="1" x14ac:dyDescent="0.35">
      <c r="B14" s="118" t="s">
        <v>569</v>
      </c>
      <c r="C14" s="119">
        <f>SUM(C7:C13)</f>
        <v>0</v>
      </c>
      <c r="D14" s="119">
        <f>SUM(D7:D13)</f>
        <v>0</v>
      </c>
      <c r="E14" s="530">
        <f>SUM(E7:E13)</f>
        <v>0</v>
      </c>
      <c r="F14" s="530">
        <f>SUM(F7:F13)</f>
        <v>0</v>
      </c>
      <c r="G14" s="121">
        <f t="shared" si="0"/>
        <v>0</v>
      </c>
      <c r="H14" s="759"/>
      <c r="I14" s="120">
        <f>SUM(I7:I13)</f>
        <v>0</v>
      </c>
      <c r="J14" s="121">
        <f t="shared" si="1"/>
        <v>0</v>
      </c>
      <c r="K14" s="759"/>
      <c r="M14" s="742"/>
      <c r="N14" s="743"/>
      <c r="O14" s="744"/>
    </row>
    <row r="15" spans="2:15" ht="14.5" hidden="1" x14ac:dyDescent="0.35"/>
    <row r="16" spans="2:15" ht="14.5" hidden="1" x14ac:dyDescent="0.35">
      <c r="B16" s="751" t="s">
        <v>642</v>
      </c>
      <c r="C16" s="752"/>
      <c r="D16" s="726" t="str">
        <f>IF(H7=0,"-",IF(OR(RCB!H7&lt;0,SMALL(G7:G13,1)&lt;0),"AO MENOS UM RCB NEGATIVO, OS CÁLCULOS DEVEM SER REVISADOS",IF(RCB!H7&gt;CPFL!$Z$8,"RCB NÃO PERMITIDO",IF(AND(RCB!H7&lt;=CPFL!$Z$8,LARGE(G7:G13,1)&gt;CPFL!$Z$8),"RCB PERMITIDO, MAS AO MENOS UM USO FINAL POSSUI RCB ACIMA DO PERMITIDO","RCB PERMITIDO"))))</f>
        <v>-</v>
      </c>
      <c r="E16" s="726"/>
    </row>
    <row r="17" spans="2:11" ht="14.5" hidden="1" x14ac:dyDescent="0.35">
      <c r="B17" s="753"/>
      <c r="C17" s="754"/>
      <c r="D17" s="726"/>
      <c r="E17" s="726"/>
    </row>
    <row r="18" spans="2:11" ht="14.5" hidden="1" x14ac:dyDescent="0.35">
      <c r="B18" s="755"/>
      <c r="C18" s="756"/>
      <c r="D18" s="726"/>
      <c r="E18" s="726"/>
    </row>
    <row r="19" spans="2:11" ht="14.5" hidden="1" x14ac:dyDescent="0.35">
      <c r="B19" s="407"/>
      <c r="C19" s="407"/>
      <c r="D19" s="407"/>
      <c r="E19" s="407"/>
    </row>
    <row r="20" spans="2:11" ht="14.5" hidden="1" x14ac:dyDescent="0.35">
      <c r="B20" s="751" t="s">
        <v>642</v>
      </c>
      <c r="C20" s="752"/>
      <c r="D20" s="726" t="str">
        <f>IF(H7=0,"-", OR(CPFL!W17=0,RCB!D16,"RCB PERMITIDO"))</f>
        <v>-</v>
      </c>
      <c r="E20" s="726"/>
    </row>
    <row r="21" spans="2:11" ht="14.5" hidden="1" x14ac:dyDescent="0.35">
      <c r="B21" s="753"/>
      <c r="C21" s="754"/>
      <c r="D21" s="726"/>
      <c r="E21" s="726"/>
    </row>
    <row r="22" spans="2:11" ht="14.5" hidden="1" x14ac:dyDescent="0.35">
      <c r="B22" s="755"/>
      <c r="C22" s="756"/>
      <c r="D22" s="726"/>
      <c r="E22" s="726"/>
    </row>
    <row r="23" spans="2:11" ht="15" customHeight="1" x14ac:dyDescent="0.35">
      <c r="B23" s="407"/>
      <c r="C23" s="407"/>
      <c r="D23" s="407"/>
      <c r="E23" s="407"/>
    </row>
    <row r="24" spans="2:11" ht="15" hidden="1" customHeight="1" x14ac:dyDescent="0.35">
      <c r="B24" s="733" t="s">
        <v>1160</v>
      </c>
      <c r="C24" s="734"/>
      <c r="D24" s="734"/>
      <c r="E24" s="734"/>
      <c r="F24" s="734"/>
      <c r="G24" s="734"/>
      <c r="H24" s="734"/>
      <c r="I24" s="734"/>
      <c r="J24" s="734"/>
      <c r="K24" s="735"/>
    </row>
    <row r="25" spans="2:11" s="110" customFormat="1" ht="15" hidden="1" customHeight="1" x14ac:dyDescent="0.35">
      <c r="B25" s="727" t="s">
        <v>47</v>
      </c>
      <c r="C25" s="122" t="s">
        <v>48</v>
      </c>
      <c r="D25" s="122" t="s">
        <v>49</v>
      </c>
      <c r="E25" s="122" t="s">
        <v>1234</v>
      </c>
      <c r="F25" s="122" t="s">
        <v>50</v>
      </c>
      <c r="G25" s="122" t="s">
        <v>1237</v>
      </c>
      <c r="H25" s="730" t="s">
        <v>1228</v>
      </c>
      <c r="I25" s="122" t="s">
        <v>1235</v>
      </c>
      <c r="J25" s="122" t="s">
        <v>1236</v>
      </c>
      <c r="K25" s="730" t="s">
        <v>1229</v>
      </c>
    </row>
    <row r="26" spans="2:11" s="110" customFormat="1" ht="15" hidden="1" customHeight="1" x14ac:dyDescent="0.35">
      <c r="B26" s="728"/>
      <c r="C26" s="123" t="s">
        <v>646</v>
      </c>
      <c r="D26" s="123" t="s">
        <v>648</v>
      </c>
      <c r="E26" s="123" t="s">
        <v>650</v>
      </c>
      <c r="F26" s="123" t="s">
        <v>652</v>
      </c>
      <c r="G26" s="123" t="s">
        <v>654</v>
      </c>
      <c r="H26" s="731"/>
      <c r="I26" s="123" t="s">
        <v>650</v>
      </c>
      <c r="J26" s="123" t="s">
        <v>654</v>
      </c>
      <c r="K26" s="731"/>
    </row>
    <row r="27" spans="2:11" s="110" customFormat="1" ht="15" hidden="1" customHeight="1" x14ac:dyDescent="0.35">
      <c r="B27" s="728"/>
      <c r="C27" s="124" t="s">
        <v>647</v>
      </c>
      <c r="D27" s="124" t="s">
        <v>649</v>
      </c>
      <c r="E27" s="124" t="s">
        <v>651</v>
      </c>
      <c r="F27" s="124" t="s">
        <v>651</v>
      </c>
      <c r="G27" s="124" t="s">
        <v>653</v>
      </c>
      <c r="H27" s="731"/>
      <c r="I27" s="124" t="s">
        <v>651</v>
      </c>
      <c r="J27" s="124" t="s">
        <v>653</v>
      </c>
      <c r="K27" s="731"/>
    </row>
    <row r="28" spans="2:11" s="110" customFormat="1" ht="15" hidden="1" customHeight="1" x14ac:dyDescent="0.35">
      <c r="B28" s="729"/>
      <c r="C28" s="125" t="s">
        <v>4</v>
      </c>
      <c r="D28" s="125" t="s">
        <v>5</v>
      </c>
      <c r="E28" s="125" t="s">
        <v>861</v>
      </c>
      <c r="F28" s="125"/>
      <c r="G28" s="125" t="s">
        <v>861</v>
      </c>
      <c r="H28" s="732"/>
      <c r="I28" s="125" t="s">
        <v>1238</v>
      </c>
      <c r="J28" s="125" t="s">
        <v>1238</v>
      </c>
      <c r="K28" s="732"/>
    </row>
    <row r="29" spans="2:11" ht="15" hidden="1" customHeight="1" x14ac:dyDescent="0.35">
      <c r="B29" s="126" t="s">
        <v>555</v>
      </c>
      <c r="C29" s="127">
        <f>IlumBenef!G91</f>
        <v>0</v>
      </c>
      <c r="D29" s="127">
        <f>IlumBenef!G89</f>
        <v>0</v>
      </c>
      <c r="E29" s="128">
        <f>IlumCusto!X200</f>
        <v>0</v>
      </c>
      <c r="F29" s="128">
        <f>IlumBenef!G93</f>
        <v>0</v>
      </c>
      <c r="G29" s="129">
        <f t="shared" ref="G29:G36" si="2">IF(F29=0,0,E29/F29)</f>
        <v>0</v>
      </c>
      <c r="H29" s="723">
        <f>$G$36</f>
        <v>0</v>
      </c>
      <c r="I29" s="128">
        <f>IlumCusto!Y200</f>
        <v>0</v>
      </c>
      <c r="J29" s="129">
        <f>IF(F29=0,0,I29/F29)</f>
        <v>0</v>
      </c>
      <c r="K29" s="723">
        <f>$J$36</f>
        <v>0</v>
      </c>
    </row>
    <row r="30" spans="2:11" ht="15" hidden="1" customHeight="1" x14ac:dyDescent="0.35">
      <c r="B30" s="126" t="s">
        <v>556</v>
      </c>
      <c r="C30" s="127">
        <f>CondAmbBenef!G99</f>
        <v>0</v>
      </c>
      <c r="D30" s="127">
        <f>CondAmbBenef!G97</f>
        <v>0</v>
      </c>
      <c r="E30" s="128">
        <f>CondAmbCusto!X170</f>
        <v>0</v>
      </c>
      <c r="F30" s="128">
        <f>CondAmbBenef!G101</f>
        <v>0</v>
      </c>
      <c r="G30" s="129">
        <f t="shared" si="2"/>
        <v>0</v>
      </c>
      <c r="H30" s="724"/>
      <c r="I30" s="128">
        <f>CondAmbCusto!Y170</f>
        <v>0</v>
      </c>
      <c r="J30" s="129">
        <f t="shared" ref="J30:J36" si="3">IF(F30=0,0,I30/F30)</f>
        <v>0</v>
      </c>
      <c r="K30" s="724"/>
    </row>
    <row r="31" spans="2:11" ht="15" hidden="1" customHeight="1" x14ac:dyDescent="0.35">
      <c r="B31" s="126" t="s">
        <v>1124</v>
      </c>
      <c r="C31" s="127">
        <f>MotorBenef!G100</f>
        <v>0</v>
      </c>
      <c r="D31" s="127">
        <f>MotorBenef!G98</f>
        <v>0</v>
      </c>
      <c r="E31" s="128">
        <f>MotorCusto!X200</f>
        <v>0</v>
      </c>
      <c r="F31" s="128">
        <f>MotorBenef!G102</f>
        <v>0</v>
      </c>
      <c r="G31" s="129">
        <f t="shared" si="2"/>
        <v>0</v>
      </c>
      <c r="H31" s="724"/>
      <c r="I31" s="128">
        <f>MotorCusto!Y200</f>
        <v>0</v>
      </c>
      <c r="J31" s="129">
        <f t="shared" si="3"/>
        <v>0</v>
      </c>
      <c r="K31" s="724"/>
    </row>
    <row r="32" spans="2:11" ht="15" hidden="1" customHeight="1" x14ac:dyDescent="0.35">
      <c r="B32" s="126" t="s">
        <v>558</v>
      </c>
      <c r="C32" s="127">
        <f>RefrigBenef!G95</f>
        <v>0</v>
      </c>
      <c r="D32" s="127">
        <f>RefrigBenef!G93</f>
        <v>0</v>
      </c>
      <c r="E32" s="128" t="e">
        <f>#REF!</f>
        <v>#REF!</v>
      </c>
      <c r="F32" s="128">
        <f>RefrigBenef!G97</f>
        <v>0</v>
      </c>
      <c r="G32" s="129">
        <f t="shared" si="2"/>
        <v>0</v>
      </c>
      <c r="H32" s="724"/>
      <c r="I32" s="128" t="e">
        <f>#REF!</f>
        <v>#REF!</v>
      </c>
      <c r="J32" s="129">
        <f t="shared" si="3"/>
        <v>0</v>
      </c>
      <c r="K32" s="724"/>
    </row>
    <row r="33" spans="2:11" ht="15" hidden="1" customHeight="1" x14ac:dyDescent="0.35">
      <c r="B33" s="126" t="s">
        <v>559</v>
      </c>
      <c r="C33" s="127">
        <f>SolarBenef!G55</f>
        <v>0</v>
      </c>
      <c r="D33" s="127">
        <f>SolarBenef!G53</f>
        <v>0</v>
      </c>
      <c r="E33" s="128">
        <f>SolarCusto!X120</f>
        <v>0</v>
      </c>
      <c r="F33" s="128">
        <f>SolarBenef!G57</f>
        <v>0</v>
      </c>
      <c r="G33" s="129">
        <f t="shared" si="2"/>
        <v>0</v>
      </c>
      <c r="H33" s="724"/>
      <c r="I33" s="128">
        <f>SolarCusto!Y120</f>
        <v>0</v>
      </c>
      <c r="J33" s="129">
        <f t="shared" si="3"/>
        <v>0</v>
      </c>
      <c r="K33" s="724"/>
    </row>
    <row r="34" spans="2:11" ht="15" hidden="1" customHeight="1" x14ac:dyDescent="0.35">
      <c r="B34" s="126" t="s">
        <v>1292</v>
      </c>
      <c r="C34" s="127">
        <f>SolarFVBenef!G44</f>
        <v>0</v>
      </c>
      <c r="D34" s="127">
        <v>0</v>
      </c>
      <c r="E34" s="128">
        <f>SolarFVCusto!X120</f>
        <v>0</v>
      </c>
      <c r="F34" s="128">
        <f>SolarFVBenef!G46</f>
        <v>0</v>
      </c>
      <c r="G34" s="129">
        <f t="shared" si="2"/>
        <v>0</v>
      </c>
      <c r="H34" s="724"/>
      <c r="I34" s="128">
        <f>SolarFVCusto!Y120</f>
        <v>0</v>
      </c>
      <c r="J34" s="129">
        <f t="shared" si="3"/>
        <v>0</v>
      </c>
      <c r="K34" s="724"/>
    </row>
    <row r="35" spans="2:11" ht="15" hidden="1" customHeight="1" x14ac:dyDescent="0.35">
      <c r="B35" s="126" t="s">
        <v>561</v>
      </c>
      <c r="C35" s="127">
        <f>OutrosBenef!G97</f>
        <v>0</v>
      </c>
      <c r="D35" s="127">
        <f>OutrosBenef!G95</f>
        <v>0</v>
      </c>
      <c r="E35" s="128" t="e">
        <f>#REF!</f>
        <v>#REF!</v>
      </c>
      <c r="F35" s="128">
        <f>OutrosBenef!G99</f>
        <v>0</v>
      </c>
      <c r="G35" s="129">
        <f t="shared" si="2"/>
        <v>0</v>
      </c>
      <c r="H35" s="724"/>
      <c r="I35" s="128" t="e">
        <f>#REF!</f>
        <v>#REF!</v>
      </c>
      <c r="J35" s="129">
        <f t="shared" si="3"/>
        <v>0</v>
      </c>
      <c r="K35" s="724"/>
    </row>
    <row r="36" spans="2:11" ht="15" hidden="1" customHeight="1" x14ac:dyDescent="0.35">
      <c r="B36" s="130" t="s">
        <v>569</v>
      </c>
      <c r="C36" s="131">
        <f>SUM(C29:C35)</f>
        <v>0</v>
      </c>
      <c r="D36" s="131">
        <f>SUM(D29:D35)</f>
        <v>0</v>
      </c>
      <c r="E36" s="132" t="e">
        <f>SUM(E29:E35)</f>
        <v>#REF!</v>
      </c>
      <c r="F36" s="132">
        <f>SUM(F29:F35)</f>
        <v>0</v>
      </c>
      <c r="G36" s="133">
        <f t="shared" si="2"/>
        <v>0</v>
      </c>
      <c r="H36" s="725"/>
      <c r="I36" s="132" t="e">
        <f>SUM(I29:I35)</f>
        <v>#REF!</v>
      </c>
      <c r="J36" s="133">
        <f t="shared" si="3"/>
        <v>0</v>
      </c>
      <c r="K36" s="725"/>
    </row>
    <row r="37" spans="2:11" ht="15" hidden="1" customHeight="1" x14ac:dyDescent="0.35"/>
    <row r="38" spans="2:11" ht="15" hidden="1" customHeight="1" x14ac:dyDescent="0.35">
      <c r="B38" s="716" t="s">
        <v>642</v>
      </c>
      <c r="C38" s="717"/>
      <c r="D38" s="722" t="str">
        <f>IF(H29=0,"-",IF(OR(RCB!H29&lt;0,SMALL(G29:G35,1)&lt;0),"AO MENOS UM RCB NEGATIVO, OS CÁLCULOS DEVEM SER REVISADOS",IF(RCB!H29&gt;CPFL!$Z$8,"RCB NÃO PERMITIDO",IF(AND(RCB!H29&lt;=CPFL!$Z$8,LARGE(G29:G35,1)&gt;CPFL!$Z$8),"RCB PERMITIDO, MAS AO MENOS UM USO FINAL POSSUI RCB ACIMA DO PERMITIDO","RCB PERMITIDO"))))</f>
        <v>-</v>
      </c>
      <c r="E38" s="722"/>
    </row>
    <row r="39" spans="2:11" ht="15" hidden="1" customHeight="1" x14ac:dyDescent="0.35">
      <c r="B39" s="718"/>
      <c r="C39" s="719"/>
      <c r="D39" s="722"/>
      <c r="E39" s="722"/>
    </row>
    <row r="40" spans="2:11" ht="15" hidden="1" customHeight="1" x14ac:dyDescent="0.35">
      <c r="B40" s="720"/>
      <c r="C40" s="721"/>
      <c r="D40" s="722"/>
      <c r="E40" s="722"/>
    </row>
    <row r="41" spans="2:11" ht="15" hidden="1" customHeight="1" x14ac:dyDescent="0.35"/>
    <row r="42" spans="2:11" ht="15" hidden="1" customHeight="1" x14ac:dyDescent="0.35">
      <c r="B42" s="95" t="s">
        <v>1289</v>
      </c>
      <c r="C42" s="96"/>
      <c r="D42" s="96"/>
      <c r="E42" s="97"/>
    </row>
    <row r="43" spans="2:11" ht="15" hidden="1" customHeight="1" x14ac:dyDescent="0.35">
      <c r="B43" s="98" t="s">
        <v>72</v>
      </c>
      <c r="C43" s="100"/>
      <c r="D43" s="134">
        <f>IF(C36=0,0,ROUND(CustoContabil!$F$45/C36,2))</f>
        <v>0</v>
      </c>
      <c r="E43" s="135" t="s">
        <v>6</v>
      </c>
    </row>
    <row r="44" spans="2:11" ht="15" hidden="1" customHeight="1" x14ac:dyDescent="0.35">
      <c r="B44" s="106" t="s">
        <v>70</v>
      </c>
      <c r="C44" s="107"/>
      <c r="D44" s="136">
        <f>IF(D36=0,0,ROUND(CustoContabil!$F$45/D36,2))</f>
        <v>0</v>
      </c>
      <c r="E44" s="137" t="s">
        <v>7</v>
      </c>
    </row>
    <row r="45" spans="2:11" ht="15" hidden="1" customHeight="1" x14ac:dyDescent="0.35"/>
    <row r="46" spans="2:11" ht="15" customHeight="1" x14ac:dyDescent="0.35">
      <c r="B46" s="713" t="s">
        <v>1382</v>
      </c>
      <c r="C46" s="714"/>
      <c r="D46" s="715"/>
      <c r="E46" s="146" t="s">
        <v>1128</v>
      </c>
    </row>
    <row r="47" spans="2:11" ht="15" customHeight="1" x14ac:dyDescent="0.35">
      <c r="B47" s="64" t="s">
        <v>1507</v>
      </c>
      <c r="C47" s="65"/>
      <c r="D47" s="65"/>
      <c r="E47" s="408">
        <v>0.75</v>
      </c>
    </row>
    <row r="48" spans="2:11" ht="15" customHeight="1" x14ac:dyDescent="0.35">
      <c r="B48" s="64" t="s">
        <v>1374</v>
      </c>
      <c r="C48" s="65"/>
      <c r="D48" s="65"/>
      <c r="E48" s="408">
        <v>0.85</v>
      </c>
    </row>
    <row r="49" spans="2:5" ht="15" customHeight="1" x14ac:dyDescent="0.35">
      <c r="B49" s="67" t="s">
        <v>1383</v>
      </c>
      <c r="C49" s="69"/>
      <c r="D49" s="69"/>
      <c r="E49" s="408">
        <v>0.95</v>
      </c>
    </row>
  </sheetData>
  <sheetProtection algorithmName="SHA-512" hashValue="qbh6RDpnjuW4cCMRbp7z5qDxf1MwqPL4wLwdwepKEyAe2hATwPg7/9JW9Q2zoyymsdlqIySCkWNyoh0xtLmomw==" saltValue="fhP/uTW4JGPRBkchd4ai/Q==" spinCount="100000" sheet="1" objects="1" scenarios="1"/>
  <mergeCells count="20">
    <mergeCell ref="M2:O14"/>
    <mergeCell ref="B2:K2"/>
    <mergeCell ref="K3:K6"/>
    <mergeCell ref="B16:C18"/>
    <mergeCell ref="B20:C22"/>
    <mergeCell ref="D20:E22"/>
    <mergeCell ref="K7:K14"/>
    <mergeCell ref="H3:H6"/>
    <mergeCell ref="B3:B6"/>
    <mergeCell ref="H7:H14"/>
    <mergeCell ref="B46:D46"/>
    <mergeCell ref="B38:C40"/>
    <mergeCell ref="D38:E40"/>
    <mergeCell ref="K29:K36"/>
    <mergeCell ref="D16:E18"/>
    <mergeCell ref="H29:H36"/>
    <mergeCell ref="B25:B28"/>
    <mergeCell ref="H25:H28"/>
    <mergeCell ref="K25:K28"/>
    <mergeCell ref="B24:K24"/>
  </mergeCells>
  <conditionalFormatting sqref="D16 D38">
    <cfRule type="containsText" dxfId="175" priority="17" stopIfTrue="1" operator="containsText" text="RCB PERMITIDO, MAS AO MENOS UM USO FINAL POSSUI RCB ACIMA DO PERMITIDO">
      <formula>NOT(ISERROR(SEARCH("RCB PERMITIDO, MAS AO MENOS UM USO FINAL POSSUI RCB ACIMA DO PERMITIDO",D16)))</formula>
    </cfRule>
    <cfRule type="containsText" dxfId="174" priority="21" stopIfTrue="1" operator="containsText" text="RCB PERMITIDO">
      <formula>NOT(ISERROR(SEARCH("RCB PERMITIDO",D16)))</formula>
    </cfRule>
    <cfRule type="containsText" dxfId="173" priority="22" stopIfTrue="1" operator="containsText" text="RCB NÃO PERMITIDO">
      <formula>NOT(ISERROR(SEARCH("RCB NÃO PERMITIDO",D16)))</formula>
    </cfRule>
    <cfRule type="containsText" dxfId="172" priority="23" stopIfTrue="1" operator="containsText" text="AO MENOS UM RCB NEGATIVO, OS CÁLCULOS DEVEM SER REVISADOS">
      <formula>NOT(ISERROR(SEARCH("AO MENOS UM RCB NEGATIVO, OS CÁLCULOS DEVEM SER REVISADOS",D16)))</formula>
    </cfRule>
  </conditionalFormatting>
  <conditionalFormatting sqref="D20">
    <cfRule type="containsText" dxfId="171" priority="9" stopIfTrue="1" operator="containsText" text="RCB PERMITIDO, MAS AO MENOS UM USO FINAL POSSUI RCB ACIMA DO PERMITIDO">
      <formula>NOT(ISERROR(SEARCH("RCB PERMITIDO, MAS AO MENOS UM USO FINAL POSSUI RCB ACIMA DO PERMITIDO",D20)))</formula>
    </cfRule>
    <cfRule type="containsText" dxfId="170" priority="10" stopIfTrue="1" operator="containsText" text="RCB PERMITIDO">
      <formula>NOT(ISERROR(SEARCH("RCB PERMITIDO",D20)))</formula>
    </cfRule>
    <cfRule type="containsText" dxfId="169" priority="11" stopIfTrue="1" operator="containsText" text="RCB NÃO PERMITIDO">
      <formula>NOT(ISERROR(SEARCH("RCB NÃO PERMITIDO",D20)))</formula>
    </cfRule>
    <cfRule type="containsText" dxfId="168" priority="12" stopIfTrue="1" operator="containsText" text="AO MENOS UM RCB NEGATIVO, OS CÁLCULOS DEVEM SER REVISADOS">
      <formula>NOT(ISERROR(SEARCH("AO MENOS UM RCB NEGATIVO, OS CÁLCULOS DEVEM SER REVISADOS",D20)))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B11 D38:E44 B24:K33 B7 H14 B13 H12 B35:K36 C34 E34:K34 B14 B15:K18 E7 B8 H8 B9 H9 B10 H10 H11 H13 K14 K8 K9 K10 K11 K12 K13" unlocked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319BC9F8C6344E954B2ACF2C2F8D3A" ma:contentTypeVersion="6" ma:contentTypeDescription="Crie um novo documento." ma:contentTypeScope="" ma:versionID="12e2e9634f404c504ea8433e654a1a54">
  <xsd:schema xmlns:xsd="http://www.w3.org/2001/XMLSchema" xmlns:xs="http://www.w3.org/2001/XMLSchema" xmlns:p="http://schemas.microsoft.com/office/2006/metadata/properties" xmlns:ns1="http://schemas.microsoft.com/sharepoint/v3" xmlns:ns2="357cddb1-692e-4613-a18d-5ac88e079cf8" xmlns:ns3="0e683977-b539-4dcd-a387-e8c9c04d7c8c" targetNamespace="http://schemas.microsoft.com/office/2006/metadata/properties" ma:root="true" ma:fieldsID="e39b3c242ea8a2ad29963c92c640101b" ns1:_="" ns2:_="" ns3:_="">
    <xsd:import namespace="http://schemas.microsoft.com/sharepoint/v3"/>
    <xsd:import namespace="357cddb1-692e-4613-a18d-5ac88e079cf8"/>
    <xsd:import namespace="0e683977-b539-4dcd-a387-e8c9c04d7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cddb1-692e-4613-a18d-5ac88e079c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683977-b539-4dcd-a387-e8c9c04d7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0BACC4C-5970-4E32-BC93-B7EC53C9C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57cddb1-692e-4613-a18d-5ac88e079cf8"/>
    <ds:schemaRef ds:uri="0e683977-b539-4dcd-a387-e8c9c04d7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426260-2D98-4456-A5BA-62BB0C551A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E969E9-061F-48DC-948C-DDF1EF6E5D20}">
  <ds:schemaRefs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sharepoint/v3"/>
    <ds:schemaRef ds:uri="http://schemas.microsoft.com/office/2006/documentManagement/types"/>
    <ds:schemaRef ds:uri="http://purl.org/dc/terms/"/>
    <ds:schemaRef ds:uri="http://purl.org/dc/dcmitype/"/>
    <ds:schemaRef ds:uri="0e683977-b539-4dcd-a387-e8c9c04d7c8c"/>
    <ds:schemaRef ds:uri="357cddb1-692e-4613-a18d-5ac88e079cf8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31</vt:i4>
      </vt:variant>
      <vt:variant>
        <vt:lpstr>Gráficos</vt:lpstr>
      </vt:variant>
      <vt:variant>
        <vt:i4>1</vt:i4>
      </vt:variant>
      <vt:variant>
        <vt:lpstr>Intervalos Nomeados</vt:lpstr>
      </vt:variant>
      <vt:variant>
        <vt:i4>6</vt:i4>
      </vt:variant>
    </vt:vector>
  </HeadingPairs>
  <TitlesOfParts>
    <vt:vector size="38" baseType="lpstr">
      <vt:lpstr>Ajuda</vt:lpstr>
      <vt:lpstr>Teste</vt:lpstr>
      <vt:lpstr>IP_Parâmetros</vt:lpstr>
      <vt:lpstr>Escolha tarifa</vt:lpstr>
      <vt:lpstr>AUX1</vt:lpstr>
      <vt:lpstr>CPFL</vt:lpstr>
      <vt:lpstr>UCs</vt:lpstr>
      <vt:lpstr>Projeto</vt:lpstr>
      <vt:lpstr>RCB</vt:lpstr>
      <vt:lpstr>CustoContabil</vt:lpstr>
      <vt:lpstr>ContrDesemp</vt:lpstr>
      <vt:lpstr>IPCA</vt:lpstr>
      <vt:lpstr>M&amp;V</vt:lpstr>
      <vt:lpstr>Descarte</vt:lpstr>
      <vt:lpstr>IlumCusto</vt:lpstr>
      <vt:lpstr>IlumBenef</vt:lpstr>
      <vt:lpstr>SolarFVCusto</vt:lpstr>
      <vt:lpstr>SolarFVBenef</vt:lpstr>
      <vt:lpstr>MotorCusto</vt:lpstr>
      <vt:lpstr>MotorBenef</vt:lpstr>
      <vt:lpstr>SolarCusto</vt:lpstr>
      <vt:lpstr>SolarBenef</vt:lpstr>
      <vt:lpstr>CondAmbCusto</vt:lpstr>
      <vt:lpstr>CondAmbBenef</vt:lpstr>
      <vt:lpstr>RefrigCusto</vt:lpstr>
      <vt:lpstr>RefrigBenef</vt:lpstr>
      <vt:lpstr>OutrosCusto</vt:lpstr>
      <vt:lpstr>OutrosBenef</vt:lpstr>
      <vt:lpstr>Cronograma Físico</vt:lpstr>
      <vt:lpstr>Cronograma Financeiro</vt:lpstr>
      <vt:lpstr>Tabelas Contratos</vt:lpstr>
      <vt:lpstr>Gráfico1</vt:lpstr>
      <vt:lpstr>Lista_Atividade</vt:lpstr>
      <vt:lpstr>Lista_Empresa</vt:lpstr>
      <vt:lpstr>Lista_Localizacao</vt:lpstr>
      <vt:lpstr>Lista_Solar</vt:lpstr>
      <vt:lpstr>Lista_Tarifa</vt:lpstr>
      <vt:lpstr>Lista_Tipologia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CPP 2022_140622</dc:title>
  <dc:creator>diogo.goncalves@cpfl.com.br</dc:creator>
  <cp:keywords>CPFL Energia M9174</cp:keywords>
  <cp:lastModifiedBy>Lucas Eduardo Florido</cp:lastModifiedBy>
  <cp:lastPrinted>2020-06-14T12:07:45Z</cp:lastPrinted>
  <dcterms:created xsi:type="dcterms:W3CDTF">2012-12-24T16:09:14Z</dcterms:created>
  <dcterms:modified xsi:type="dcterms:W3CDTF">2023-06-02T14:21:21Z</dcterms:modified>
  <cp:category>Ferramenta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0x01010082319BC9F8C6344E954B2ACF2C2F8D3A</vt:lpwstr>
  </property>
  <property fmtid="{D5CDD505-2E9C-101B-9397-08002B2CF9AE}" pid="3" name="MSIP_Label_022f19bc-c0ef-436a-be43-be1adb274cf3_Enabled">
    <vt:lpwstr>true</vt:lpwstr>
  </property>
  <property fmtid="{D5CDD505-2E9C-101B-9397-08002B2CF9AE}" pid="4" name="MSIP_Label_022f19bc-c0ef-436a-be43-be1adb274cf3_SetDate">
    <vt:lpwstr>2023-03-09T14:45:30Z</vt:lpwstr>
  </property>
  <property fmtid="{D5CDD505-2E9C-101B-9397-08002B2CF9AE}" pid="5" name="MSIP_Label_022f19bc-c0ef-436a-be43-be1adb274cf3_Method">
    <vt:lpwstr>Standard</vt:lpwstr>
  </property>
  <property fmtid="{D5CDD505-2E9C-101B-9397-08002B2CF9AE}" pid="6" name="MSIP_Label_022f19bc-c0ef-436a-be43-be1adb274cf3_Name">
    <vt:lpwstr>Interno</vt:lpwstr>
  </property>
  <property fmtid="{D5CDD505-2E9C-101B-9397-08002B2CF9AE}" pid="7" name="MSIP_Label_022f19bc-c0ef-436a-be43-be1adb274cf3_SiteId">
    <vt:lpwstr>93546618-e20a-4fd3-a884-9e33ca7234a7</vt:lpwstr>
  </property>
  <property fmtid="{D5CDD505-2E9C-101B-9397-08002B2CF9AE}" pid="8" name="MSIP_Label_022f19bc-c0ef-436a-be43-be1adb274cf3_ActionId">
    <vt:lpwstr>0949e53d-7fd2-4556-af81-b050a3765d19</vt:lpwstr>
  </property>
  <property fmtid="{D5CDD505-2E9C-101B-9397-08002B2CF9AE}" pid="9" name="MSIP_Label_022f19bc-c0ef-436a-be43-be1adb274cf3_ContentBits">
    <vt:lpwstr>1</vt:lpwstr>
  </property>
</Properties>
</file>